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80" yWindow="0" windowWidth="24480" windowHeight="16340" tabRatio="684" firstSheet="4" activeTab="8"/>
  </bookViews>
  <sheets>
    <sheet name="meta" sheetId="2" r:id="rId1"/>
    <sheet name="Trumbore_1996_copy" sheetId="8" r:id="rId2"/>
    <sheet name="Dahlgren_1997" sheetId="9" r:id="rId3"/>
    <sheet name="Schedule_copy" sheetId="7" r:id="rId4"/>
    <sheet name="Priming Incubation_copy" sheetId="4" r:id="rId5"/>
    <sheet name="CO2 measurements_copy" sheetId="6" r:id="rId6"/>
    <sheet name="Isotope data_copy" sheetId="1" r:id="rId7"/>
    <sheet name="arc-tme-sierra-soil" sheetId="3" r:id="rId8"/>
    <sheet name="arc-tme-sierra-flux" sheetId="5" r:id="rId9"/>
  </sheets>
  <externalReferences>
    <externalReference r:id="rId10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8" i="5" l="1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2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2" i="5"/>
  <c r="C2" i="5"/>
  <c r="D2" i="5"/>
  <c r="J2" i="5"/>
  <c r="S2" i="5"/>
  <c r="J3" i="5"/>
  <c r="S3" i="5"/>
  <c r="J4" i="5"/>
  <c r="S4" i="5"/>
  <c r="J5" i="5"/>
  <c r="S5" i="5"/>
  <c r="J6" i="5"/>
  <c r="S6" i="5"/>
  <c r="J7" i="5"/>
  <c r="S7" i="5"/>
  <c r="J8" i="5"/>
  <c r="S8" i="5"/>
  <c r="J9" i="5"/>
  <c r="S9" i="5"/>
  <c r="J10" i="5"/>
  <c r="S10" i="5"/>
  <c r="J11" i="5"/>
  <c r="S11" i="5"/>
  <c r="J12" i="5"/>
  <c r="S12" i="5"/>
  <c r="J13" i="5"/>
  <c r="S13" i="5"/>
  <c r="J14" i="5"/>
  <c r="S14" i="5"/>
  <c r="J15" i="5"/>
  <c r="S15" i="5"/>
  <c r="J16" i="5"/>
  <c r="S16" i="5"/>
  <c r="J17" i="5"/>
  <c r="S17" i="5"/>
  <c r="J18" i="5"/>
  <c r="S18" i="5"/>
  <c r="J19" i="5"/>
  <c r="S19" i="5"/>
  <c r="J20" i="5"/>
  <c r="S20" i="5"/>
  <c r="J21" i="5"/>
  <c r="S21" i="5"/>
  <c r="J22" i="5"/>
  <c r="S22" i="5"/>
  <c r="J23" i="5"/>
  <c r="S23" i="5"/>
  <c r="J24" i="5"/>
  <c r="S24" i="5"/>
  <c r="J25" i="5"/>
  <c r="S25" i="5"/>
  <c r="J26" i="5"/>
  <c r="S26" i="5"/>
  <c r="J27" i="5"/>
  <c r="S27" i="5"/>
  <c r="J28" i="5"/>
  <c r="S28" i="5"/>
  <c r="J29" i="5"/>
  <c r="S29" i="5"/>
  <c r="J30" i="5"/>
  <c r="S30" i="5"/>
  <c r="J31" i="5"/>
  <c r="S31" i="5"/>
  <c r="J32" i="5"/>
  <c r="S32" i="5"/>
  <c r="J33" i="5"/>
  <c r="S33" i="5"/>
  <c r="J34" i="5"/>
  <c r="S34" i="5"/>
  <c r="J35" i="5"/>
  <c r="S35" i="5"/>
  <c r="J36" i="5"/>
  <c r="S36" i="5"/>
  <c r="J37" i="5"/>
  <c r="S37" i="5"/>
  <c r="F3" i="3"/>
  <c r="F4" i="3"/>
  <c r="F5" i="3"/>
  <c r="F6" i="3"/>
  <c r="F7" i="3"/>
  <c r="F8" i="3"/>
  <c r="F9" i="3"/>
  <c r="F10" i="3"/>
  <c r="F11" i="3"/>
  <c r="F12" i="3"/>
  <c r="F13" i="3"/>
  <c r="F2" i="3"/>
  <c r="I3" i="3"/>
  <c r="K3" i="3"/>
  <c r="M3" i="3"/>
  <c r="I4" i="3"/>
  <c r="K4" i="3"/>
  <c r="M4" i="3"/>
  <c r="I5" i="3"/>
  <c r="K5" i="3"/>
  <c r="M5" i="3"/>
  <c r="I6" i="3"/>
  <c r="K6" i="3"/>
  <c r="M6" i="3"/>
  <c r="I7" i="3"/>
  <c r="K7" i="3"/>
  <c r="M7" i="3"/>
  <c r="I8" i="3"/>
  <c r="K8" i="3"/>
  <c r="M8" i="3"/>
  <c r="I9" i="3"/>
  <c r="K9" i="3"/>
  <c r="M9" i="3"/>
  <c r="I10" i="3"/>
  <c r="K10" i="3"/>
  <c r="M10" i="3"/>
  <c r="I11" i="3"/>
  <c r="K11" i="3"/>
  <c r="M11" i="3"/>
  <c r="I12" i="3"/>
  <c r="K12" i="3"/>
  <c r="M12" i="3"/>
  <c r="I13" i="3"/>
  <c r="K13" i="3"/>
  <c r="M13" i="3"/>
  <c r="I2" i="3"/>
  <c r="K2" i="3"/>
  <c r="M2" i="3"/>
  <c r="G3" i="3"/>
  <c r="L3" i="3"/>
  <c r="G4" i="3"/>
  <c r="L4" i="3"/>
  <c r="G5" i="3"/>
  <c r="L5" i="3"/>
  <c r="G6" i="3"/>
  <c r="L6" i="3"/>
  <c r="G7" i="3"/>
  <c r="L7" i="3"/>
  <c r="G8" i="3"/>
  <c r="L8" i="3"/>
  <c r="G9" i="3"/>
  <c r="L9" i="3"/>
  <c r="G10" i="3"/>
  <c r="L10" i="3"/>
  <c r="G11" i="3"/>
  <c r="L11" i="3"/>
  <c r="G12" i="3"/>
  <c r="L12" i="3"/>
  <c r="G13" i="3"/>
  <c r="L13" i="3"/>
  <c r="G2" i="3"/>
  <c r="L2" i="3"/>
  <c r="V87" i="5"/>
  <c r="W87" i="5"/>
  <c r="X87" i="5"/>
  <c r="V88" i="5"/>
  <c r="W88" i="5"/>
  <c r="X88" i="5"/>
  <c r="V89" i="5"/>
  <c r="W89" i="5"/>
  <c r="X89" i="5"/>
  <c r="V90" i="5"/>
  <c r="W90" i="5"/>
  <c r="X90" i="5"/>
  <c r="V91" i="5"/>
  <c r="W91" i="5"/>
  <c r="X91" i="5"/>
  <c r="V92" i="5"/>
  <c r="W92" i="5"/>
  <c r="X92" i="5"/>
  <c r="V93" i="5"/>
  <c r="W93" i="5"/>
  <c r="X93" i="5"/>
  <c r="V94" i="5"/>
  <c r="W94" i="5"/>
  <c r="X94" i="5"/>
  <c r="V95" i="5"/>
  <c r="W95" i="5"/>
  <c r="X95" i="5"/>
  <c r="V96" i="5"/>
  <c r="W96" i="5"/>
  <c r="X96" i="5"/>
  <c r="V97" i="5"/>
  <c r="W97" i="5"/>
  <c r="X97" i="5"/>
  <c r="X86" i="5"/>
  <c r="W86" i="5"/>
  <c r="V86" i="5"/>
  <c r="V15" i="5"/>
  <c r="W15" i="5"/>
  <c r="X15" i="5"/>
  <c r="V16" i="5"/>
  <c r="W16" i="5"/>
  <c r="X16" i="5"/>
  <c r="V17" i="5"/>
  <c r="W17" i="5"/>
  <c r="X17" i="5"/>
  <c r="V18" i="5"/>
  <c r="W18" i="5"/>
  <c r="X18" i="5"/>
  <c r="V19" i="5"/>
  <c r="W19" i="5"/>
  <c r="X19" i="5"/>
  <c r="V20" i="5"/>
  <c r="W20" i="5"/>
  <c r="X20" i="5"/>
  <c r="V21" i="5"/>
  <c r="W21" i="5"/>
  <c r="X21" i="5"/>
  <c r="V22" i="5"/>
  <c r="W22" i="5"/>
  <c r="X22" i="5"/>
  <c r="V23" i="5"/>
  <c r="W23" i="5"/>
  <c r="X23" i="5"/>
  <c r="V24" i="5"/>
  <c r="W24" i="5"/>
  <c r="X24" i="5"/>
  <c r="V25" i="5"/>
  <c r="W25" i="5"/>
  <c r="X25" i="5"/>
  <c r="X14" i="5"/>
  <c r="W14" i="5"/>
  <c r="V14" i="5"/>
  <c r="G3" i="5"/>
  <c r="G15" i="5"/>
  <c r="G4" i="5"/>
  <c r="G16" i="5"/>
  <c r="G5" i="5"/>
  <c r="G17" i="5"/>
  <c r="G6" i="5"/>
  <c r="G18" i="5"/>
  <c r="G7" i="5"/>
  <c r="G19" i="5"/>
  <c r="G8" i="5"/>
  <c r="G20" i="5"/>
  <c r="G9" i="5"/>
  <c r="G21" i="5"/>
  <c r="G10" i="5"/>
  <c r="G22" i="5"/>
  <c r="G11" i="5"/>
  <c r="G23" i="5"/>
  <c r="G12" i="5"/>
  <c r="G24" i="5"/>
  <c r="G13" i="5"/>
  <c r="G25" i="5"/>
  <c r="G2" i="5"/>
  <c r="G14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T14" i="5"/>
  <c r="O50" i="5"/>
  <c r="P50" i="5"/>
  <c r="Q50" i="5"/>
  <c r="J50" i="5"/>
  <c r="S50" i="5"/>
  <c r="T50" i="5"/>
  <c r="O51" i="5"/>
  <c r="P51" i="5"/>
  <c r="Q51" i="5"/>
  <c r="J51" i="5"/>
  <c r="S51" i="5"/>
  <c r="T51" i="5"/>
  <c r="O52" i="5"/>
  <c r="P52" i="5"/>
  <c r="Q52" i="5"/>
  <c r="J52" i="5"/>
  <c r="S52" i="5"/>
  <c r="T52" i="5"/>
  <c r="O53" i="5"/>
  <c r="P53" i="5"/>
  <c r="Q53" i="5"/>
  <c r="J53" i="5"/>
  <c r="S53" i="5"/>
  <c r="T53" i="5"/>
  <c r="O54" i="5"/>
  <c r="P54" i="5"/>
  <c r="Q54" i="5"/>
  <c r="J54" i="5"/>
  <c r="S54" i="5"/>
  <c r="T54" i="5"/>
  <c r="O55" i="5"/>
  <c r="P55" i="5"/>
  <c r="Q55" i="5"/>
  <c r="J55" i="5"/>
  <c r="S55" i="5"/>
  <c r="T55" i="5"/>
  <c r="O56" i="5"/>
  <c r="P56" i="5"/>
  <c r="Q56" i="5"/>
  <c r="J56" i="5"/>
  <c r="S56" i="5"/>
  <c r="T56" i="5"/>
  <c r="O57" i="5"/>
  <c r="P57" i="5"/>
  <c r="Q57" i="5"/>
  <c r="J57" i="5"/>
  <c r="S57" i="5"/>
  <c r="T57" i="5"/>
  <c r="O58" i="5"/>
  <c r="P58" i="5"/>
  <c r="Q58" i="5"/>
  <c r="J58" i="5"/>
  <c r="S58" i="5"/>
  <c r="T58" i="5"/>
  <c r="O59" i="5"/>
  <c r="P59" i="5"/>
  <c r="Q59" i="5"/>
  <c r="J59" i="5"/>
  <c r="S59" i="5"/>
  <c r="T59" i="5"/>
  <c r="O60" i="5"/>
  <c r="P60" i="5"/>
  <c r="Q60" i="5"/>
  <c r="J60" i="5"/>
  <c r="S60" i="5"/>
  <c r="T60" i="5"/>
  <c r="O61" i="5"/>
  <c r="P61" i="5"/>
  <c r="Q61" i="5"/>
  <c r="J61" i="5"/>
  <c r="S61" i="5"/>
  <c r="T61" i="5"/>
  <c r="O62" i="5"/>
  <c r="P62" i="5"/>
  <c r="Q62" i="5"/>
  <c r="J62" i="5"/>
  <c r="S62" i="5"/>
  <c r="T62" i="5"/>
  <c r="O63" i="5"/>
  <c r="P63" i="5"/>
  <c r="Q63" i="5"/>
  <c r="J63" i="5"/>
  <c r="S63" i="5"/>
  <c r="T63" i="5"/>
  <c r="O64" i="5"/>
  <c r="P64" i="5"/>
  <c r="Q64" i="5"/>
  <c r="J64" i="5"/>
  <c r="S64" i="5"/>
  <c r="T64" i="5"/>
  <c r="O65" i="5"/>
  <c r="P65" i="5"/>
  <c r="Q65" i="5"/>
  <c r="J65" i="5"/>
  <c r="S65" i="5"/>
  <c r="T65" i="5"/>
  <c r="O66" i="5"/>
  <c r="P66" i="5"/>
  <c r="Q66" i="5"/>
  <c r="J66" i="5"/>
  <c r="S66" i="5"/>
  <c r="T66" i="5"/>
  <c r="O67" i="5"/>
  <c r="P67" i="5"/>
  <c r="Q67" i="5"/>
  <c r="J67" i="5"/>
  <c r="S67" i="5"/>
  <c r="T67" i="5"/>
  <c r="O68" i="5"/>
  <c r="P68" i="5"/>
  <c r="Q68" i="5"/>
  <c r="J68" i="5"/>
  <c r="S68" i="5"/>
  <c r="T68" i="5"/>
  <c r="O69" i="5"/>
  <c r="P69" i="5"/>
  <c r="Q69" i="5"/>
  <c r="J69" i="5"/>
  <c r="S69" i="5"/>
  <c r="T69" i="5"/>
  <c r="O70" i="5"/>
  <c r="P70" i="5"/>
  <c r="Q70" i="5"/>
  <c r="J70" i="5"/>
  <c r="S70" i="5"/>
  <c r="T70" i="5"/>
  <c r="O71" i="5"/>
  <c r="P71" i="5"/>
  <c r="Q71" i="5"/>
  <c r="J71" i="5"/>
  <c r="S71" i="5"/>
  <c r="T71" i="5"/>
  <c r="O72" i="5"/>
  <c r="P72" i="5"/>
  <c r="Q72" i="5"/>
  <c r="J72" i="5"/>
  <c r="S72" i="5"/>
  <c r="T72" i="5"/>
  <c r="O73" i="5"/>
  <c r="P73" i="5"/>
  <c r="Q73" i="5"/>
  <c r="J73" i="5"/>
  <c r="S73" i="5"/>
  <c r="T73" i="5"/>
  <c r="O74" i="5"/>
  <c r="P74" i="5"/>
  <c r="Q74" i="5"/>
  <c r="J74" i="5"/>
  <c r="S74" i="5"/>
  <c r="T74" i="5"/>
  <c r="O75" i="5"/>
  <c r="P75" i="5"/>
  <c r="Q75" i="5"/>
  <c r="J75" i="5"/>
  <c r="S75" i="5"/>
  <c r="T75" i="5"/>
  <c r="O76" i="5"/>
  <c r="P76" i="5"/>
  <c r="Q76" i="5"/>
  <c r="J76" i="5"/>
  <c r="S76" i="5"/>
  <c r="T76" i="5"/>
  <c r="O77" i="5"/>
  <c r="P77" i="5"/>
  <c r="Q77" i="5"/>
  <c r="J77" i="5"/>
  <c r="S77" i="5"/>
  <c r="T77" i="5"/>
  <c r="O78" i="5"/>
  <c r="P78" i="5"/>
  <c r="Q78" i="5"/>
  <c r="J78" i="5"/>
  <c r="S78" i="5"/>
  <c r="T78" i="5"/>
  <c r="O79" i="5"/>
  <c r="P79" i="5"/>
  <c r="Q79" i="5"/>
  <c r="J79" i="5"/>
  <c r="S79" i="5"/>
  <c r="T79" i="5"/>
  <c r="O80" i="5"/>
  <c r="P80" i="5"/>
  <c r="Q80" i="5"/>
  <c r="J80" i="5"/>
  <c r="S80" i="5"/>
  <c r="T80" i="5"/>
  <c r="O81" i="5"/>
  <c r="P81" i="5"/>
  <c r="Q81" i="5"/>
  <c r="J81" i="5"/>
  <c r="S81" i="5"/>
  <c r="T81" i="5"/>
  <c r="O82" i="5"/>
  <c r="P82" i="5"/>
  <c r="Q82" i="5"/>
  <c r="J82" i="5"/>
  <c r="S82" i="5"/>
  <c r="T82" i="5"/>
  <c r="O83" i="5"/>
  <c r="P83" i="5"/>
  <c r="Q83" i="5"/>
  <c r="J83" i="5"/>
  <c r="S83" i="5"/>
  <c r="T83" i="5"/>
  <c r="O84" i="5"/>
  <c r="P84" i="5"/>
  <c r="Q84" i="5"/>
  <c r="J84" i="5"/>
  <c r="S84" i="5"/>
  <c r="T84" i="5"/>
  <c r="O85" i="5"/>
  <c r="P85" i="5"/>
  <c r="Q85" i="5"/>
  <c r="J85" i="5"/>
  <c r="S85" i="5"/>
  <c r="T85" i="5"/>
  <c r="O86" i="5"/>
  <c r="P86" i="5"/>
  <c r="Q86" i="5"/>
  <c r="J86" i="5"/>
  <c r="S86" i="5"/>
  <c r="T86" i="5"/>
  <c r="O87" i="5"/>
  <c r="P87" i="5"/>
  <c r="Q87" i="5"/>
  <c r="J87" i="5"/>
  <c r="S87" i="5"/>
  <c r="T87" i="5"/>
  <c r="O88" i="5"/>
  <c r="P88" i="5"/>
  <c r="Q88" i="5"/>
  <c r="J88" i="5"/>
  <c r="S88" i="5"/>
  <c r="T88" i="5"/>
  <c r="O89" i="5"/>
  <c r="P89" i="5"/>
  <c r="Q89" i="5"/>
  <c r="J89" i="5"/>
  <c r="S89" i="5"/>
  <c r="T89" i="5"/>
  <c r="O90" i="5"/>
  <c r="P90" i="5"/>
  <c r="Q90" i="5"/>
  <c r="J90" i="5"/>
  <c r="S90" i="5"/>
  <c r="T90" i="5"/>
  <c r="O91" i="5"/>
  <c r="P91" i="5"/>
  <c r="Q91" i="5"/>
  <c r="J91" i="5"/>
  <c r="S91" i="5"/>
  <c r="T91" i="5"/>
  <c r="O92" i="5"/>
  <c r="P92" i="5"/>
  <c r="Q92" i="5"/>
  <c r="J92" i="5"/>
  <c r="S92" i="5"/>
  <c r="T92" i="5"/>
  <c r="O93" i="5"/>
  <c r="P93" i="5"/>
  <c r="Q93" i="5"/>
  <c r="J93" i="5"/>
  <c r="S93" i="5"/>
  <c r="T93" i="5"/>
  <c r="O94" i="5"/>
  <c r="P94" i="5"/>
  <c r="Q94" i="5"/>
  <c r="J94" i="5"/>
  <c r="S94" i="5"/>
  <c r="T94" i="5"/>
  <c r="O95" i="5"/>
  <c r="P95" i="5"/>
  <c r="Q95" i="5"/>
  <c r="J95" i="5"/>
  <c r="S95" i="5"/>
  <c r="T95" i="5"/>
  <c r="O96" i="5"/>
  <c r="P96" i="5"/>
  <c r="Q96" i="5"/>
  <c r="J96" i="5"/>
  <c r="S96" i="5"/>
  <c r="T96" i="5"/>
  <c r="O97" i="5"/>
  <c r="P97" i="5"/>
  <c r="Q97" i="5"/>
  <c r="J97" i="5"/>
  <c r="S97" i="5"/>
  <c r="T97" i="5"/>
  <c r="T3" i="5"/>
  <c r="T4" i="5"/>
  <c r="T5" i="5"/>
  <c r="T6" i="5"/>
  <c r="T7" i="5"/>
  <c r="T8" i="5"/>
  <c r="T9" i="5"/>
  <c r="T10" i="5"/>
  <c r="T11" i="5"/>
  <c r="T12" i="5"/>
  <c r="T13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2" i="5"/>
  <c r="DI40" i="4"/>
  <c r="DI39" i="4"/>
  <c r="DI38" i="4"/>
  <c r="DI37" i="4"/>
  <c r="DI36" i="4"/>
  <c r="DI35" i="4"/>
  <c r="DI34" i="4"/>
  <c r="DI33" i="4"/>
  <c r="DI32" i="4"/>
  <c r="DI31" i="4"/>
  <c r="DI30" i="4"/>
  <c r="DI29" i="4"/>
  <c r="DD40" i="4"/>
  <c r="DD39" i="4"/>
  <c r="DD38" i="4"/>
  <c r="DD37" i="4"/>
  <c r="DD36" i="4"/>
  <c r="DD35" i="4"/>
  <c r="DD34" i="4"/>
  <c r="DD33" i="4"/>
  <c r="DD32" i="4"/>
  <c r="DD31" i="4"/>
  <c r="DD30" i="4"/>
  <c r="DD29" i="4"/>
  <c r="CY40" i="4"/>
  <c r="CY39" i="4"/>
  <c r="CY38" i="4"/>
  <c r="CY37" i="4"/>
  <c r="CY36" i="4"/>
  <c r="CY35" i="4"/>
  <c r="CY34" i="4"/>
  <c r="CY33" i="4"/>
  <c r="CY32" i="4"/>
  <c r="CY31" i="4"/>
  <c r="CY30" i="4"/>
  <c r="CY29" i="4"/>
  <c r="CT40" i="4"/>
  <c r="CT39" i="4"/>
  <c r="CT38" i="4"/>
  <c r="CT37" i="4"/>
  <c r="CT36" i="4"/>
  <c r="CT35" i="4"/>
  <c r="CT34" i="4"/>
  <c r="CT33" i="4"/>
  <c r="CT32" i="4"/>
  <c r="CT31" i="4"/>
  <c r="CT30" i="4"/>
  <c r="CT29" i="4"/>
  <c r="CO40" i="4"/>
  <c r="CO39" i="4"/>
  <c r="CO38" i="4"/>
  <c r="CO37" i="4"/>
  <c r="CO36" i="4"/>
  <c r="CO35" i="4"/>
  <c r="CO34" i="4"/>
  <c r="CO33" i="4"/>
  <c r="CO32" i="4"/>
  <c r="CO31" i="4"/>
  <c r="CO30" i="4"/>
  <c r="CO29" i="4"/>
  <c r="CJ40" i="4"/>
  <c r="CJ39" i="4"/>
  <c r="CJ38" i="4"/>
  <c r="CJ37" i="4"/>
  <c r="CJ36" i="4"/>
  <c r="CJ35" i="4"/>
  <c r="CJ34" i="4"/>
  <c r="CJ33" i="4"/>
  <c r="CJ32" i="4"/>
  <c r="CJ31" i="4"/>
  <c r="CJ30" i="4"/>
  <c r="CJ29" i="4"/>
  <c r="CE40" i="4"/>
  <c r="CE39" i="4"/>
  <c r="CE38" i="4"/>
  <c r="CE37" i="4"/>
  <c r="CE36" i="4"/>
  <c r="CE35" i="4"/>
  <c r="CE34" i="4"/>
  <c r="CE33" i="4"/>
  <c r="CE32" i="4"/>
  <c r="CE31" i="4"/>
  <c r="CE30" i="4"/>
  <c r="CE29" i="4"/>
  <c r="BZ40" i="4"/>
  <c r="BZ39" i="4"/>
  <c r="BZ38" i="4"/>
  <c r="BZ37" i="4"/>
  <c r="BZ36" i="4"/>
  <c r="BZ35" i="4"/>
  <c r="BZ34" i="4"/>
  <c r="BZ33" i="4"/>
  <c r="BZ32" i="4"/>
  <c r="BZ31" i="4"/>
  <c r="BZ30" i="4"/>
  <c r="BZ29" i="4"/>
  <c r="BU40" i="4"/>
  <c r="BU39" i="4"/>
  <c r="BU38" i="4"/>
  <c r="BU37" i="4"/>
  <c r="BU36" i="4"/>
  <c r="BU35" i="4"/>
  <c r="BU34" i="4"/>
  <c r="BU33" i="4"/>
  <c r="BU32" i="4"/>
  <c r="BU31" i="4"/>
  <c r="BU30" i="4"/>
  <c r="BU29" i="4"/>
  <c r="BP40" i="4"/>
  <c r="BP39" i="4"/>
  <c r="BP38" i="4"/>
  <c r="BP37" i="4"/>
  <c r="BP36" i="4"/>
  <c r="BP35" i="4"/>
  <c r="BP34" i="4"/>
  <c r="BP33" i="4"/>
  <c r="BP32" i="4"/>
  <c r="BP31" i="4"/>
  <c r="BP30" i="4"/>
  <c r="BP29" i="4"/>
  <c r="BK40" i="4"/>
  <c r="BK39" i="4"/>
  <c r="BK38" i="4"/>
  <c r="BK37" i="4"/>
  <c r="BK36" i="4"/>
  <c r="BK35" i="4"/>
  <c r="BK34" i="4"/>
  <c r="BK33" i="4"/>
  <c r="BK32" i="4"/>
  <c r="BK31" i="4"/>
  <c r="BK30" i="4"/>
  <c r="BK29" i="4"/>
  <c r="BF40" i="4"/>
  <c r="BF39" i="4"/>
  <c r="BF38" i="4"/>
  <c r="BF37" i="4"/>
  <c r="BF36" i="4"/>
  <c r="BF35" i="4"/>
  <c r="BF34" i="4"/>
  <c r="BF33" i="4"/>
  <c r="BF32" i="4"/>
  <c r="BF31" i="4"/>
  <c r="BF30" i="4"/>
  <c r="BF29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L30" i="4"/>
  <c r="AL31" i="4"/>
  <c r="AL32" i="4"/>
  <c r="AL33" i="4"/>
  <c r="AL34" i="4"/>
  <c r="AL35" i="4"/>
  <c r="AL36" i="4"/>
  <c r="AL37" i="4"/>
  <c r="AL38" i="4"/>
  <c r="AL39" i="4"/>
  <c r="AL40" i="4"/>
  <c r="AL29" i="4"/>
  <c r="B28" i="6"/>
  <c r="B29" i="6"/>
  <c r="B30" i="6"/>
  <c r="K28" i="6"/>
  <c r="K35" i="6"/>
  <c r="J39" i="5"/>
  <c r="S39" i="5"/>
  <c r="J40" i="5"/>
  <c r="S40" i="5"/>
  <c r="J41" i="5"/>
  <c r="S41" i="5"/>
  <c r="J42" i="5"/>
  <c r="S42" i="5"/>
  <c r="J43" i="5"/>
  <c r="S43" i="5"/>
  <c r="J44" i="5"/>
  <c r="S44" i="5"/>
  <c r="J45" i="5"/>
  <c r="S45" i="5"/>
  <c r="J46" i="5"/>
  <c r="S46" i="5"/>
  <c r="J47" i="5"/>
  <c r="S47" i="5"/>
  <c r="J48" i="5"/>
  <c r="S48" i="5"/>
  <c r="J49" i="5"/>
  <c r="S49" i="5"/>
  <c r="J38" i="5"/>
  <c r="S38" i="5"/>
  <c r="O39" i="5"/>
  <c r="P39" i="5"/>
  <c r="Q39" i="5"/>
  <c r="O40" i="5"/>
  <c r="P40" i="5"/>
  <c r="Q40" i="5"/>
  <c r="O41" i="5"/>
  <c r="P41" i="5"/>
  <c r="Q41" i="5"/>
  <c r="O42" i="5"/>
  <c r="P42" i="5"/>
  <c r="Q42" i="5"/>
  <c r="O43" i="5"/>
  <c r="P43" i="5"/>
  <c r="Q43" i="5"/>
  <c r="O44" i="5"/>
  <c r="P44" i="5"/>
  <c r="Q44" i="5"/>
  <c r="O45" i="5"/>
  <c r="P45" i="5"/>
  <c r="Q45" i="5"/>
  <c r="O46" i="5"/>
  <c r="P46" i="5"/>
  <c r="Q46" i="5"/>
  <c r="O47" i="5"/>
  <c r="P47" i="5"/>
  <c r="Q47" i="5"/>
  <c r="O48" i="5"/>
  <c r="P48" i="5"/>
  <c r="Q48" i="5"/>
  <c r="O49" i="5"/>
  <c r="P49" i="5"/>
  <c r="Q49" i="5"/>
  <c r="O38" i="5"/>
  <c r="P38" i="5"/>
  <c r="Q38" i="5"/>
  <c r="O27" i="5"/>
  <c r="P27" i="5"/>
  <c r="Q27" i="5"/>
  <c r="O28" i="5"/>
  <c r="P28" i="5"/>
  <c r="Q28" i="5"/>
  <c r="O29" i="5"/>
  <c r="P29" i="5"/>
  <c r="Q29" i="5"/>
  <c r="O30" i="5"/>
  <c r="P30" i="5"/>
  <c r="Q30" i="5"/>
  <c r="O31" i="5"/>
  <c r="P31" i="5"/>
  <c r="Q31" i="5"/>
  <c r="O32" i="5"/>
  <c r="P32" i="5"/>
  <c r="Q32" i="5"/>
  <c r="O33" i="5"/>
  <c r="P33" i="5"/>
  <c r="Q33" i="5"/>
  <c r="O34" i="5"/>
  <c r="P34" i="5"/>
  <c r="Q34" i="5"/>
  <c r="O35" i="5"/>
  <c r="P35" i="5"/>
  <c r="Q35" i="5"/>
  <c r="O36" i="5"/>
  <c r="P36" i="5"/>
  <c r="Q36" i="5"/>
  <c r="O37" i="5"/>
  <c r="P37" i="5"/>
  <c r="Q37" i="5"/>
  <c r="O26" i="5"/>
  <c r="P26" i="5"/>
  <c r="Q26" i="5"/>
  <c r="O15" i="5"/>
  <c r="P15" i="5"/>
  <c r="Q15" i="5"/>
  <c r="O16" i="5"/>
  <c r="P16" i="5"/>
  <c r="Q16" i="5"/>
  <c r="O17" i="5"/>
  <c r="P17" i="5"/>
  <c r="Q17" i="5"/>
  <c r="O18" i="5"/>
  <c r="P18" i="5"/>
  <c r="Q18" i="5"/>
  <c r="O19" i="5"/>
  <c r="P19" i="5"/>
  <c r="Q19" i="5"/>
  <c r="O20" i="5"/>
  <c r="P20" i="5"/>
  <c r="Q20" i="5"/>
  <c r="O21" i="5"/>
  <c r="P21" i="5"/>
  <c r="Q21" i="5"/>
  <c r="O22" i="5"/>
  <c r="P22" i="5"/>
  <c r="Q22" i="5"/>
  <c r="O23" i="5"/>
  <c r="P23" i="5"/>
  <c r="Q23" i="5"/>
  <c r="O24" i="5"/>
  <c r="P24" i="5"/>
  <c r="Q24" i="5"/>
  <c r="O25" i="5"/>
  <c r="P25" i="5"/>
  <c r="Q25" i="5"/>
  <c r="O14" i="5"/>
  <c r="P14" i="5"/>
  <c r="Q14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I2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K26" i="5"/>
  <c r="L26" i="5"/>
  <c r="M26" i="5"/>
  <c r="K27" i="5"/>
  <c r="L27" i="5"/>
  <c r="M27" i="5"/>
  <c r="K28" i="5"/>
  <c r="L28" i="5"/>
  <c r="M28" i="5"/>
  <c r="K29" i="5"/>
  <c r="L29" i="5"/>
  <c r="M29" i="5"/>
  <c r="K30" i="5"/>
  <c r="L30" i="5"/>
  <c r="M30" i="5"/>
  <c r="K31" i="5"/>
  <c r="L31" i="5"/>
  <c r="M31" i="5"/>
  <c r="K32" i="5"/>
  <c r="L32" i="5"/>
  <c r="M32" i="5"/>
  <c r="K33" i="5"/>
  <c r="L33" i="5"/>
  <c r="M33" i="5"/>
  <c r="K34" i="5"/>
  <c r="L34" i="5"/>
  <c r="M34" i="5"/>
  <c r="K35" i="5"/>
  <c r="L35" i="5"/>
  <c r="M35" i="5"/>
  <c r="K36" i="5"/>
  <c r="L36" i="5"/>
  <c r="M36" i="5"/>
  <c r="K37" i="5"/>
  <c r="L37" i="5"/>
  <c r="M37" i="5"/>
  <c r="K38" i="5"/>
  <c r="L38" i="5"/>
  <c r="M38" i="5"/>
  <c r="K39" i="5"/>
  <c r="L39" i="5"/>
  <c r="M39" i="5"/>
  <c r="K40" i="5"/>
  <c r="L40" i="5"/>
  <c r="M40" i="5"/>
  <c r="K41" i="5"/>
  <c r="L41" i="5"/>
  <c r="M41" i="5"/>
  <c r="K42" i="5"/>
  <c r="L42" i="5"/>
  <c r="M42" i="5"/>
  <c r="K43" i="5"/>
  <c r="L43" i="5"/>
  <c r="M43" i="5"/>
  <c r="K44" i="5"/>
  <c r="L44" i="5"/>
  <c r="M44" i="5"/>
  <c r="K45" i="5"/>
  <c r="L45" i="5"/>
  <c r="M45" i="5"/>
  <c r="K46" i="5"/>
  <c r="L46" i="5"/>
  <c r="M46" i="5"/>
  <c r="K47" i="5"/>
  <c r="L47" i="5"/>
  <c r="M47" i="5"/>
  <c r="K48" i="5"/>
  <c r="L48" i="5"/>
  <c r="M48" i="5"/>
  <c r="K49" i="5"/>
  <c r="L49" i="5"/>
  <c r="M49" i="5"/>
  <c r="K50" i="5"/>
  <c r="L50" i="5"/>
  <c r="M50" i="5"/>
  <c r="K51" i="5"/>
  <c r="L51" i="5"/>
  <c r="M51" i="5"/>
  <c r="K52" i="5"/>
  <c r="L52" i="5"/>
  <c r="M52" i="5"/>
  <c r="K53" i="5"/>
  <c r="L53" i="5"/>
  <c r="M53" i="5"/>
  <c r="K54" i="5"/>
  <c r="L54" i="5"/>
  <c r="M54" i="5"/>
  <c r="K55" i="5"/>
  <c r="L55" i="5"/>
  <c r="M55" i="5"/>
  <c r="K56" i="5"/>
  <c r="L56" i="5"/>
  <c r="M56" i="5"/>
  <c r="K57" i="5"/>
  <c r="L57" i="5"/>
  <c r="M57" i="5"/>
  <c r="K58" i="5"/>
  <c r="L58" i="5"/>
  <c r="M58" i="5"/>
  <c r="K59" i="5"/>
  <c r="L59" i="5"/>
  <c r="M59" i="5"/>
  <c r="K60" i="5"/>
  <c r="L60" i="5"/>
  <c r="M60" i="5"/>
  <c r="K61" i="5"/>
  <c r="L61" i="5"/>
  <c r="M61" i="5"/>
  <c r="K62" i="5"/>
  <c r="L62" i="5"/>
  <c r="M62" i="5"/>
  <c r="K63" i="5"/>
  <c r="L63" i="5"/>
  <c r="M63" i="5"/>
  <c r="K64" i="5"/>
  <c r="L64" i="5"/>
  <c r="M64" i="5"/>
  <c r="K65" i="5"/>
  <c r="L65" i="5"/>
  <c r="M65" i="5"/>
  <c r="K66" i="5"/>
  <c r="L66" i="5"/>
  <c r="M66" i="5"/>
  <c r="K67" i="5"/>
  <c r="L67" i="5"/>
  <c r="M67" i="5"/>
  <c r="K68" i="5"/>
  <c r="L68" i="5"/>
  <c r="M68" i="5"/>
  <c r="K69" i="5"/>
  <c r="L69" i="5"/>
  <c r="M69" i="5"/>
  <c r="K70" i="5"/>
  <c r="L70" i="5"/>
  <c r="M70" i="5"/>
  <c r="K71" i="5"/>
  <c r="L71" i="5"/>
  <c r="M71" i="5"/>
  <c r="K72" i="5"/>
  <c r="L72" i="5"/>
  <c r="M72" i="5"/>
  <c r="K73" i="5"/>
  <c r="L73" i="5"/>
  <c r="M73" i="5"/>
  <c r="K74" i="5"/>
  <c r="L74" i="5"/>
  <c r="M74" i="5"/>
  <c r="K75" i="5"/>
  <c r="L75" i="5"/>
  <c r="M75" i="5"/>
  <c r="K76" i="5"/>
  <c r="L76" i="5"/>
  <c r="M76" i="5"/>
  <c r="K77" i="5"/>
  <c r="L77" i="5"/>
  <c r="M77" i="5"/>
  <c r="K78" i="5"/>
  <c r="L78" i="5"/>
  <c r="M78" i="5"/>
  <c r="K79" i="5"/>
  <c r="L79" i="5"/>
  <c r="M79" i="5"/>
  <c r="K80" i="5"/>
  <c r="L80" i="5"/>
  <c r="M80" i="5"/>
  <c r="K81" i="5"/>
  <c r="L81" i="5"/>
  <c r="M81" i="5"/>
  <c r="K82" i="5"/>
  <c r="L82" i="5"/>
  <c r="M82" i="5"/>
  <c r="K83" i="5"/>
  <c r="L83" i="5"/>
  <c r="M83" i="5"/>
  <c r="K84" i="5"/>
  <c r="L84" i="5"/>
  <c r="M84" i="5"/>
  <c r="K85" i="5"/>
  <c r="L85" i="5"/>
  <c r="M85" i="5"/>
  <c r="K86" i="5"/>
  <c r="L86" i="5"/>
  <c r="M86" i="5"/>
  <c r="K87" i="5"/>
  <c r="L87" i="5"/>
  <c r="M87" i="5"/>
  <c r="K88" i="5"/>
  <c r="L88" i="5"/>
  <c r="M88" i="5"/>
  <c r="K89" i="5"/>
  <c r="L89" i="5"/>
  <c r="M89" i="5"/>
  <c r="K90" i="5"/>
  <c r="L90" i="5"/>
  <c r="M90" i="5"/>
  <c r="K91" i="5"/>
  <c r="L91" i="5"/>
  <c r="M91" i="5"/>
  <c r="K92" i="5"/>
  <c r="L92" i="5"/>
  <c r="M92" i="5"/>
  <c r="K93" i="5"/>
  <c r="L93" i="5"/>
  <c r="M93" i="5"/>
  <c r="K94" i="5"/>
  <c r="L94" i="5"/>
  <c r="M94" i="5"/>
  <c r="K95" i="5"/>
  <c r="L95" i="5"/>
  <c r="M95" i="5"/>
  <c r="K96" i="5"/>
  <c r="L96" i="5"/>
  <c r="M96" i="5"/>
  <c r="K97" i="5"/>
  <c r="L97" i="5"/>
  <c r="M97" i="5"/>
  <c r="O3" i="5"/>
  <c r="P3" i="5"/>
  <c r="Q3" i="5"/>
  <c r="O4" i="5"/>
  <c r="P4" i="5"/>
  <c r="Q4" i="5"/>
  <c r="O5" i="5"/>
  <c r="P5" i="5"/>
  <c r="Q5" i="5"/>
  <c r="O6" i="5"/>
  <c r="P6" i="5"/>
  <c r="Q6" i="5"/>
  <c r="O7" i="5"/>
  <c r="P7" i="5"/>
  <c r="Q7" i="5"/>
  <c r="O8" i="5"/>
  <c r="P8" i="5"/>
  <c r="Q8" i="5"/>
  <c r="O9" i="5"/>
  <c r="P9" i="5"/>
  <c r="Q9" i="5"/>
  <c r="O10" i="5"/>
  <c r="P10" i="5"/>
  <c r="Q10" i="5"/>
  <c r="O11" i="5"/>
  <c r="P11" i="5"/>
  <c r="Q11" i="5"/>
  <c r="O12" i="5"/>
  <c r="P12" i="5"/>
  <c r="Q12" i="5"/>
  <c r="O13" i="5"/>
  <c r="P13" i="5"/>
  <c r="Q13" i="5"/>
  <c r="K3" i="5"/>
  <c r="L3" i="5"/>
  <c r="M3" i="5"/>
  <c r="K4" i="5"/>
  <c r="L4" i="5"/>
  <c r="M4" i="5"/>
  <c r="K5" i="5"/>
  <c r="L5" i="5"/>
  <c r="M5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Q2" i="5"/>
  <c r="P2" i="5"/>
  <c r="O2" i="5"/>
  <c r="M2" i="5"/>
  <c r="L2" i="5"/>
  <c r="K2" i="5"/>
  <c r="H149" i="6"/>
  <c r="H150" i="6"/>
  <c r="H151" i="6"/>
  <c r="R143" i="6"/>
  <c r="G138" i="6"/>
  <c r="R150" i="6"/>
  <c r="H230" i="6"/>
  <c r="H231" i="6"/>
  <c r="H232" i="6"/>
  <c r="R224" i="6"/>
  <c r="G219" i="6"/>
  <c r="R231" i="6"/>
  <c r="R241" i="6"/>
  <c r="H382" i="6"/>
  <c r="H383" i="6"/>
  <c r="H384" i="6"/>
  <c r="R376" i="6"/>
  <c r="G371" i="6"/>
  <c r="R383" i="6"/>
  <c r="R393" i="6"/>
  <c r="H444" i="6"/>
  <c r="H445" i="6"/>
  <c r="H446" i="6"/>
  <c r="R438" i="6"/>
  <c r="G433" i="6"/>
  <c r="R445" i="6"/>
  <c r="R455" i="6"/>
  <c r="H536" i="6"/>
  <c r="H537" i="6"/>
  <c r="H538" i="6"/>
  <c r="R530" i="6"/>
  <c r="G525" i="6"/>
  <c r="R537" i="6"/>
  <c r="R547" i="6"/>
  <c r="H657" i="6"/>
  <c r="H658" i="6"/>
  <c r="H659" i="6"/>
  <c r="R651" i="6"/>
  <c r="G646" i="6"/>
  <c r="R658" i="6"/>
  <c r="R668" i="6"/>
  <c r="D149" i="6"/>
  <c r="D150" i="6"/>
  <c r="D151" i="6"/>
  <c r="R141" i="6"/>
  <c r="R148" i="6"/>
  <c r="D230" i="6"/>
  <c r="D231" i="6"/>
  <c r="D232" i="6"/>
  <c r="R222" i="6"/>
  <c r="R229" i="6"/>
  <c r="R239" i="6"/>
  <c r="D382" i="6"/>
  <c r="D383" i="6"/>
  <c r="D384" i="6"/>
  <c r="R374" i="6"/>
  <c r="R381" i="6"/>
  <c r="R391" i="6"/>
  <c r="D444" i="6"/>
  <c r="D445" i="6"/>
  <c r="D446" i="6"/>
  <c r="R436" i="6"/>
  <c r="R443" i="6"/>
  <c r="R453" i="6"/>
  <c r="D536" i="6"/>
  <c r="D537" i="6"/>
  <c r="D538" i="6"/>
  <c r="R528" i="6"/>
  <c r="R535" i="6"/>
  <c r="R545" i="6"/>
  <c r="D657" i="6"/>
  <c r="D658" i="6"/>
  <c r="D659" i="6"/>
  <c r="R649" i="6"/>
  <c r="R656" i="6"/>
  <c r="R666" i="6"/>
  <c r="R671" i="6"/>
  <c r="Q143" i="6"/>
  <c r="Q150" i="6"/>
  <c r="Q224" i="6"/>
  <c r="Q231" i="6"/>
  <c r="Q241" i="6"/>
  <c r="Q376" i="6"/>
  <c r="Q383" i="6"/>
  <c r="Q393" i="6"/>
  <c r="Q438" i="6"/>
  <c r="Q445" i="6"/>
  <c r="Q455" i="6"/>
  <c r="Q530" i="6"/>
  <c r="Q537" i="6"/>
  <c r="Q547" i="6"/>
  <c r="Q651" i="6"/>
  <c r="Q658" i="6"/>
  <c r="Q668" i="6"/>
  <c r="Q141" i="6"/>
  <c r="Q148" i="6"/>
  <c r="Q222" i="6"/>
  <c r="Q229" i="6"/>
  <c r="Q239" i="6"/>
  <c r="Q374" i="6"/>
  <c r="Q381" i="6"/>
  <c r="Q391" i="6"/>
  <c r="Q436" i="6"/>
  <c r="Q443" i="6"/>
  <c r="Q453" i="6"/>
  <c r="Q528" i="6"/>
  <c r="Q535" i="6"/>
  <c r="Q545" i="6"/>
  <c r="Q649" i="6"/>
  <c r="Q656" i="6"/>
  <c r="Q666" i="6"/>
  <c r="Q671" i="6"/>
  <c r="H146" i="6"/>
  <c r="H147" i="6"/>
  <c r="H148" i="6"/>
  <c r="P143" i="6"/>
  <c r="P150" i="6"/>
  <c r="H227" i="6"/>
  <c r="H228" i="6"/>
  <c r="H229" i="6"/>
  <c r="P224" i="6"/>
  <c r="P231" i="6"/>
  <c r="P241" i="6"/>
  <c r="H379" i="6"/>
  <c r="H380" i="6"/>
  <c r="H381" i="6"/>
  <c r="P376" i="6"/>
  <c r="P383" i="6"/>
  <c r="P393" i="6"/>
  <c r="H441" i="6"/>
  <c r="H442" i="6"/>
  <c r="H443" i="6"/>
  <c r="P438" i="6"/>
  <c r="P445" i="6"/>
  <c r="P455" i="6"/>
  <c r="H533" i="6"/>
  <c r="H534" i="6"/>
  <c r="H535" i="6"/>
  <c r="P530" i="6"/>
  <c r="P537" i="6"/>
  <c r="P547" i="6"/>
  <c r="H654" i="6"/>
  <c r="H655" i="6"/>
  <c r="H656" i="6"/>
  <c r="P651" i="6"/>
  <c r="P658" i="6"/>
  <c r="P668" i="6"/>
  <c r="D146" i="6"/>
  <c r="D147" i="6"/>
  <c r="D148" i="6"/>
  <c r="P141" i="6"/>
  <c r="P148" i="6"/>
  <c r="D227" i="6"/>
  <c r="D228" i="6"/>
  <c r="D229" i="6"/>
  <c r="P222" i="6"/>
  <c r="P229" i="6"/>
  <c r="P239" i="6"/>
  <c r="D379" i="6"/>
  <c r="D380" i="6"/>
  <c r="D381" i="6"/>
  <c r="P374" i="6"/>
  <c r="P381" i="6"/>
  <c r="P391" i="6"/>
  <c r="D441" i="6"/>
  <c r="D442" i="6"/>
  <c r="D443" i="6"/>
  <c r="P436" i="6"/>
  <c r="P443" i="6"/>
  <c r="P453" i="6"/>
  <c r="D533" i="6"/>
  <c r="D534" i="6"/>
  <c r="D535" i="6"/>
  <c r="P528" i="6"/>
  <c r="P535" i="6"/>
  <c r="P545" i="6"/>
  <c r="D654" i="6"/>
  <c r="D655" i="6"/>
  <c r="D656" i="6"/>
  <c r="P649" i="6"/>
  <c r="P656" i="6"/>
  <c r="P666" i="6"/>
  <c r="P671" i="6"/>
  <c r="O143" i="6"/>
  <c r="O150" i="6"/>
  <c r="O224" i="6"/>
  <c r="O231" i="6"/>
  <c r="O241" i="6"/>
  <c r="O376" i="6"/>
  <c r="O383" i="6"/>
  <c r="O393" i="6"/>
  <c r="O438" i="6"/>
  <c r="O445" i="6"/>
  <c r="O455" i="6"/>
  <c r="O530" i="6"/>
  <c r="O537" i="6"/>
  <c r="O547" i="6"/>
  <c r="O651" i="6"/>
  <c r="O658" i="6"/>
  <c r="O668" i="6"/>
  <c r="O141" i="6"/>
  <c r="O148" i="6"/>
  <c r="O222" i="6"/>
  <c r="O229" i="6"/>
  <c r="O239" i="6"/>
  <c r="O374" i="6"/>
  <c r="O381" i="6"/>
  <c r="O391" i="6"/>
  <c r="O436" i="6"/>
  <c r="O443" i="6"/>
  <c r="O453" i="6"/>
  <c r="O528" i="6"/>
  <c r="O535" i="6"/>
  <c r="O545" i="6"/>
  <c r="O649" i="6"/>
  <c r="O656" i="6"/>
  <c r="O666" i="6"/>
  <c r="O671" i="6"/>
  <c r="H143" i="6"/>
  <c r="H144" i="6"/>
  <c r="H145" i="6"/>
  <c r="N143" i="6"/>
  <c r="N150" i="6"/>
  <c r="H224" i="6"/>
  <c r="H225" i="6"/>
  <c r="H226" i="6"/>
  <c r="N224" i="6"/>
  <c r="N231" i="6"/>
  <c r="N241" i="6"/>
  <c r="H376" i="6"/>
  <c r="H377" i="6"/>
  <c r="H378" i="6"/>
  <c r="N376" i="6"/>
  <c r="N383" i="6"/>
  <c r="N393" i="6"/>
  <c r="H438" i="6"/>
  <c r="H439" i="6"/>
  <c r="H440" i="6"/>
  <c r="N438" i="6"/>
  <c r="N445" i="6"/>
  <c r="N455" i="6"/>
  <c r="H530" i="6"/>
  <c r="H531" i="6"/>
  <c r="H532" i="6"/>
  <c r="N530" i="6"/>
  <c r="N537" i="6"/>
  <c r="N547" i="6"/>
  <c r="H651" i="6"/>
  <c r="H652" i="6"/>
  <c r="H653" i="6"/>
  <c r="N651" i="6"/>
  <c r="N658" i="6"/>
  <c r="N668" i="6"/>
  <c r="D143" i="6"/>
  <c r="D144" i="6"/>
  <c r="D145" i="6"/>
  <c r="N141" i="6"/>
  <c r="N148" i="6"/>
  <c r="D224" i="6"/>
  <c r="D225" i="6"/>
  <c r="D226" i="6"/>
  <c r="N222" i="6"/>
  <c r="N229" i="6"/>
  <c r="N239" i="6"/>
  <c r="D376" i="6"/>
  <c r="D377" i="6"/>
  <c r="D378" i="6"/>
  <c r="N374" i="6"/>
  <c r="N381" i="6"/>
  <c r="N391" i="6"/>
  <c r="D438" i="6"/>
  <c r="D439" i="6"/>
  <c r="D440" i="6"/>
  <c r="N436" i="6"/>
  <c r="N443" i="6"/>
  <c r="N453" i="6"/>
  <c r="D530" i="6"/>
  <c r="D531" i="6"/>
  <c r="D532" i="6"/>
  <c r="N528" i="6"/>
  <c r="N535" i="6"/>
  <c r="N545" i="6"/>
  <c r="D651" i="6"/>
  <c r="D652" i="6"/>
  <c r="D653" i="6"/>
  <c r="N649" i="6"/>
  <c r="N656" i="6"/>
  <c r="N666" i="6"/>
  <c r="N671" i="6"/>
  <c r="M143" i="6"/>
  <c r="M150" i="6"/>
  <c r="M224" i="6"/>
  <c r="M231" i="6"/>
  <c r="M241" i="6"/>
  <c r="M376" i="6"/>
  <c r="M383" i="6"/>
  <c r="M393" i="6"/>
  <c r="M438" i="6"/>
  <c r="M445" i="6"/>
  <c r="M455" i="6"/>
  <c r="M530" i="6"/>
  <c r="M537" i="6"/>
  <c r="M547" i="6"/>
  <c r="M651" i="6"/>
  <c r="M658" i="6"/>
  <c r="M668" i="6"/>
  <c r="M141" i="6"/>
  <c r="M148" i="6"/>
  <c r="M222" i="6"/>
  <c r="M229" i="6"/>
  <c r="M239" i="6"/>
  <c r="M374" i="6"/>
  <c r="M381" i="6"/>
  <c r="M391" i="6"/>
  <c r="M436" i="6"/>
  <c r="M443" i="6"/>
  <c r="M453" i="6"/>
  <c r="M528" i="6"/>
  <c r="M535" i="6"/>
  <c r="M545" i="6"/>
  <c r="M649" i="6"/>
  <c r="M656" i="6"/>
  <c r="M666" i="6"/>
  <c r="M671" i="6"/>
  <c r="H140" i="6"/>
  <c r="H141" i="6"/>
  <c r="H142" i="6"/>
  <c r="L143" i="6"/>
  <c r="L150" i="6"/>
  <c r="H221" i="6"/>
  <c r="H222" i="6"/>
  <c r="H223" i="6"/>
  <c r="L224" i="6"/>
  <c r="L231" i="6"/>
  <c r="L241" i="6"/>
  <c r="H373" i="6"/>
  <c r="H374" i="6"/>
  <c r="H375" i="6"/>
  <c r="L376" i="6"/>
  <c r="L383" i="6"/>
  <c r="L393" i="6"/>
  <c r="H435" i="6"/>
  <c r="H436" i="6"/>
  <c r="H437" i="6"/>
  <c r="L438" i="6"/>
  <c r="L445" i="6"/>
  <c r="L455" i="6"/>
  <c r="H527" i="6"/>
  <c r="H528" i="6"/>
  <c r="H529" i="6"/>
  <c r="L530" i="6"/>
  <c r="L537" i="6"/>
  <c r="L547" i="6"/>
  <c r="H648" i="6"/>
  <c r="H649" i="6"/>
  <c r="H650" i="6"/>
  <c r="L651" i="6"/>
  <c r="L658" i="6"/>
  <c r="L668" i="6"/>
  <c r="D140" i="6"/>
  <c r="D141" i="6"/>
  <c r="D142" i="6"/>
  <c r="L141" i="6"/>
  <c r="L148" i="6"/>
  <c r="D221" i="6"/>
  <c r="D222" i="6"/>
  <c r="D223" i="6"/>
  <c r="L222" i="6"/>
  <c r="L229" i="6"/>
  <c r="L239" i="6"/>
  <c r="D373" i="6"/>
  <c r="D374" i="6"/>
  <c r="D375" i="6"/>
  <c r="L374" i="6"/>
  <c r="L381" i="6"/>
  <c r="L391" i="6"/>
  <c r="D435" i="6"/>
  <c r="D436" i="6"/>
  <c r="D437" i="6"/>
  <c r="L436" i="6"/>
  <c r="L443" i="6"/>
  <c r="L453" i="6"/>
  <c r="D527" i="6"/>
  <c r="D528" i="6"/>
  <c r="D529" i="6"/>
  <c r="L528" i="6"/>
  <c r="L535" i="6"/>
  <c r="L545" i="6"/>
  <c r="D648" i="6"/>
  <c r="D649" i="6"/>
  <c r="D650" i="6"/>
  <c r="L649" i="6"/>
  <c r="L656" i="6"/>
  <c r="L666" i="6"/>
  <c r="L671" i="6"/>
  <c r="K143" i="6"/>
  <c r="K150" i="6"/>
  <c r="K224" i="6"/>
  <c r="K231" i="6"/>
  <c r="K241" i="6"/>
  <c r="K376" i="6"/>
  <c r="K383" i="6"/>
  <c r="K393" i="6"/>
  <c r="K438" i="6"/>
  <c r="K445" i="6"/>
  <c r="K455" i="6"/>
  <c r="K530" i="6"/>
  <c r="K537" i="6"/>
  <c r="K547" i="6"/>
  <c r="K651" i="6"/>
  <c r="K658" i="6"/>
  <c r="K668" i="6"/>
  <c r="K141" i="6"/>
  <c r="K148" i="6"/>
  <c r="K222" i="6"/>
  <c r="K229" i="6"/>
  <c r="K239" i="6"/>
  <c r="K374" i="6"/>
  <c r="K381" i="6"/>
  <c r="K391" i="6"/>
  <c r="K436" i="6"/>
  <c r="K443" i="6"/>
  <c r="K453" i="6"/>
  <c r="K528" i="6"/>
  <c r="K535" i="6"/>
  <c r="K545" i="6"/>
  <c r="K649" i="6"/>
  <c r="K656" i="6"/>
  <c r="K666" i="6"/>
  <c r="K671" i="6"/>
  <c r="F149" i="6"/>
  <c r="F150" i="6"/>
  <c r="F151" i="6"/>
  <c r="R142" i="6"/>
  <c r="R149" i="6"/>
  <c r="F230" i="6"/>
  <c r="F231" i="6"/>
  <c r="F232" i="6"/>
  <c r="R223" i="6"/>
  <c r="R230" i="6"/>
  <c r="R240" i="6"/>
  <c r="F382" i="6"/>
  <c r="F383" i="6"/>
  <c r="F384" i="6"/>
  <c r="R375" i="6"/>
  <c r="R382" i="6"/>
  <c r="R392" i="6"/>
  <c r="F444" i="6"/>
  <c r="F445" i="6"/>
  <c r="F446" i="6"/>
  <c r="R437" i="6"/>
  <c r="R444" i="6"/>
  <c r="R454" i="6"/>
  <c r="F536" i="6"/>
  <c r="F537" i="6"/>
  <c r="F538" i="6"/>
  <c r="R529" i="6"/>
  <c r="R536" i="6"/>
  <c r="R546" i="6"/>
  <c r="F657" i="6"/>
  <c r="F658" i="6"/>
  <c r="F659" i="6"/>
  <c r="R650" i="6"/>
  <c r="R657" i="6"/>
  <c r="R667" i="6"/>
  <c r="R670" i="6"/>
  <c r="Q142" i="6"/>
  <c r="Q149" i="6"/>
  <c r="Q223" i="6"/>
  <c r="Q230" i="6"/>
  <c r="Q240" i="6"/>
  <c r="Q375" i="6"/>
  <c r="Q382" i="6"/>
  <c r="Q392" i="6"/>
  <c r="Q437" i="6"/>
  <c r="Q444" i="6"/>
  <c r="Q454" i="6"/>
  <c r="Q529" i="6"/>
  <c r="Q536" i="6"/>
  <c r="Q546" i="6"/>
  <c r="Q650" i="6"/>
  <c r="Q657" i="6"/>
  <c r="Q667" i="6"/>
  <c r="Q670" i="6"/>
  <c r="F146" i="6"/>
  <c r="F147" i="6"/>
  <c r="F148" i="6"/>
  <c r="P142" i="6"/>
  <c r="P149" i="6"/>
  <c r="F227" i="6"/>
  <c r="F228" i="6"/>
  <c r="F229" i="6"/>
  <c r="P223" i="6"/>
  <c r="P230" i="6"/>
  <c r="P240" i="6"/>
  <c r="F379" i="6"/>
  <c r="F380" i="6"/>
  <c r="F381" i="6"/>
  <c r="P375" i="6"/>
  <c r="P382" i="6"/>
  <c r="P392" i="6"/>
  <c r="F441" i="6"/>
  <c r="F442" i="6"/>
  <c r="F443" i="6"/>
  <c r="P437" i="6"/>
  <c r="P444" i="6"/>
  <c r="P454" i="6"/>
  <c r="F533" i="6"/>
  <c r="F534" i="6"/>
  <c r="F535" i="6"/>
  <c r="P529" i="6"/>
  <c r="P536" i="6"/>
  <c r="P546" i="6"/>
  <c r="F654" i="6"/>
  <c r="F655" i="6"/>
  <c r="F656" i="6"/>
  <c r="P650" i="6"/>
  <c r="P657" i="6"/>
  <c r="P667" i="6"/>
  <c r="P670" i="6"/>
  <c r="O142" i="6"/>
  <c r="O149" i="6"/>
  <c r="O223" i="6"/>
  <c r="O230" i="6"/>
  <c r="O240" i="6"/>
  <c r="O375" i="6"/>
  <c r="O382" i="6"/>
  <c r="O392" i="6"/>
  <c r="O437" i="6"/>
  <c r="O444" i="6"/>
  <c r="O454" i="6"/>
  <c r="O529" i="6"/>
  <c r="O536" i="6"/>
  <c r="O546" i="6"/>
  <c r="O650" i="6"/>
  <c r="O657" i="6"/>
  <c r="O667" i="6"/>
  <c r="O670" i="6"/>
  <c r="F143" i="6"/>
  <c r="F144" i="6"/>
  <c r="F145" i="6"/>
  <c r="N142" i="6"/>
  <c r="N149" i="6"/>
  <c r="F224" i="6"/>
  <c r="F225" i="6"/>
  <c r="F226" i="6"/>
  <c r="N223" i="6"/>
  <c r="N230" i="6"/>
  <c r="N240" i="6"/>
  <c r="F376" i="6"/>
  <c r="F377" i="6"/>
  <c r="F378" i="6"/>
  <c r="N375" i="6"/>
  <c r="N382" i="6"/>
  <c r="N392" i="6"/>
  <c r="F438" i="6"/>
  <c r="F439" i="6"/>
  <c r="F440" i="6"/>
  <c r="N437" i="6"/>
  <c r="N444" i="6"/>
  <c r="N454" i="6"/>
  <c r="F530" i="6"/>
  <c r="F531" i="6"/>
  <c r="F532" i="6"/>
  <c r="N529" i="6"/>
  <c r="N536" i="6"/>
  <c r="N546" i="6"/>
  <c r="F651" i="6"/>
  <c r="F652" i="6"/>
  <c r="F653" i="6"/>
  <c r="N650" i="6"/>
  <c r="N657" i="6"/>
  <c r="N667" i="6"/>
  <c r="N670" i="6"/>
  <c r="M142" i="6"/>
  <c r="M149" i="6"/>
  <c r="M223" i="6"/>
  <c r="M230" i="6"/>
  <c r="M240" i="6"/>
  <c r="M375" i="6"/>
  <c r="M382" i="6"/>
  <c r="M392" i="6"/>
  <c r="M437" i="6"/>
  <c r="M444" i="6"/>
  <c r="M454" i="6"/>
  <c r="M529" i="6"/>
  <c r="M536" i="6"/>
  <c r="M546" i="6"/>
  <c r="M650" i="6"/>
  <c r="M657" i="6"/>
  <c r="M667" i="6"/>
  <c r="M670" i="6"/>
  <c r="F140" i="6"/>
  <c r="F141" i="6"/>
  <c r="F142" i="6"/>
  <c r="L142" i="6"/>
  <c r="L149" i="6"/>
  <c r="F221" i="6"/>
  <c r="F222" i="6"/>
  <c r="F223" i="6"/>
  <c r="L223" i="6"/>
  <c r="L230" i="6"/>
  <c r="L240" i="6"/>
  <c r="F373" i="6"/>
  <c r="F374" i="6"/>
  <c r="F375" i="6"/>
  <c r="L375" i="6"/>
  <c r="L382" i="6"/>
  <c r="L392" i="6"/>
  <c r="F435" i="6"/>
  <c r="F436" i="6"/>
  <c r="F437" i="6"/>
  <c r="L437" i="6"/>
  <c r="L444" i="6"/>
  <c r="L454" i="6"/>
  <c r="F527" i="6"/>
  <c r="F528" i="6"/>
  <c r="F529" i="6"/>
  <c r="L529" i="6"/>
  <c r="L536" i="6"/>
  <c r="L546" i="6"/>
  <c r="F648" i="6"/>
  <c r="F649" i="6"/>
  <c r="F650" i="6"/>
  <c r="L650" i="6"/>
  <c r="L657" i="6"/>
  <c r="L667" i="6"/>
  <c r="L670" i="6"/>
  <c r="K142" i="6"/>
  <c r="K149" i="6"/>
  <c r="K223" i="6"/>
  <c r="K230" i="6"/>
  <c r="K240" i="6"/>
  <c r="K375" i="6"/>
  <c r="K382" i="6"/>
  <c r="K392" i="6"/>
  <c r="K437" i="6"/>
  <c r="K444" i="6"/>
  <c r="K454" i="6"/>
  <c r="K529" i="6"/>
  <c r="K536" i="6"/>
  <c r="K546" i="6"/>
  <c r="K650" i="6"/>
  <c r="K657" i="6"/>
  <c r="K667" i="6"/>
  <c r="K670" i="6"/>
  <c r="B149" i="6"/>
  <c r="B150" i="6"/>
  <c r="B151" i="6"/>
  <c r="R140" i="6"/>
  <c r="R147" i="6"/>
  <c r="B230" i="6"/>
  <c r="B231" i="6"/>
  <c r="B232" i="6"/>
  <c r="R221" i="6"/>
  <c r="R228" i="6"/>
  <c r="R238" i="6"/>
  <c r="B382" i="6"/>
  <c r="B383" i="6"/>
  <c r="B384" i="6"/>
  <c r="R373" i="6"/>
  <c r="R380" i="6"/>
  <c r="R390" i="6"/>
  <c r="B444" i="6"/>
  <c r="B445" i="6"/>
  <c r="B446" i="6"/>
  <c r="R435" i="6"/>
  <c r="R442" i="6"/>
  <c r="R452" i="6"/>
  <c r="B536" i="6"/>
  <c r="B537" i="6"/>
  <c r="B538" i="6"/>
  <c r="R527" i="6"/>
  <c r="R534" i="6"/>
  <c r="R544" i="6"/>
  <c r="B657" i="6"/>
  <c r="B658" i="6"/>
  <c r="B659" i="6"/>
  <c r="R648" i="6"/>
  <c r="R655" i="6"/>
  <c r="R665" i="6"/>
  <c r="Q140" i="6"/>
  <c r="Q147" i="6"/>
  <c r="Q221" i="6"/>
  <c r="Q228" i="6"/>
  <c r="Q238" i="6"/>
  <c r="Q373" i="6"/>
  <c r="Q380" i="6"/>
  <c r="Q390" i="6"/>
  <c r="Q435" i="6"/>
  <c r="Q442" i="6"/>
  <c r="Q452" i="6"/>
  <c r="Q527" i="6"/>
  <c r="Q534" i="6"/>
  <c r="Q544" i="6"/>
  <c r="Q648" i="6"/>
  <c r="Q655" i="6"/>
  <c r="Q665" i="6"/>
  <c r="B146" i="6"/>
  <c r="B147" i="6"/>
  <c r="B148" i="6"/>
  <c r="P140" i="6"/>
  <c r="P147" i="6"/>
  <c r="B227" i="6"/>
  <c r="B228" i="6"/>
  <c r="B229" i="6"/>
  <c r="P221" i="6"/>
  <c r="P228" i="6"/>
  <c r="P238" i="6"/>
  <c r="B379" i="6"/>
  <c r="B380" i="6"/>
  <c r="B381" i="6"/>
  <c r="P373" i="6"/>
  <c r="P380" i="6"/>
  <c r="P390" i="6"/>
  <c r="B441" i="6"/>
  <c r="B442" i="6"/>
  <c r="B443" i="6"/>
  <c r="P435" i="6"/>
  <c r="P442" i="6"/>
  <c r="P452" i="6"/>
  <c r="B533" i="6"/>
  <c r="B534" i="6"/>
  <c r="B535" i="6"/>
  <c r="P527" i="6"/>
  <c r="P534" i="6"/>
  <c r="P544" i="6"/>
  <c r="B654" i="6"/>
  <c r="P648" i="6"/>
  <c r="P655" i="6"/>
  <c r="P665" i="6"/>
  <c r="O140" i="6"/>
  <c r="O147" i="6"/>
  <c r="O221" i="6"/>
  <c r="O228" i="6"/>
  <c r="O238" i="6"/>
  <c r="O373" i="6"/>
  <c r="O380" i="6"/>
  <c r="O390" i="6"/>
  <c r="O435" i="6"/>
  <c r="O442" i="6"/>
  <c r="O452" i="6"/>
  <c r="O527" i="6"/>
  <c r="O534" i="6"/>
  <c r="O544" i="6"/>
  <c r="O648" i="6"/>
  <c r="O655" i="6"/>
  <c r="O665" i="6"/>
  <c r="B143" i="6"/>
  <c r="B144" i="6"/>
  <c r="B145" i="6"/>
  <c r="N140" i="6"/>
  <c r="N147" i="6"/>
  <c r="B224" i="6"/>
  <c r="B225" i="6"/>
  <c r="B226" i="6"/>
  <c r="N221" i="6"/>
  <c r="N228" i="6"/>
  <c r="N238" i="6"/>
  <c r="B376" i="6"/>
  <c r="B377" i="6"/>
  <c r="B378" i="6"/>
  <c r="N373" i="6"/>
  <c r="N380" i="6"/>
  <c r="N390" i="6"/>
  <c r="B438" i="6"/>
  <c r="B439" i="6"/>
  <c r="B440" i="6"/>
  <c r="N435" i="6"/>
  <c r="N442" i="6"/>
  <c r="N452" i="6"/>
  <c r="B530" i="6"/>
  <c r="B531" i="6"/>
  <c r="B532" i="6"/>
  <c r="N527" i="6"/>
  <c r="N534" i="6"/>
  <c r="N544" i="6"/>
  <c r="B651" i="6"/>
  <c r="B652" i="6"/>
  <c r="B653" i="6"/>
  <c r="N648" i="6"/>
  <c r="N655" i="6"/>
  <c r="N665" i="6"/>
  <c r="M140" i="6"/>
  <c r="M147" i="6"/>
  <c r="M221" i="6"/>
  <c r="M228" i="6"/>
  <c r="M238" i="6"/>
  <c r="M373" i="6"/>
  <c r="M380" i="6"/>
  <c r="M390" i="6"/>
  <c r="M435" i="6"/>
  <c r="M442" i="6"/>
  <c r="M452" i="6"/>
  <c r="M527" i="6"/>
  <c r="M534" i="6"/>
  <c r="M544" i="6"/>
  <c r="M648" i="6"/>
  <c r="M655" i="6"/>
  <c r="M665" i="6"/>
  <c r="B140" i="6"/>
  <c r="B141" i="6"/>
  <c r="B142" i="6"/>
  <c r="L140" i="6"/>
  <c r="L147" i="6"/>
  <c r="B221" i="6"/>
  <c r="B222" i="6"/>
  <c r="B223" i="6"/>
  <c r="L221" i="6"/>
  <c r="L228" i="6"/>
  <c r="L238" i="6"/>
  <c r="B373" i="6"/>
  <c r="B374" i="6"/>
  <c r="B375" i="6"/>
  <c r="L373" i="6"/>
  <c r="L380" i="6"/>
  <c r="L390" i="6"/>
  <c r="B435" i="6"/>
  <c r="B436" i="6"/>
  <c r="B437" i="6"/>
  <c r="L435" i="6"/>
  <c r="L442" i="6"/>
  <c r="L452" i="6"/>
  <c r="B527" i="6"/>
  <c r="B528" i="6"/>
  <c r="B529" i="6"/>
  <c r="L527" i="6"/>
  <c r="L534" i="6"/>
  <c r="L544" i="6"/>
  <c r="B648" i="6"/>
  <c r="L648" i="6"/>
  <c r="L655" i="6"/>
  <c r="L665" i="6"/>
  <c r="K140" i="6"/>
  <c r="K147" i="6"/>
  <c r="K221" i="6"/>
  <c r="K228" i="6"/>
  <c r="K238" i="6"/>
  <c r="K373" i="6"/>
  <c r="K380" i="6"/>
  <c r="K390" i="6"/>
  <c r="K435" i="6"/>
  <c r="K442" i="6"/>
  <c r="K452" i="6"/>
  <c r="K527" i="6"/>
  <c r="K534" i="6"/>
  <c r="K544" i="6"/>
  <c r="K648" i="6"/>
  <c r="K655" i="6"/>
  <c r="K665" i="6"/>
  <c r="R661" i="6"/>
  <c r="Q661" i="6"/>
  <c r="P661" i="6"/>
  <c r="O661" i="6"/>
  <c r="N661" i="6"/>
  <c r="M661" i="6"/>
  <c r="L661" i="6"/>
  <c r="K661" i="6"/>
  <c r="R660" i="6"/>
  <c r="Q660" i="6"/>
  <c r="P660" i="6"/>
  <c r="O660" i="6"/>
  <c r="N660" i="6"/>
  <c r="M660" i="6"/>
  <c r="L660" i="6"/>
  <c r="K660" i="6"/>
  <c r="B656" i="6"/>
  <c r="B655" i="6"/>
  <c r="R652" i="6"/>
  <c r="Q652" i="6"/>
  <c r="P652" i="6"/>
  <c r="O652" i="6"/>
  <c r="N652" i="6"/>
  <c r="M652" i="6"/>
  <c r="L652" i="6"/>
  <c r="K652" i="6"/>
  <c r="B650" i="6"/>
  <c r="B649" i="6"/>
  <c r="H627" i="6"/>
  <c r="R621" i="6"/>
  <c r="G616" i="6"/>
  <c r="R628" i="6"/>
  <c r="R638" i="6"/>
  <c r="D627" i="6"/>
  <c r="R619" i="6"/>
  <c r="R626" i="6"/>
  <c r="R636" i="6"/>
  <c r="R641" i="6"/>
  <c r="Q621" i="6"/>
  <c r="Q628" i="6"/>
  <c r="Q638" i="6"/>
  <c r="Q619" i="6"/>
  <c r="Q626" i="6"/>
  <c r="Q636" i="6"/>
  <c r="Q641" i="6"/>
  <c r="H624" i="6"/>
  <c r="H625" i="6"/>
  <c r="H626" i="6"/>
  <c r="P621" i="6"/>
  <c r="P628" i="6"/>
  <c r="P638" i="6"/>
  <c r="D624" i="6"/>
  <c r="D625" i="6"/>
  <c r="D626" i="6"/>
  <c r="P619" i="6"/>
  <c r="P626" i="6"/>
  <c r="P636" i="6"/>
  <c r="P641" i="6"/>
  <c r="O621" i="6"/>
  <c r="O628" i="6"/>
  <c r="O638" i="6"/>
  <c r="O619" i="6"/>
  <c r="O626" i="6"/>
  <c r="O636" i="6"/>
  <c r="O641" i="6"/>
  <c r="H621" i="6"/>
  <c r="N621" i="6"/>
  <c r="N628" i="6"/>
  <c r="N638" i="6"/>
  <c r="D621" i="6"/>
  <c r="N619" i="6"/>
  <c r="N626" i="6"/>
  <c r="N636" i="6"/>
  <c r="N641" i="6"/>
  <c r="M621" i="6"/>
  <c r="M628" i="6"/>
  <c r="M638" i="6"/>
  <c r="M619" i="6"/>
  <c r="M626" i="6"/>
  <c r="M636" i="6"/>
  <c r="M641" i="6"/>
  <c r="H618" i="6"/>
  <c r="H619" i="6"/>
  <c r="H620" i="6"/>
  <c r="L621" i="6"/>
  <c r="L628" i="6"/>
  <c r="L638" i="6"/>
  <c r="D618" i="6"/>
  <c r="D619" i="6"/>
  <c r="D620" i="6"/>
  <c r="L619" i="6"/>
  <c r="L626" i="6"/>
  <c r="L636" i="6"/>
  <c r="L641" i="6"/>
  <c r="K621" i="6"/>
  <c r="K628" i="6"/>
  <c r="K638" i="6"/>
  <c r="K619" i="6"/>
  <c r="K626" i="6"/>
  <c r="K636" i="6"/>
  <c r="K641" i="6"/>
  <c r="F627" i="6"/>
  <c r="R620" i="6"/>
  <c r="R627" i="6"/>
  <c r="R637" i="6"/>
  <c r="R640" i="6"/>
  <c r="Q620" i="6"/>
  <c r="Q627" i="6"/>
  <c r="Q637" i="6"/>
  <c r="Q640" i="6"/>
  <c r="F624" i="6"/>
  <c r="F625" i="6"/>
  <c r="F626" i="6"/>
  <c r="P620" i="6"/>
  <c r="P627" i="6"/>
  <c r="P637" i="6"/>
  <c r="P640" i="6"/>
  <c r="O620" i="6"/>
  <c r="O627" i="6"/>
  <c r="O637" i="6"/>
  <c r="O640" i="6"/>
  <c r="F621" i="6"/>
  <c r="N620" i="6"/>
  <c r="N627" i="6"/>
  <c r="N637" i="6"/>
  <c r="N640" i="6"/>
  <c r="M620" i="6"/>
  <c r="M627" i="6"/>
  <c r="M637" i="6"/>
  <c r="M640" i="6"/>
  <c r="F618" i="6"/>
  <c r="F619" i="6"/>
  <c r="F620" i="6"/>
  <c r="L620" i="6"/>
  <c r="L627" i="6"/>
  <c r="L637" i="6"/>
  <c r="L640" i="6"/>
  <c r="K620" i="6"/>
  <c r="K627" i="6"/>
  <c r="K637" i="6"/>
  <c r="K640" i="6"/>
  <c r="B627" i="6"/>
  <c r="R618" i="6"/>
  <c r="R625" i="6"/>
  <c r="R635" i="6"/>
  <c r="Q618" i="6"/>
  <c r="Q625" i="6"/>
  <c r="Q635" i="6"/>
  <c r="B624" i="6"/>
  <c r="P618" i="6"/>
  <c r="P625" i="6"/>
  <c r="P635" i="6"/>
  <c r="O618" i="6"/>
  <c r="O625" i="6"/>
  <c r="O635" i="6"/>
  <c r="B621" i="6"/>
  <c r="N618" i="6"/>
  <c r="N625" i="6"/>
  <c r="N635" i="6"/>
  <c r="M618" i="6"/>
  <c r="M625" i="6"/>
  <c r="M635" i="6"/>
  <c r="B618" i="6"/>
  <c r="L618" i="6"/>
  <c r="L625" i="6"/>
  <c r="L635" i="6"/>
  <c r="K618" i="6"/>
  <c r="K625" i="6"/>
  <c r="K635" i="6"/>
  <c r="R631" i="6"/>
  <c r="Q631" i="6"/>
  <c r="P631" i="6"/>
  <c r="O631" i="6"/>
  <c r="N631" i="6"/>
  <c r="M631" i="6"/>
  <c r="L631" i="6"/>
  <c r="K631" i="6"/>
  <c r="R630" i="6"/>
  <c r="Q630" i="6"/>
  <c r="P630" i="6"/>
  <c r="O630" i="6"/>
  <c r="N630" i="6"/>
  <c r="M630" i="6"/>
  <c r="L630" i="6"/>
  <c r="K630" i="6"/>
  <c r="H629" i="6"/>
  <c r="F629" i="6"/>
  <c r="D629" i="6"/>
  <c r="B629" i="6"/>
  <c r="H628" i="6"/>
  <c r="F628" i="6"/>
  <c r="D628" i="6"/>
  <c r="B628" i="6"/>
  <c r="B626" i="6"/>
  <c r="B625" i="6"/>
  <c r="H623" i="6"/>
  <c r="F623" i="6"/>
  <c r="D623" i="6"/>
  <c r="B623" i="6"/>
  <c r="R622" i="6"/>
  <c r="Q622" i="6"/>
  <c r="P622" i="6"/>
  <c r="O622" i="6"/>
  <c r="N622" i="6"/>
  <c r="M622" i="6"/>
  <c r="L622" i="6"/>
  <c r="K622" i="6"/>
  <c r="H622" i="6"/>
  <c r="F622" i="6"/>
  <c r="D622" i="6"/>
  <c r="B622" i="6"/>
  <c r="B620" i="6"/>
  <c r="B619" i="6"/>
  <c r="H597" i="6"/>
  <c r="R591" i="6"/>
  <c r="G586" i="6"/>
  <c r="R598" i="6"/>
  <c r="R608" i="6"/>
  <c r="D597" i="6"/>
  <c r="R589" i="6"/>
  <c r="R596" i="6"/>
  <c r="R606" i="6"/>
  <c r="R611" i="6"/>
  <c r="Q591" i="6"/>
  <c r="Q598" i="6"/>
  <c r="Q608" i="6"/>
  <c r="Q589" i="6"/>
  <c r="Q596" i="6"/>
  <c r="Q606" i="6"/>
  <c r="Q611" i="6"/>
  <c r="H594" i="6"/>
  <c r="H595" i="6"/>
  <c r="H596" i="6"/>
  <c r="P591" i="6"/>
  <c r="P598" i="6"/>
  <c r="P608" i="6"/>
  <c r="D594" i="6"/>
  <c r="D595" i="6"/>
  <c r="D596" i="6"/>
  <c r="P589" i="6"/>
  <c r="P596" i="6"/>
  <c r="P606" i="6"/>
  <c r="P611" i="6"/>
  <c r="O591" i="6"/>
  <c r="O598" i="6"/>
  <c r="O608" i="6"/>
  <c r="O589" i="6"/>
  <c r="O596" i="6"/>
  <c r="O606" i="6"/>
  <c r="O611" i="6"/>
  <c r="H591" i="6"/>
  <c r="N591" i="6"/>
  <c r="N598" i="6"/>
  <c r="N608" i="6"/>
  <c r="D591" i="6"/>
  <c r="N589" i="6"/>
  <c r="N596" i="6"/>
  <c r="N606" i="6"/>
  <c r="N611" i="6"/>
  <c r="M591" i="6"/>
  <c r="M598" i="6"/>
  <c r="M608" i="6"/>
  <c r="M589" i="6"/>
  <c r="M596" i="6"/>
  <c r="M606" i="6"/>
  <c r="M611" i="6"/>
  <c r="H588" i="6"/>
  <c r="H589" i="6"/>
  <c r="H590" i="6"/>
  <c r="L591" i="6"/>
  <c r="L598" i="6"/>
  <c r="L608" i="6"/>
  <c r="D588" i="6"/>
  <c r="D589" i="6"/>
  <c r="D590" i="6"/>
  <c r="L589" i="6"/>
  <c r="L596" i="6"/>
  <c r="L606" i="6"/>
  <c r="L611" i="6"/>
  <c r="K591" i="6"/>
  <c r="K598" i="6"/>
  <c r="K608" i="6"/>
  <c r="K589" i="6"/>
  <c r="K596" i="6"/>
  <c r="K606" i="6"/>
  <c r="K611" i="6"/>
  <c r="F597" i="6"/>
  <c r="R590" i="6"/>
  <c r="R597" i="6"/>
  <c r="R607" i="6"/>
  <c r="R610" i="6"/>
  <c r="Q590" i="6"/>
  <c r="Q597" i="6"/>
  <c r="Q607" i="6"/>
  <c r="Q610" i="6"/>
  <c r="F594" i="6"/>
  <c r="F595" i="6"/>
  <c r="F596" i="6"/>
  <c r="P590" i="6"/>
  <c r="P597" i="6"/>
  <c r="P607" i="6"/>
  <c r="P610" i="6"/>
  <c r="O590" i="6"/>
  <c r="O597" i="6"/>
  <c r="O607" i="6"/>
  <c r="O610" i="6"/>
  <c r="F591" i="6"/>
  <c r="N590" i="6"/>
  <c r="N597" i="6"/>
  <c r="N607" i="6"/>
  <c r="N610" i="6"/>
  <c r="M590" i="6"/>
  <c r="M597" i="6"/>
  <c r="M607" i="6"/>
  <c r="M610" i="6"/>
  <c r="F588" i="6"/>
  <c r="F589" i="6"/>
  <c r="F590" i="6"/>
  <c r="L590" i="6"/>
  <c r="L597" i="6"/>
  <c r="L607" i="6"/>
  <c r="L610" i="6"/>
  <c r="K590" i="6"/>
  <c r="K597" i="6"/>
  <c r="K607" i="6"/>
  <c r="K610" i="6"/>
  <c r="B597" i="6"/>
  <c r="R588" i="6"/>
  <c r="R595" i="6"/>
  <c r="R605" i="6"/>
  <c r="Q588" i="6"/>
  <c r="Q595" i="6"/>
  <c r="Q605" i="6"/>
  <c r="B594" i="6"/>
  <c r="B595" i="6"/>
  <c r="B596" i="6"/>
  <c r="P588" i="6"/>
  <c r="P595" i="6"/>
  <c r="P605" i="6"/>
  <c r="O588" i="6"/>
  <c r="O595" i="6"/>
  <c r="O605" i="6"/>
  <c r="B591" i="6"/>
  <c r="N588" i="6"/>
  <c r="N595" i="6"/>
  <c r="N605" i="6"/>
  <c r="M588" i="6"/>
  <c r="M595" i="6"/>
  <c r="M605" i="6"/>
  <c r="B588" i="6"/>
  <c r="B589" i="6"/>
  <c r="B590" i="6"/>
  <c r="L588" i="6"/>
  <c r="L595" i="6"/>
  <c r="L605" i="6"/>
  <c r="K588" i="6"/>
  <c r="K595" i="6"/>
  <c r="K605" i="6"/>
  <c r="R601" i="6"/>
  <c r="Q601" i="6"/>
  <c r="P601" i="6"/>
  <c r="O601" i="6"/>
  <c r="N601" i="6"/>
  <c r="M601" i="6"/>
  <c r="L601" i="6"/>
  <c r="K601" i="6"/>
  <c r="R600" i="6"/>
  <c r="Q600" i="6"/>
  <c r="P600" i="6"/>
  <c r="O600" i="6"/>
  <c r="N600" i="6"/>
  <c r="M600" i="6"/>
  <c r="L600" i="6"/>
  <c r="K600" i="6"/>
  <c r="H599" i="6"/>
  <c r="F599" i="6"/>
  <c r="D599" i="6"/>
  <c r="B599" i="6"/>
  <c r="H598" i="6"/>
  <c r="F598" i="6"/>
  <c r="D598" i="6"/>
  <c r="B598" i="6"/>
  <c r="H593" i="6"/>
  <c r="F593" i="6"/>
  <c r="D593" i="6"/>
  <c r="B593" i="6"/>
  <c r="R592" i="6"/>
  <c r="Q592" i="6"/>
  <c r="P592" i="6"/>
  <c r="O592" i="6"/>
  <c r="N592" i="6"/>
  <c r="M592" i="6"/>
  <c r="L592" i="6"/>
  <c r="K592" i="6"/>
  <c r="H592" i="6"/>
  <c r="F592" i="6"/>
  <c r="D592" i="6"/>
  <c r="B592" i="6"/>
  <c r="H567" i="6"/>
  <c r="R561" i="6"/>
  <c r="G556" i="6"/>
  <c r="R568" i="6"/>
  <c r="R578" i="6"/>
  <c r="D567" i="6"/>
  <c r="R559" i="6"/>
  <c r="R566" i="6"/>
  <c r="R576" i="6"/>
  <c r="R581" i="6"/>
  <c r="Q561" i="6"/>
  <c r="Q568" i="6"/>
  <c r="Q578" i="6"/>
  <c r="Q559" i="6"/>
  <c r="Q566" i="6"/>
  <c r="Q576" i="6"/>
  <c r="Q581" i="6"/>
  <c r="H564" i="6"/>
  <c r="H565" i="6"/>
  <c r="H566" i="6"/>
  <c r="P561" i="6"/>
  <c r="P568" i="6"/>
  <c r="P578" i="6"/>
  <c r="D564" i="6"/>
  <c r="D565" i="6"/>
  <c r="D566" i="6"/>
  <c r="P559" i="6"/>
  <c r="P566" i="6"/>
  <c r="P576" i="6"/>
  <c r="P581" i="6"/>
  <c r="O561" i="6"/>
  <c r="O568" i="6"/>
  <c r="O578" i="6"/>
  <c r="O559" i="6"/>
  <c r="O566" i="6"/>
  <c r="O576" i="6"/>
  <c r="O581" i="6"/>
  <c r="H561" i="6"/>
  <c r="N561" i="6"/>
  <c r="N568" i="6"/>
  <c r="N578" i="6"/>
  <c r="D561" i="6"/>
  <c r="N559" i="6"/>
  <c r="N566" i="6"/>
  <c r="N576" i="6"/>
  <c r="N581" i="6"/>
  <c r="M561" i="6"/>
  <c r="M568" i="6"/>
  <c r="M578" i="6"/>
  <c r="M559" i="6"/>
  <c r="M566" i="6"/>
  <c r="M576" i="6"/>
  <c r="M581" i="6"/>
  <c r="H558" i="6"/>
  <c r="H559" i="6"/>
  <c r="H560" i="6"/>
  <c r="L561" i="6"/>
  <c r="L568" i="6"/>
  <c r="L578" i="6"/>
  <c r="D558" i="6"/>
  <c r="D559" i="6"/>
  <c r="D560" i="6"/>
  <c r="L559" i="6"/>
  <c r="L566" i="6"/>
  <c r="L576" i="6"/>
  <c r="L581" i="6"/>
  <c r="K561" i="6"/>
  <c r="K568" i="6"/>
  <c r="K578" i="6"/>
  <c r="K559" i="6"/>
  <c r="K566" i="6"/>
  <c r="K576" i="6"/>
  <c r="K581" i="6"/>
  <c r="F567" i="6"/>
  <c r="R560" i="6"/>
  <c r="R567" i="6"/>
  <c r="R577" i="6"/>
  <c r="R580" i="6"/>
  <c r="Q560" i="6"/>
  <c r="Q567" i="6"/>
  <c r="Q577" i="6"/>
  <c r="Q580" i="6"/>
  <c r="F564" i="6"/>
  <c r="F565" i="6"/>
  <c r="F566" i="6"/>
  <c r="P560" i="6"/>
  <c r="P567" i="6"/>
  <c r="P577" i="6"/>
  <c r="P580" i="6"/>
  <c r="O560" i="6"/>
  <c r="O567" i="6"/>
  <c r="O577" i="6"/>
  <c r="O580" i="6"/>
  <c r="F561" i="6"/>
  <c r="N560" i="6"/>
  <c r="N567" i="6"/>
  <c r="N577" i="6"/>
  <c r="N580" i="6"/>
  <c r="M560" i="6"/>
  <c r="M567" i="6"/>
  <c r="M577" i="6"/>
  <c r="M580" i="6"/>
  <c r="F558" i="6"/>
  <c r="F559" i="6"/>
  <c r="F560" i="6"/>
  <c r="L560" i="6"/>
  <c r="L567" i="6"/>
  <c r="L577" i="6"/>
  <c r="L580" i="6"/>
  <c r="K560" i="6"/>
  <c r="K567" i="6"/>
  <c r="K577" i="6"/>
  <c r="K580" i="6"/>
  <c r="B567" i="6"/>
  <c r="R558" i="6"/>
  <c r="R565" i="6"/>
  <c r="R575" i="6"/>
  <c r="Q558" i="6"/>
  <c r="Q565" i="6"/>
  <c r="Q575" i="6"/>
  <c r="B564" i="6"/>
  <c r="P558" i="6"/>
  <c r="P565" i="6"/>
  <c r="P575" i="6"/>
  <c r="O558" i="6"/>
  <c r="O565" i="6"/>
  <c r="O575" i="6"/>
  <c r="B561" i="6"/>
  <c r="N558" i="6"/>
  <c r="N565" i="6"/>
  <c r="N575" i="6"/>
  <c r="M558" i="6"/>
  <c r="M565" i="6"/>
  <c r="M575" i="6"/>
  <c r="B558" i="6"/>
  <c r="L558" i="6"/>
  <c r="L565" i="6"/>
  <c r="L575" i="6"/>
  <c r="K558" i="6"/>
  <c r="K565" i="6"/>
  <c r="K575" i="6"/>
  <c r="R571" i="6"/>
  <c r="Q571" i="6"/>
  <c r="P571" i="6"/>
  <c r="O571" i="6"/>
  <c r="N571" i="6"/>
  <c r="M571" i="6"/>
  <c r="L571" i="6"/>
  <c r="K571" i="6"/>
  <c r="R570" i="6"/>
  <c r="Q570" i="6"/>
  <c r="P570" i="6"/>
  <c r="O570" i="6"/>
  <c r="N570" i="6"/>
  <c r="M570" i="6"/>
  <c r="L570" i="6"/>
  <c r="K570" i="6"/>
  <c r="H569" i="6"/>
  <c r="F569" i="6"/>
  <c r="D569" i="6"/>
  <c r="B569" i="6"/>
  <c r="H568" i="6"/>
  <c r="F568" i="6"/>
  <c r="D568" i="6"/>
  <c r="B568" i="6"/>
  <c r="B566" i="6"/>
  <c r="B565" i="6"/>
  <c r="H563" i="6"/>
  <c r="F563" i="6"/>
  <c r="D563" i="6"/>
  <c r="B563" i="6"/>
  <c r="R562" i="6"/>
  <c r="Q562" i="6"/>
  <c r="P562" i="6"/>
  <c r="O562" i="6"/>
  <c r="N562" i="6"/>
  <c r="M562" i="6"/>
  <c r="L562" i="6"/>
  <c r="K562" i="6"/>
  <c r="H562" i="6"/>
  <c r="F562" i="6"/>
  <c r="D562" i="6"/>
  <c r="B562" i="6"/>
  <c r="B560" i="6"/>
  <c r="B559" i="6"/>
  <c r="R550" i="6"/>
  <c r="Q550" i="6"/>
  <c r="P550" i="6"/>
  <c r="O550" i="6"/>
  <c r="N550" i="6"/>
  <c r="M550" i="6"/>
  <c r="L550" i="6"/>
  <c r="K550" i="6"/>
  <c r="R549" i="6"/>
  <c r="Q549" i="6"/>
  <c r="P549" i="6"/>
  <c r="O549" i="6"/>
  <c r="N549" i="6"/>
  <c r="M549" i="6"/>
  <c r="L549" i="6"/>
  <c r="K549" i="6"/>
  <c r="R540" i="6"/>
  <c r="Q540" i="6"/>
  <c r="P540" i="6"/>
  <c r="O540" i="6"/>
  <c r="N540" i="6"/>
  <c r="M540" i="6"/>
  <c r="L540" i="6"/>
  <c r="K540" i="6"/>
  <c r="R539" i="6"/>
  <c r="Q539" i="6"/>
  <c r="P539" i="6"/>
  <c r="O539" i="6"/>
  <c r="N539" i="6"/>
  <c r="M539" i="6"/>
  <c r="L539" i="6"/>
  <c r="K539" i="6"/>
  <c r="R531" i="6"/>
  <c r="Q531" i="6"/>
  <c r="P531" i="6"/>
  <c r="O531" i="6"/>
  <c r="N531" i="6"/>
  <c r="M531" i="6"/>
  <c r="L531" i="6"/>
  <c r="K531" i="6"/>
  <c r="H506" i="6"/>
  <c r="H507" i="6"/>
  <c r="H508" i="6"/>
  <c r="R500" i="6"/>
  <c r="G495" i="6"/>
  <c r="R507" i="6"/>
  <c r="R517" i="6"/>
  <c r="D506" i="6"/>
  <c r="D507" i="6"/>
  <c r="D508" i="6"/>
  <c r="R498" i="6"/>
  <c r="R505" i="6"/>
  <c r="R515" i="6"/>
  <c r="R520" i="6"/>
  <c r="Q500" i="6"/>
  <c r="Q507" i="6"/>
  <c r="Q517" i="6"/>
  <c r="Q498" i="6"/>
  <c r="Q505" i="6"/>
  <c r="Q515" i="6"/>
  <c r="Q520" i="6"/>
  <c r="H503" i="6"/>
  <c r="H504" i="6"/>
  <c r="H505" i="6"/>
  <c r="P500" i="6"/>
  <c r="P507" i="6"/>
  <c r="P517" i="6"/>
  <c r="D503" i="6"/>
  <c r="D504" i="6"/>
  <c r="D505" i="6"/>
  <c r="P498" i="6"/>
  <c r="P505" i="6"/>
  <c r="P515" i="6"/>
  <c r="P520" i="6"/>
  <c r="O500" i="6"/>
  <c r="O507" i="6"/>
  <c r="O517" i="6"/>
  <c r="O498" i="6"/>
  <c r="O505" i="6"/>
  <c r="O515" i="6"/>
  <c r="O520" i="6"/>
  <c r="H500" i="6"/>
  <c r="H501" i="6"/>
  <c r="H502" i="6"/>
  <c r="N500" i="6"/>
  <c r="N507" i="6"/>
  <c r="N517" i="6"/>
  <c r="D500" i="6"/>
  <c r="D501" i="6"/>
  <c r="D502" i="6"/>
  <c r="N498" i="6"/>
  <c r="N505" i="6"/>
  <c r="N515" i="6"/>
  <c r="N520" i="6"/>
  <c r="M500" i="6"/>
  <c r="M507" i="6"/>
  <c r="M517" i="6"/>
  <c r="M498" i="6"/>
  <c r="M505" i="6"/>
  <c r="M515" i="6"/>
  <c r="M520" i="6"/>
  <c r="H497" i="6"/>
  <c r="H498" i="6"/>
  <c r="H499" i="6"/>
  <c r="L500" i="6"/>
  <c r="L507" i="6"/>
  <c r="L517" i="6"/>
  <c r="D497" i="6"/>
  <c r="D498" i="6"/>
  <c r="D499" i="6"/>
  <c r="L498" i="6"/>
  <c r="L505" i="6"/>
  <c r="L515" i="6"/>
  <c r="L520" i="6"/>
  <c r="K500" i="6"/>
  <c r="K507" i="6"/>
  <c r="K517" i="6"/>
  <c r="K498" i="6"/>
  <c r="K505" i="6"/>
  <c r="K515" i="6"/>
  <c r="K520" i="6"/>
  <c r="F506" i="6"/>
  <c r="F507" i="6"/>
  <c r="F508" i="6"/>
  <c r="R499" i="6"/>
  <c r="R506" i="6"/>
  <c r="R516" i="6"/>
  <c r="R519" i="6"/>
  <c r="Q499" i="6"/>
  <c r="Q506" i="6"/>
  <c r="Q516" i="6"/>
  <c r="Q519" i="6"/>
  <c r="F503" i="6"/>
  <c r="F504" i="6"/>
  <c r="F505" i="6"/>
  <c r="P499" i="6"/>
  <c r="P506" i="6"/>
  <c r="P516" i="6"/>
  <c r="P519" i="6"/>
  <c r="O499" i="6"/>
  <c r="O506" i="6"/>
  <c r="O516" i="6"/>
  <c r="O519" i="6"/>
  <c r="F500" i="6"/>
  <c r="F501" i="6"/>
  <c r="F502" i="6"/>
  <c r="N499" i="6"/>
  <c r="N506" i="6"/>
  <c r="N516" i="6"/>
  <c r="N519" i="6"/>
  <c r="M499" i="6"/>
  <c r="M506" i="6"/>
  <c r="M516" i="6"/>
  <c r="M519" i="6"/>
  <c r="F497" i="6"/>
  <c r="F498" i="6"/>
  <c r="F499" i="6"/>
  <c r="L499" i="6"/>
  <c r="L506" i="6"/>
  <c r="L516" i="6"/>
  <c r="L519" i="6"/>
  <c r="K499" i="6"/>
  <c r="K506" i="6"/>
  <c r="K516" i="6"/>
  <c r="K519" i="6"/>
  <c r="B506" i="6"/>
  <c r="B507" i="6"/>
  <c r="B508" i="6"/>
  <c r="R497" i="6"/>
  <c r="R504" i="6"/>
  <c r="R514" i="6"/>
  <c r="Q497" i="6"/>
  <c r="Q504" i="6"/>
  <c r="Q514" i="6"/>
  <c r="B503" i="6"/>
  <c r="B504" i="6"/>
  <c r="B505" i="6"/>
  <c r="P497" i="6"/>
  <c r="P504" i="6"/>
  <c r="P514" i="6"/>
  <c r="O497" i="6"/>
  <c r="O504" i="6"/>
  <c r="O514" i="6"/>
  <c r="B500" i="6"/>
  <c r="B501" i="6"/>
  <c r="B502" i="6"/>
  <c r="N497" i="6"/>
  <c r="N504" i="6"/>
  <c r="N514" i="6"/>
  <c r="M497" i="6"/>
  <c r="M504" i="6"/>
  <c r="M514" i="6"/>
  <c r="B497" i="6"/>
  <c r="B498" i="6"/>
  <c r="B499" i="6"/>
  <c r="L497" i="6"/>
  <c r="L504" i="6"/>
  <c r="L514" i="6"/>
  <c r="K497" i="6"/>
  <c r="K504" i="6"/>
  <c r="K514" i="6"/>
  <c r="R510" i="6"/>
  <c r="Q510" i="6"/>
  <c r="P510" i="6"/>
  <c r="O510" i="6"/>
  <c r="N510" i="6"/>
  <c r="M510" i="6"/>
  <c r="L510" i="6"/>
  <c r="K510" i="6"/>
  <c r="R509" i="6"/>
  <c r="Q509" i="6"/>
  <c r="P509" i="6"/>
  <c r="O509" i="6"/>
  <c r="N509" i="6"/>
  <c r="M509" i="6"/>
  <c r="L509" i="6"/>
  <c r="K509" i="6"/>
  <c r="R501" i="6"/>
  <c r="Q501" i="6"/>
  <c r="P501" i="6"/>
  <c r="O501" i="6"/>
  <c r="N501" i="6"/>
  <c r="M501" i="6"/>
  <c r="L501" i="6"/>
  <c r="K501" i="6"/>
  <c r="H476" i="6"/>
  <c r="H477" i="6"/>
  <c r="H478" i="6"/>
  <c r="R470" i="6"/>
  <c r="G465" i="6"/>
  <c r="R477" i="6"/>
  <c r="R487" i="6"/>
  <c r="D476" i="6"/>
  <c r="D477" i="6"/>
  <c r="D478" i="6"/>
  <c r="R468" i="6"/>
  <c r="R475" i="6"/>
  <c r="R485" i="6"/>
  <c r="R490" i="6"/>
  <c r="Q470" i="6"/>
  <c r="Q477" i="6"/>
  <c r="Q487" i="6"/>
  <c r="Q468" i="6"/>
  <c r="Q475" i="6"/>
  <c r="Q485" i="6"/>
  <c r="Q490" i="6"/>
  <c r="H473" i="6"/>
  <c r="H474" i="6"/>
  <c r="H475" i="6"/>
  <c r="P470" i="6"/>
  <c r="P477" i="6"/>
  <c r="P487" i="6"/>
  <c r="D473" i="6"/>
  <c r="D474" i="6"/>
  <c r="D475" i="6"/>
  <c r="P468" i="6"/>
  <c r="P475" i="6"/>
  <c r="P485" i="6"/>
  <c r="P490" i="6"/>
  <c r="O470" i="6"/>
  <c r="O477" i="6"/>
  <c r="O487" i="6"/>
  <c r="O468" i="6"/>
  <c r="O475" i="6"/>
  <c r="O485" i="6"/>
  <c r="O490" i="6"/>
  <c r="H470" i="6"/>
  <c r="H471" i="6"/>
  <c r="H472" i="6"/>
  <c r="N470" i="6"/>
  <c r="N477" i="6"/>
  <c r="N487" i="6"/>
  <c r="D470" i="6"/>
  <c r="D471" i="6"/>
  <c r="D472" i="6"/>
  <c r="N468" i="6"/>
  <c r="N475" i="6"/>
  <c r="N485" i="6"/>
  <c r="N490" i="6"/>
  <c r="M470" i="6"/>
  <c r="M477" i="6"/>
  <c r="M487" i="6"/>
  <c r="M468" i="6"/>
  <c r="M475" i="6"/>
  <c r="M485" i="6"/>
  <c r="M490" i="6"/>
  <c r="H467" i="6"/>
  <c r="H468" i="6"/>
  <c r="H469" i="6"/>
  <c r="L470" i="6"/>
  <c r="L477" i="6"/>
  <c r="L487" i="6"/>
  <c r="D467" i="6"/>
  <c r="D468" i="6"/>
  <c r="D469" i="6"/>
  <c r="L468" i="6"/>
  <c r="L475" i="6"/>
  <c r="L485" i="6"/>
  <c r="L490" i="6"/>
  <c r="K470" i="6"/>
  <c r="K477" i="6"/>
  <c r="K487" i="6"/>
  <c r="K468" i="6"/>
  <c r="K475" i="6"/>
  <c r="K485" i="6"/>
  <c r="K490" i="6"/>
  <c r="F476" i="6"/>
  <c r="F477" i="6"/>
  <c r="F478" i="6"/>
  <c r="R469" i="6"/>
  <c r="R476" i="6"/>
  <c r="R486" i="6"/>
  <c r="R489" i="6"/>
  <c r="Q469" i="6"/>
  <c r="Q476" i="6"/>
  <c r="Q486" i="6"/>
  <c r="Q489" i="6"/>
  <c r="F473" i="6"/>
  <c r="F474" i="6"/>
  <c r="F475" i="6"/>
  <c r="P469" i="6"/>
  <c r="P476" i="6"/>
  <c r="P486" i="6"/>
  <c r="P489" i="6"/>
  <c r="O469" i="6"/>
  <c r="O476" i="6"/>
  <c r="O486" i="6"/>
  <c r="O489" i="6"/>
  <c r="F470" i="6"/>
  <c r="F471" i="6"/>
  <c r="F472" i="6"/>
  <c r="N469" i="6"/>
  <c r="N476" i="6"/>
  <c r="N486" i="6"/>
  <c r="N489" i="6"/>
  <c r="M469" i="6"/>
  <c r="M476" i="6"/>
  <c r="M486" i="6"/>
  <c r="M489" i="6"/>
  <c r="F467" i="6"/>
  <c r="F468" i="6"/>
  <c r="F469" i="6"/>
  <c r="L469" i="6"/>
  <c r="L476" i="6"/>
  <c r="L486" i="6"/>
  <c r="L489" i="6"/>
  <c r="K469" i="6"/>
  <c r="K476" i="6"/>
  <c r="K486" i="6"/>
  <c r="K489" i="6"/>
  <c r="B476" i="6"/>
  <c r="B477" i="6"/>
  <c r="B478" i="6"/>
  <c r="R467" i="6"/>
  <c r="R474" i="6"/>
  <c r="R484" i="6"/>
  <c r="Q467" i="6"/>
  <c r="Q474" i="6"/>
  <c r="Q484" i="6"/>
  <c r="B473" i="6"/>
  <c r="B474" i="6"/>
  <c r="B475" i="6"/>
  <c r="P467" i="6"/>
  <c r="P474" i="6"/>
  <c r="P484" i="6"/>
  <c r="O467" i="6"/>
  <c r="O474" i="6"/>
  <c r="O484" i="6"/>
  <c r="B470" i="6"/>
  <c r="B471" i="6"/>
  <c r="B472" i="6"/>
  <c r="N467" i="6"/>
  <c r="N474" i="6"/>
  <c r="N484" i="6"/>
  <c r="M467" i="6"/>
  <c r="M474" i="6"/>
  <c r="M484" i="6"/>
  <c r="B467" i="6"/>
  <c r="B468" i="6"/>
  <c r="B469" i="6"/>
  <c r="L467" i="6"/>
  <c r="L474" i="6"/>
  <c r="L484" i="6"/>
  <c r="K467" i="6"/>
  <c r="K474" i="6"/>
  <c r="K484" i="6"/>
  <c r="R480" i="6"/>
  <c r="Q480" i="6"/>
  <c r="P480" i="6"/>
  <c r="O480" i="6"/>
  <c r="N480" i="6"/>
  <c r="M480" i="6"/>
  <c r="L480" i="6"/>
  <c r="K480" i="6"/>
  <c r="R479" i="6"/>
  <c r="Q479" i="6"/>
  <c r="P479" i="6"/>
  <c r="O479" i="6"/>
  <c r="N479" i="6"/>
  <c r="M479" i="6"/>
  <c r="L479" i="6"/>
  <c r="K479" i="6"/>
  <c r="R471" i="6"/>
  <c r="Q471" i="6"/>
  <c r="P471" i="6"/>
  <c r="O471" i="6"/>
  <c r="N471" i="6"/>
  <c r="M471" i="6"/>
  <c r="L471" i="6"/>
  <c r="K471" i="6"/>
  <c r="R458" i="6"/>
  <c r="Q458" i="6"/>
  <c r="P458" i="6"/>
  <c r="O458" i="6"/>
  <c r="N458" i="6"/>
  <c r="M458" i="6"/>
  <c r="L458" i="6"/>
  <c r="K458" i="6"/>
  <c r="R457" i="6"/>
  <c r="Q457" i="6"/>
  <c r="P457" i="6"/>
  <c r="O457" i="6"/>
  <c r="N457" i="6"/>
  <c r="M457" i="6"/>
  <c r="L457" i="6"/>
  <c r="K457" i="6"/>
  <c r="R448" i="6"/>
  <c r="Q448" i="6"/>
  <c r="P448" i="6"/>
  <c r="O448" i="6"/>
  <c r="N448" i="6"/>
  <c r="M448" i="6"/>
  <c r="L448" i="6"/>
  <c r="K448" i="6"/>
  <c r="R447" i="6"/>
  <c r="Q447" i="6"/>
  <c r="P447" i="6"/>
  <c r="O447" i="6"/>
  <c r="N447" i="6"/>
  <c r="M447" i="6"/>
  <c r="L447" i="6"/>
  <c r="K447" i="6"/>
  <c r="R439" i="6"/>
  <c r="Q439" i="6"/>
  <c r="P439" i="6"/>
  <c r="O439" i="6"/>
  <c r="N439" i="6"/>
  <c r="M439" i="6"/>
  <c r="L439" i="6"/>
  <c r="K439" i="6"/>
  <c r="H414" i="6"/>
  <c r="H415" i="6"/>
  <c r="H416" i="6"/>
  <c r="R408" i="6"/>
  <c r="G403" i="6"/>
  <c r="R415" i="6"/>
  <c r="R425" i="6"/>
  <c r="D414" i="6"/>
  <c r="D415" i="6"/>
  <c r="D416" i="6"/>
  <c r="R406" i="6"/>
  <c r="R413" i="6"/>
  <c r="R423" i="6"/>
  <c r="R428" i="6"/>
  <c r="Q408" i="6"/>
  <c r="Q415" i="6"/>
  <c r="Q425" i="6"/>
  <c r="Q406" i="6"/>
  <c r="Q413" i="6"/>
  <c r="Q423" i="6"/>
  <c r="Q428" i="6"/>
  <c r="H411" i="6"/>
  <c r="H412" i="6"/>
  <c r="H413" i="6"/>
  <c r="P408" i="6"/>
  <c r="P415" i="6"/>
  <c r="P425" i="6"/>
  <c r="D411" i="6"/>
  <c r="D412" i="6"/>
  <c r="D413" i="6"/>
  <c r="P406" i="6"/>
  <c r="P413" i="6"/>
  <c r="P423" i="6"/>
  <c r="P428" i="6"/>
  <c r="O408" i="6"/>
  <c r="O415" i="6"/>
  <c r="O425" i="6"/>
  <c r="O406" i="6"/>
  <c r="O413" i="6"/>
  <c r="O423" i="6"/>
  <c r="O428" i="6"/>
  <c r="H408" i="6"/>
  <c r="H409" i="6"/>
  <c r="H410" i="6"/>
  <c r="N408" i="6"/>
  <c r="N415" i="6"/>
  <c r="N425" i="6"/>
  <c r="D408" i="6"/>
  <c r="D409" i="6"/>
  <c r="D410" i="6"/>
  <c r="N406" i="6"/>
  <c r="N413" i="6"/>
  <c r="N423" i="6"/>
  <c r="N428" i="6"/>
  <c r="M408" i="6"/>
  <c r="M415" i="6"/>
  <c r="M425" i="6"/>
  <c r="M406" i="6"/>
  <c r="M413" i="6"/>
  <c r="M423" i="6"/>
  <c r="M428" i="6"/>
  <c r="H405" i="6"/>
  <c r="H406" i="6"/>
  <c r="H407" i="6"/>
  <c r="L408" i="6"/>
  <c r="L415" i="6"/>
  <c r="L425" i="6"/>
  <c r="D405" i="6"/>
  <c r="D406" i="6"/>
  <c r="D407" i="6"/>
  <c r="L406" i="6"/>
  <c r="L413" i="6"/>
  <c r="L423" i="6"/>
  <c r="L428" i="6"/>
  <c r="K408" i="6"/>
  <c r="K415" i="6"/>
  <c r="K425" i="6"/>
  <c r="K406" i="6"/>
  <c r="K413" i="6"/>
  <c r="K423" i="6"/>
  <c r="K428" i="6"/>
  <c r="F414" i="6"/>
  <c r="F415" i="6"/>
  <c r="F416" i="6"/>
  <c r="R407" i="6"/>
  <c r="R414" i="6"/>
  <c r="R424" i="6"/>
  <c r="R427" i="6"/>
  <c r="Q407" i="6"/>
  <c r="Q414" i="6"/>
  <c r="Q424" i="6"/>
  <c r="Q427" i="6"/>
  <c r="F411" i="6"/>
  <c r="F412" i="6"/>
  <c r="F413" i="6"/>
  <c r="P407" i="6"/>
  <c r="P414" i="6"/>
  <c r="P424" i="6"/>
  <c r="P427" i="6"/>
  <c r="O407" i="6"/>
  <c r="O414" i="6"/>
  <c r="O424" i="6"/>
  <c r="O427" i="6"/>
  <c r="F408" i="6"/>
  <c r="F409" i="6"/>
  <c r="F410" i="6"/>
  <c r="N407" i="6"/>
  <c r="N414" i="6"/>
  <c r="N424" i="6"/>
  <c r="N427" i="6"/>
  <c r="M407" i="6"/>
  <c r="M414" i="6"/>
  <c r="M424" i="6"/>
  <c r="M427" i="6"/>
  <c r="F405" i="6"/>
  <c r="F406" i="6"/>
  <c r="F407" i="6"/>
  <c r="L407" i="6"/>
  <c r="L414" i="6"/>
  <c r="L424" i="6"/>
  <c r="L427" i="6"/>
  <c r="K407" i="6"/>
  <c r="K414" i="6"/>
  <c r="K424" i="6"/>
  <c r="K427" i="6"/>
  <c r="B414" i="6"/>
  <c r="B415" i="6"/>
  <c r="B416" i="6"/>
  <c r="R405" i="6"/>
  <c r="R412" i="6"/>
  <c r="R422" i="6"/>
  <c r="Q405" i="6"/>
  <c r="Q412" i="6"/>
  <c r="Q422" i="6"/>
  <c r="B411" i="6"/>
  <c r="B412" i="6"/>
  <c r="B413" i="6"/>
  <c r="P405" i="6"/>
  <c r="P412" i="6"/>
  <c r="P422" i="6"/>
  <c r="O405" i="6"/>
  <c r="O412" i="6"/>
  <c r="O422" i="6"/>
  <c r="B408" i="6"/>
  <c r="B409" i="6"/>
  <c r="B410" i="6"/>
  <c r="N405" i="6"/>
  <c r="N412" i="6"/>
  <c r="N422" i="6"/>
  <c r="M405" i="6"/>
  <c r="M412" i="6"/>
  <c r="M422" i="6"/>
  <c r="B405" i="6"/>
  <c r="B406" i="6"/>
  <c r="B407" i="6"/>
  <c r="L405" i="6"/>
  <c r="L412" i="6"/>
  <c r="L422" i="6"/>
  <c r="K405" i="6"/>
  <c r="K412" i="6"/>
  <c r="K422" i="6"/>
  <c r="R418" i="6"/>
  <c r="Q418" i="6"/>
  <c r="P418" i="6"/>
  <c r="O418" i="6"/>
  <c r="N418" i="6"/>
  <c r="M418" i="6"/>
  <c r="L418" i="6"/>
  <c r="K418" i="6"/>
  <c r="R417" i="6"/>
  <c r="Q417" i="6"/>
  <c r="P417" i="6"/>
  <c r="O417" i="6"/>
  <c r="N417" i="6"/>
  <c r="M417" i="6"/>
  <c r="L417" i="6"/>
  <c r="K417" i="6"/>
  <c r="R409" i="6"/>
  <c r="Q409" i="6"/>
  <c r="P409" i="6"/>
  <c r="O409" i="6"/>
  <c r="N409" i="6"/>
  <c r="M409" i="6"/>
  <c r="L409" i="6"/>
  <c r="K409" i="6"/>
  <c r="R396" i="6"/>
  <c r="Q396" i="6"/>
  <c r="P396" i="6"/>
  <c r="O396" i="6"/>
  <c r="N396" i="6"/>
  <c r="M396" i="6"/>
  <c r="L396" i="6"/>
  <c r="K396" i="6"/>
  <c r="R395" i="6"/>
  <c r="Q395" i="6"/>
  <c r="P395" i="6"/>
  <c r="O395" i="6"/>
  <c r="N395" i="6"/>
  <c r="M395" i="6"/>
  <c r="L395" i="6"/>
  <c r="K395" i="6"/>
  <c r="R386" i="6"/>
  <c r="Q386" i="6"/>
  <c r="P386" i="6"/>
  <c r="O386" i="6"/>
  <c r="N386" i="6"/>
  <c r="M386" i="6"/>
  <c r="L386" i="6"/>
  <c r="K386" i="6"/>
  <c r="R385" i="6"/>
  <c r="Q385" i="6"/>
  <c r="P385" i="6"/>
  <c r="O385" i="6"/>
  <c r="N385" i="6"/>
  <c r="M385" i="6"/>
  <c r="L385" i="6"/>
  <c r="K385" i="6"/>
  <c r="R377" i="6"/>
  <c r="Q377" i="6"/>
  <c r="P377" i="6"/>
  <c r="O377" i="6"/>
  <c r="N377" i="6"/>
  <c r="M377" i="6"/>
  <c r="L377" i="6"/>
  <c r="K377" i="6"/>
  <c r="H352" i="6"/>
  <c r="H353" i="6"/>
  <c r="H354" i="6"/>
  <c r="R346" i="6"/>
  <c r="G341" i="6"/>
  <c r="R353" i="6"/>
  <c r="R363" i="6"/>
  <c r="D352" i="6"/>
  <c r="D353" i="6"/>
  <c r="D354" i="6"/>
  <c r="R344" i="6"/>
  <c r="R351" i="6"/>
  <c r="R361" i="6"/>
  <c r="R366" i="6"/>
  <c r="Q346" i="6"/>
  <c r="Q353" i="6"/>
  <c r="Q363" i="6"/>
  <c r="Q344" i="6"/>
  <c r="Q351" i="6"/>
  <c r="Q361" i="6"/>
  <c r="Q366" i="6"/>
  <c r="H349" i="6"/>
  <c r="H350" i="6"/>
  <c r="H351" i="6"/>
  <c r="P346" i="6"/>
  <c r="P353" i="6"/>
  <c r="P363" i="6"/>
  <c r="D349" i="6"/>
  <c r="D350" i="6"/>
  <c r="D351" i="6"/>
  <c r="P344" i="6"/>
  <c r="P351" i="6"/>
  <c r="P361" i="6"/>
  <c r="P366" i="6"/>
  <c r="O346" i="6"/>
  <c r="O353" i="6"/>
  <c r="O363" i="6"/>
  <c r="O344" i="6"/>
  <c r="O351" i="6"/>
  <c r="O361" i="6"/>
  <c r="O366" i="6"/>
  <c r="H346" i="6"/>
  <c r="H347" i="6"/>
  <c r="H348" i="6"/>
  <c r="N346" i="6"/>
  <c r="N353" i="6"/>
  <c r="N363" i="6"/>
  <c r="D346" i="6"/>
  <c r="D347" i="6"/>
  <c r="D348" i="6"/>
  <c r="N344" i="6"/>
  <c r="N351" i="6"/>
  <c r="N361" i="6"/>
  <c r="N366" i="6"/>
  <c r="M346" i="6"/>
  <c r="M353" i="6"/>
  <c r="M363" i="6"/>
  <c r="M344" i="6"/>
  <c r="M351" i="6"/>
  <c r="M361" i="6"/>
  <c r="M366" i="6"/>
  <c r="H343" i="6"/>
  <c r="H344" i="6"/>
  <c r="H345" i="6"/>
  <c r="L346" i="6"/>
  <c r="L353" i="6"/>
  <c r="L363" i="6"/>
  <c r="D343" i="6"/>
  <c r="D344" i="6"/>
  <c r="D345" i="6"/>
  <c r="L344" i="6"/>
  <c r="L351" i="6"/>
  <c r="L361" i="6"/>
  <c r="L366" i="6"/>
  <c r="K346" i="6"/>
  <c r="K353" i="6"/>
  <c r="K363" i="6"/>
  <c r="K344" i="6"/>
  <c r="K351" i="6"/>
  <c r="K361" i="6"/>
  <c r="K366" i="6"/>
  <c r="F352" i="6"/>
  <c r="F353" i="6"/>
  <c r="F354" i="6"/>
  <c r="R345" i="6"/>
  <c r="R352" i="6"/>
  <c r="R362" i="6"/>
  <c r="R365" i="6"/>
  <c r="Q345" i="6"/>
  <c r="Q352" i="6"/>
  <c r="Q362" i="6"/>
  <c r="Q365" i="6"/>
  <c r="F349" i="6"/>
  <c r="F350" i="6"/>
  <c r="F351" i="6"/>
  <c r="P345" i="6"/>
  <c r="P352" i="6"/>
  <c r="P362" i="6"/>
  <c r="P365" i="6"/>
  <c r="O345" i="6"/>
  <c r="O352" i="6"/>
  <c r="O362" i="6"/>
  <c r="O365" i="6"/>
  <c r="F346" i="6"/>
  <c r="F347" i="6"/>
  <c r="F348" i="6"/>
  <c r="N345" i="6"/>
  <c r="N352" i="6"/>
  <c r="N362" i="6"/>
  <c r="N365" i="6"/>
  <c r="M345" i="6"/>
  <c r="M352" i="6"/>
  <c r="M362" i="6"/>
  <c r="M365" i="6"/>
  <c r="F343" i="6"/>
  <c r="F344" i="6"/>
  <c r="F345" i="6"/>
  <c r="L345" i="6"/>
  <c r="L352" i="6"/>
  <c r="L362" i="6"/>
  <c r="L365" i="6"/>
  <c r="K345" i="6"/>
  <c r="K352" i="6"/>
  <c r="K362" i="6"/>
  <c r="K365" i="6"/>
  <c r="B352" i="6"/>
  <c r="B353" i="6"/>
  <c r="B354" i="6"/>
  <c r="R343" i="6"/>
  <c r="R350" i="6"/>
  <c r="R360" i="6"/>
  <c r="Q343" i="6"/>
  <c r="Q350" i="6"/>
  <c r="Q360" i="6"/>
  <c r="B349" i="6"/>
  <c r="B350" i="6"/>
  <c r="B351" i="6"/>
  <c r="P343" i="6"/>
  <c r="P350" i="6"/>
  <c r="P360" i="6"/>
  <c r="O343" i="6"/>
  <c r="O350" i="6"/>
  <c r="O360" i="6"/>
  <c r="B346" i="6"/>
  <c r="B347" i="6"/>
  <c r="B348" i="6"/>
  <c r="N343" i="6"/>
  <c r="N350" i="6"/>
  <c r="N360" i="6"/>
  <c r="M343" i="6"/>
  <c r="M350" i="6"/>
  <c r="M360" i="6"/>
  <c r="B343" i="6"/>
  <c r="B344" i="6"/>
  <c r="B345" i="6"/>
  <c r="L343" i="6"/>
  <c r="L350" i="6"/>
  <c r="L360" i="6"/>
  <c r="K343" i="6"/>
  <c r="K350" i="6"/>
  <c r="K360" i="6"/>
  <c r="R356" i="6"/>
  <c r="Q356" i="6"/>
  <c r="P356" i="6"/>
  <c r="O356" i="6"/>
  <c r="N356" i="6"/>
  <c r="M356" i="6"/>
  <c r="L356" i="6"/>
  <c r="K356" i="6"/>
  <c r="R355" i="6"/>
  <c r="Q355" i="6"/>
  <c r="P355" i="6"/>
  <c r="O355" i="6"/>
  <c r="N355" i="6"/>
  <c r="M355" i="6"/>
  <c r="L355" i="6"/>
  <c r="K355" i="6"/>
  <c r="R347" i="6"/>
  <c r="Q347" i="6"/>
  <c r="P347" i="6"/>
  <c r="O347" i="6"/>
  <c r="N347" i="6"/>
  <c r="M347" i="6"/>
  <c r="L347" i="6"/>
  <c r="K347" i="6"/>
  <c r="H322" i="6"/>
  <c r="H323" i="6"/>
  <c r="H324" i="6"/>
  <c r="R316" i="6"/>
  <c r="G311" i="6"/>
  <c r="R323" i="6"/>
  <c r="R333" i="6"/>
  <c r="D322" i="6"/>
  <c r="D323" i="6"/>
  <c r="D324" i="6"/>
  <c r="R314" i="6"/>
  <c r="R321" i="6"/>
  <c r="R331" i="6"/>
  <c r="R336" i="6"/>
  <c r="Q316" i="6"/>
  <c r="Q323" i="6"/>
  <c r="Q333" i="6"/>
  <c r="Q314" i="6"/>
  <c r="Q321" i="6"/>
  <c r="Q331" i="6"/>
  <c r="Q336" i="6"/>
  <c r="H319" i="6"/>
  <c r="H320" i="6"/>
  <c r="H321" i="6"/>
  <c r="P316" i="6"/>
  <c r="P323" i="6"/>
  <c r="P333" i="6"/>
  <c r="D319" i="6"/>
  <c r="D320" i="6"/>
  <c r="D321" i="6"/>
  <c r="P314" i="6"/>
  <c r="P321" i="6"/>
  <c r="P331" i="6"/>
  <c r="P336" i="6"/>
  <c r="O316" i="6"/>
  <c r="O323" i="6"/>
  <c r="O333" i="6"/>
  <c r="O314" i="6"/>
  <c r="O321" i="6"/>
  <c r="O331" i="6"/>
  <c r="O336" i="6"/>
  <c r="H316" i="6"/>
  <c r="H317" i="6"/>
  <c r="H318" i="6"/>
  <c r="N316" i="6"/>
  <c r="N323" i="6"/>
  <c r="N333" i="6"/>
  <c r="D316" i="6"/>
  <c r="D317" i="6"/>
  <c r="D318" i="6"/>
  <c r="N314" i="6"/>
  <c r="N321" i="6"/>
  <c r="N331" i="6"/>
  <c r="N336" i="6"/>
  <c r="M316" i="6"/>
  <c r="M323" i="6"/>
  <c r="M333" i="6"/>
  <c r="M314" i="6"/>
  <c r="M321" i="6"/>
  <c r="M331" i="6"/>
  <c r="M336" i="6"/>
  <c r="H313" i="6"/>
  <c r="H314" i="6"/>
  <c r="H315" i="6"/>
  <c r="L316" i="6"/>
  <c r="L323" i="6"/>
  <c r="L333" i="6"/>
  <c r="D313" i="6"/>
  <c r="D314" i="6"/>
  <c r="D315" i="6"/>
  <c r="L314" i="6"/>
  <c r="L321" i="6"/>
  <c r="L331" i="6"/>
  <c r="L336" i="6"/>
  <c r="K316" i="6"/>
  <c r="K323" i="6"/>
  <c r="K333" i="6"/>
  <c r="K314" i="6"/>
  <c r="K321" i="6"/>
  <c r="K331" i="6"/>
  <c r="K336" i="6"/>
  <c r="F322" i="6"/>
  <c r="F323" i="6"/>
  <c r="F324" i="6"/>
  <c r="R315" i="6"/>
  <c r="R322" i="6"/>
  <c r="R332" i="6"/>
  <c r="R335" i="6"/>
  <c r="Q315" i="6"/>
  <c r="Q322" i="6"/>
  <c r="Q332" i="6"/>
  <c r="Q335" i="6"/>
  <c r="F319" i="6"/>
  <c r="F320" i="6"/>
  <c r="F321" i="6"/>
  <c r="P315" i="6"/>
  <c r="P322" i="6"/>
  <c r="P332" i="6"/>
  <c r="P335" i="6"/>
  <c r="O315" i="6"/>
  <c r="O322" i="6"/>
  <c r="O332" i="6"/>
  <c r="O335" i="6"/>
  <c r="F316" i="6"/>
  <c r="F317" i="6"/>
  <c r="F318" i="6"/>
  <c r="N315" i="6"/>
  <c r="N322" i="6"/>
  <c r="N332" i="6"/>
  <c r="N335" i="6"/>
  <c r="M315" i="6"/>
  <c r="M322" i="6"/>
  <c r="M332" i="6"/>
  <c r="M335" i="6"/>
  <c r="F313" i="6"/>
  <c r="F314" i="6"/>
  <c r="F315" i="6"/>
  <c r="L315" i="6"/>
  <c r="L322" i="6"/>
  <c r="L332" i="6"/>
  <c r="L335" i="6"/>
  <c r="K315" i="6"/>
  <c r="K322" i="6"/>
  <c r="K332" i="6"/>
  <c r="K335" i="6"/>
  <c r="B322" i="6"/>
  <c r="B323" i="6"/>
  <c r="B324" i="6"/>
  <c r="R313" i="6"/>
  <c r="R320" i="6"/>
  <c r="R330" i="6"/>
  <c r="Q313" i="6"/>
  <c r="Q320" i="6"/>
  <c r="Q330" i="6"/>
  <c r="B319" i="6"/>
  <c r="B320" i="6"/>
  <c r="B321" i="6"/>
  <c r="P313" i="6"/>
  <c r="P320" i="6"/>
  <c r="P330" i="6"/>
  <c r="O313" i="6"/>
  <c r="O320" i="6"/>
  <c r="O330" i="6"/>
  <c r="B316" i="6"/>
  <c r="B317" i="6"/>
  <c r="B318" i="6"/>
  <c r="N313" i="6"/>
  <c r="N320" i="6"/>
  <c r="N330" i="6"/>
  <c r="M313" i="6"/>
  <c r="M320" i="6"/>
  <c r="M330" i="6"/>
  <c r="B313" i="6"/>
  <c r="B314" i="6"/>
  <c r="B315" i="6"/>
  <c r="L313" i="6"/>
  <c r="L320" i="6"/>
  <c r="L330" i="6"/>
  <c r="K313" i="6"/>
  <c r="K320" i="6"/>
  <c r="K330" i="6"/>
  <c r="R326" i="6"/>
  <c r="Q326" i="6"/>
  <c r="P326" i="6"/>
  <c r="O326" i="6"/>
  <c r="N326" i="6"/>
  <c r="M326" i="6"/>
  <c r="L326" i="6"/>
  <c r="K326" i="6"/>
  <c r="R325" i="6"/>
  <c r="Q325" i="6"/>
  <c r="P325" i="6"/>
  <c r="O325" i="6"/>
  <c r="N325" i="6"/>
  <c r="M325" i="6"/>
  <c r="L325" i="6"/>
  <c r="K325" i="6"/>
  <c r="R317" i="6"/>
  <c r="Q317" i="6"/>
  <c r="P317" i="6"/>
  <c r="O317" i="6"/>
  <c r="N317" i="6"/>
  <c r="M317" i="6"/>
  <c r="L317" i="6"/>
  <c r="K317" i="6"/>
  <c r="H292" i="6"/>
  <c r="H293" i="6"/>
  <c r="H294" i="6"/>
  <c r="R286" i="6"/>
  <c r="G281" i="6"/>
  <c r="R293" i="6"/>
  <c r="R303" i="6"/>
  <c r="D292" i="6"/>
  <c r="D293" i="6"/>
  <c r="D294" i="6"/>
  <c r="R284" i="6"/>
  <c r="R291" i="6"/>
  <c r="R301" i="6"/>
  <c r="R306" i="6"/>
  <c r="Q286" i="6"/>
  <c r="Q293" i="6"/>
  <c r="Q303" i="6"/>
  <c r="Q284" i="6"/>
  <c r="Q291" i="6"/>
  <c r="Q301" i="6"/>
  <c r="Q306" i="6"/>
  <c r="H289" i="6"/>
  <c r="H290" i="6"/>
  <c r="H291" i="6"/>
  <c r="P286" i="6"/>
  <c r="P293" i="6"/>
  <c r="P303" i="6"/>
  <c r="D289" i="6"/>
  <c r="D290" i="6"/>
  <c r="D291" i="6"/>
  <c r="P284" i="6"/>
  <c r="P291" i="6"/>
  <c r="P301" i="6"/>
  <c r="P306" i="6"/>
  <c r="O286" i="6"/>
  <c r="O293" i="6"/>
  <c r="O303" i="6"/>
  <c r="O284" i="6"/>
  <c r="O291" i="6"/>
  <c r="O301" i="6"/>
  <c r="O306" i="6"/>
  <c r="H286" i="6"/>
  <c r="H287" i="6"/>
  <c r="H288" i="6"/>
  <c r="N286" i="6"/>
  <c r="N293" i="6"/>
  <c r="N303" i="6"/>
  <c r="D286" i="6"/>
  <c r="D287" i="6"/>
  <c r="D288" i="6"/>
  <c r="N284" i="6"/>
  <c r="N291" i="6"/>
  <c r="N301" i="6"/>
  <c r="N306" i="6"/>
  <c r="M286" i="6"/>
  <c r="M293" i="6"/>
  <c r="M303" i="6"/>
  <c r="M284" i="6"/>
  <c r="M291" i="6"/>
  <c r="M301" i="6"/>
  <c r="M306" i="6"/>
  <c r="H283" i="6"/>
  <c r="H284" i="6"/>
  <c r="H285" i="6"/>
  <c r="L286" i="6"/>
  <c r="L293" i="6"/>
  <c r="L303" i="6"/>
  <c r="D283" i="6"/>
  <c r="D284" i="6"/>
  <c r="D285" i="6"/>
  <c r="L284" i="6"/>
  <c r="L291" i="6"/>
  <c r="L301" i="6"/>
  <c r="L306" i="6"/>
  <c r="K286" i="6"/>
  <c r="K293" i="6"/>
  <c r="K303" i="6"/>
  <c r="K284" i="6"/>
  <c r="K291" i="6"/>
  <c r="K301" i="6"/>
  <c r="K306" i="6"/>
  <c r="F292" i="6"/>
  <c r="F293" i="6"/>
  <c r="F294" i="6"/>
  <c r="R285" i="6"/>
  <c r="R292" i="6"/>
  <c r="R302" i="6"/>
  <c r="R305" i="6"/>
  <c r="Q285" i="6"/>
  <c r="Q292" i="6"/>
  <c r="Q302" i="6"/>
  <c r="Q305" i="6"/>
  <c r="F289" i="6"/>
  <c r="F290" i="6"/>
  <c r="F291" i="6"/>
  <c r="P285" i="6"/>
  <c r="P292" i="6"/>
  <c r="P302" i="6"/>
  <c r="P305" i="6"/>
  <c r="O285" i="6"/>
  <c r="O292" i="6"/>
  <c r="O302" i="6"/>
  <c r="O305" i="6"/>
  <c r="F286" i="6"/>
  <c r="F287" i="6"/>
  <c r="F288" i="6"/>
  <c r="N285" i="6"/>
  <c r="N292" i="6"/>
  <c r="N302" i="6"/>
  <c r="N305" i="6"/>
  <c r="M285" i="6"/>
  <c r="M292" i="6"/>
  <c r="M302" i="6"/>
  <c r="M305" i="6"/>
  <c r="F283" i="6"/>
  <c r="F284" i="6"/>
  <c r="F285" i="6"/>
  <c r="L285" i="6"/>
  <c r="L292" i="6"/>
  <c r="L302" i="6"/>
  <c r="L305" i="6"/>
  <c r="K285" i="6"/>
  <c r="K292" i="6"/>
  <c r="K302" i="6"/>
  <c r="K305" i="6"/>
  <c r="B292" i="6"/>
  <c r="B293" i="6"/>
  <c r="B294" i="6"/>
  <c r="R283" i="6"/>
  <c r="R290" i="6"/>
  <c r="R300" i="6"/>
  <c r="Q283" i="6"/>
  <c r="Q290" i="6"/>
  <c r="Q300" i="6"/>
  <c r="B289" i="6"/>
  <c r="B290" i="6"/>
  <c r="B291" i="6"/>
  <c r="P283" i="6"/>
  <c r="P290" i="6"/>
  <c r="P300" i="6"/>
  <c r="O283" i="6"/>
  <c r="O290" i="6"/>
  <c r="O300" i="6"/>
  <c r="B286" i="6"/>
  <c r="B287" i="6"/>
  <c r="B288" i="6"/>
  <c r="N283" i="6"/>
  <c r="N290" i="6"/>
  <c r="N300" i="6"/>
  <c r="M283" i="6"/>
  <c r="M290" i="6"/>
  <c r="M300" i="6"/>
  <c r="B283" i="6"/>
  <c r="B284" i="6"/>
  <c r="B285" i="6"/>
  <c r="L283" i="6"/>
  <c r="L290" i="6"/>
  <c r="L300" i="6"/>
  <c r="K283" i="6"/>
  <c r="K290" i="6"/>
  <c r="K300" i="6"/>
  <c r="R296" i="6"/>
  <c r="Q296" i="6"/>
  <c r="P296" i="6"/>
  <c r="O296" i="6"/>
  <c r="N296" i="6"/>
  <c r="M296" i="6"/>
  <c r="L296" i="6"/>
  <c r="K296" i="6"/>
  <c r="R295" i="6"/>
  <c r="Q295" i="6"/>
  <c r="P295" i="6"/>
  <c r="O295" i="6"/>
  <c r="N295" i="6"/>
  <c r="M295" i="6"/>
  <c r="L295" i="6"/>
  <c r="K295" i="6"/>
  <c r="R287" i="6"/>
  <c r="Q287" i="6"/>
  <c r="P287" i="6"/>
  <c r="O287" i="6"/>
  <c r="N287" i="6"/>
  <c r="M287" i="6"/>
  <c r="L287" i="6"/>
  <c r="K287" i="6"/>
  <c r="H262" i="6"/>
  <c r="H263" i="6"/>
  <c r="H264" i="6"/>
  <c r="R256" i="6"/>
  <c r="G251" i="6"/>
  <c r="R263" i="6"/>
  <c r="R273" i="6"/>
  <c r="D262" i="6"/>
  <c r="D263" i="6"/>
  <c r="D264" i="6"/>
  <c r="R254" i="6"/>
  <c r="R261" i="6"/>
  <c r="R271" i="6"/>
  <c r="R276" i="6"/>
  <c r="Q256" i="6"/>
  <c r="Q263" i="6"/>
  <c r="Q273" i="6"/>
  <c r="Q254" i="6"/>
  <c r="Q261" i="6"/>
  <c r="Q271" i="6"/>
  <c r="Q276" i="6"/>
  <c r="H259" i="6"/>
  <c r="H260" i="6"/>
  <c r="H261" i="6"/>
  <c r="P256" i="6"/>
  <c r="P263" i="6"/>
  <c r="P273" i="6"/>
  <c r="D259" i="6"/>
  <c r="D260" i="6"/>
  <c r="D261" i="6"/>
  <c r="P254" i="6"/>
  <c r="P261" i="6"/>
  <c r="P271" i="6"/>
  <c r="P276" i="6"/>
  <c r="O256" i="6"/>
  <c r="O263" i="6"/>
  <c r="O273" i="6"/>
  <c r="O254" i="6"/>
  <c r="O261" i="6"/>
  <c r="O271" i="6"/>
  <c r="O276" i="6"/>
  <c r="H256" i="6"/>
  <c r="H257" i="6"/>
  <c r="H258" i="6"/>
  <c r="N256" i="6"/>
  <c r="N263" i="6"/>
  <c r="N273" i="6"/>
  <c r="D256" i="6"/>
  <c r="D257" i="6"/>
  <c r="D258" i="6"/>
  <c r="N254" i="6"/>
  <c r="N261" i="6"/>
  <c r="N271" i="6"/>
  <c r="N276" i="6"/>
  <c r="M256" i="6"/>
  <c r="M263" i="6"/>
  <c r="M273" i="6"/>
  <c r="M254" i="6"/>
  <c r="M261" i="6"/>
  <c r="M271" i="6"/>
  <c r="M276" i="6"/>
  <c r="H253" i="6"/>
  <c r="H254" i="6"/>
  <c r="H255" i="6"/>
  <c r="L256" i="6"/>
  <c r="L263" i="6"/>
  <c r="L273" i="6"/>
  <c r="D253" i="6"/>
  <c r="D254" i="6"/>
  <c r="D255" i="6"/>
  <c r="L254" i="6"/>
  <c r="L261" i="6"/>
  <c r="L271" i="6"/>
  <c r="L276" i="6"/>
  <c r="K256" i="6"/>
  <c r="K263" i="6"/>
  <c r="K273" i="6"/>
  <c r="K254" i="6"/>
  <c r="K261" i="6"/>
  <c r="K271" i="6"/>
  <c r="K276" i="6"/>
  <c r="F262" i="6"/>
  <c r="F263" i="6"/>
  <c r="F264" i="6"/>
  <c r="R255" i="6"/>
  <c r="R262" i="6"/>
  <c r="R272" i="6"/>
  <c r="R275" i="6"/>
  <c r="Q255" i="6"/>
  <c r="Q262" i="6"/>
  <c r="Q272" i="6"/>
  <c r="Q275" i="6"/>
  <c r="F259" i="6"/>
  <c r="F260" i="6"/>
  <c r="F261" i="6"/>
  <c r="P255" i="6"/>
  <c r="P262" i="6"/>
  <c r="P272" i="6"/>
  <c r="P275" i="6"/>
  <c r="O255" i="6"/>
  <c r="O262" i="6"/>
  <c r="O272" i="6"/>
  <c r="O275" i="6"/>
  <c r="F256" i="6"/>
  <c r="F257" i="6"/>
  <c r="F258" i="6"/>
  <c r="N255" i="6"/>
  <c r="N262" i="6"/>
  <c r="N272" i="6"/>
  <c r="N275" i="6"/>
  <c r="M255" i="6"/>
  <c r="M262" i="6"/>
  <c r="M272" i="6"/>
  <c r="M275" i="6"/>
  <c r="F253" i="6"/>
  <c r="F254" i="6"/>
  <c r="F255" i="6"/>
  <c r="L255" i="6"/>
  <c r="L262" i="6"/>
  <c r="L272" i="6"/>
  <c r="L275" i="6"/>
  <c r="K255" i="6"/>
  <c r="K262" i="6"/>
  <c r="K272" i="6"/>
  <c r="K275" i="6"/>
  <c r="B262" i="6"/>
  <c r="B263" i="6"/>
  <c r="B264" i="6"/>
  <c r="R253" i="6"/>
  <c r="R260" i="6"/>
  <c r="R270" i="6"/>
  <c r="Q253" i="6"/>
  <c r="Q260" i="6"/>
  <c r="Q270" i="6"/>
  <c r="B259" i="6"/>
  <c r="B260" i="6"/>
  <c r="B261" i="6"/>
  <c r="P253" i="6"/>
  <c r="P260" i="6"/>
  <c r="P270" i="6"/>
  <c r="O253" i="6"/>
  <c r="O260" i="6"/>
  <c r="O270" i="6"/>
  <c r="B256" i="6"/>
  <c r="B257" i="6"/>
  <c r="B258" i="6"/>
  <c r="N253" i="6"/>
  <c r="N260" i="6"/>
  <c r="N270" i="6"/>
  <c r="M253" i="6"/>
  <c r="M260" i="6"/>
  <c r="M270" i="6"/>
  <c r="B253" i="6"/>
  <c r="B254" i="6"/>
  <c r="B255" i="6"/>
  <c r="L253" i="6"/>
  <c r="L260" i="6"/>
  <c r="L270" i="6"/>
  <c r="K253" i="6"/>
  <c r="K260" i="6"/>
  <c r="K270" i="6"/>
  <c r="R266" i="6"/>
  <c r="Q266" i="6"/>
  <c r="P266" i="6"/>
  <c r="O266" i="6"/>
  <c r="N266" i="6"/>
  <c r="M266" i="6"/>
  <c r="L266" i="6"/>
  <c r="K266" i="6"/>
  <c r="R265" i="6"/>
  <c r="Q265" i="6"/>
  <c r="P265" i="6"/>
  <c r="O265" i="6"/>
  <c r="N265" i="6"/>
  <c r="M265" i="6"/>
  <c r="L265" i="6"/>
  <c r="K265" i="6"/>
  <c r="R257" i="6"/>
  <c r="Q257" i="6"/>
  <c r="P257" i="6"/>
  <c r="O257" i="6"/>
  <c r="N257" i="6"/>
  <c r="M257" i="6"/>
  <c r="L257" i="6"/>
  <c r="K257" i="6"/>
  <c r="R244" i="6"/>
  <c r="Q244" i="6"/>
  <c r="P244" i="6"/>
  <c r="O244" i="6"/>
  <c r="N244" i="6"/>
  <c r="M244" i="6"/>
  <c r="L244" i="6"/>
  <c r="K244" i="6"/>
  <c r="R243" i="6"/>
  <c r="Q243" i="6"/>
  <c r="P243" i="6"/>
  <c r="O243" i="6"/>
  <c r="N243" i="6"/>
  <c r="M243" i="6"/>
  <c r="L243" i="6"/>
  <c r="K243" i="6"/>
  <c r="R234" i="6"/>
  <c r="Q234" i="6"/>
  <c r="P234" i="6"/>
  <c r="O234" i="6"/>
  <c r="N234" i="6"/>
  <c r="M234" i="6"/>
  <c r="L234" i="6"/>
  <c r="K234" i="6"/>
  <c r="R233" i="6"/>
  <c r="Q233" i="6"/>
  <c r="P233" i="6"/>
  <c r="O233" i="6"/>
  <c r="N233" i="6"/>
  <c r="M233" i="6"/>
  <c r="L233" i="6"/>
  <c r="K233" i="6"/>
  <c r="R225" i="6"/>
  <c r="Q225" i="6"/>
  <c r="P225" i="6"/>
  <c r="O225" i="6"/>
  <c r="N225" i="6"/>
  <c r="M225" i="6"/>
  <c r="L225" i="6"/>
  <c r="K225" i="6"/>
  <c r="H200" i="6"/>
  <c r="H201" i="6"/>
  <c r="H202" i="6"/>
  <c r="R194" i="6"/>
  <c r="G189" i="6"/>
  <c r="R201" i="6"/>
  <c r="R211" i="6"/>
  <c r="D200" i="6"/>
  <c r="D201" i="6"/>
  <c r="D202" i="6"/>
  <c r="R192" i="6"/>
  <c r="R199" i="6"/>
  <c r="R209" i="6"/>
  <c r="R214" i="6"/>
  <c r="Q194" i="6"/>
  <c r="Q201" i="6"/>
  <c r="Q211" i="6"/>
  <c r="Q192" i="6"/>
  <c r="Q199" i="6"/>
  <c r="Q209" i="6"/>
  <c r="Q214" i="6"/>
  <c r="H197" i="6"/>
  <c r="H198" i="6"/>
  <c r="H199" i="6"/>
  <c r="P194" i="6"/>
  <c r="P201" i="6"/>
  <c r="P211" i="6"/>
  <c r="D197" i="6"/>
  <c r="D198" i="6"/>
  <c r="D199" i="6"/>
  <c r="P192" i="6"/>
  <c r="P199" i="6"/>
  <c r="P209" i="6"/>
  <c r="P214" i="6"/>
  <c r="O194" i="6"/>
  <c r="O201" i="6"/>
  <c r="O211" i="6"/>
  <c r="O192" i="6"/>
  <c r="O199" i="6"/>
  <c r="O209" i="6"/>
  <c r="O214" i="6"/>
  <c r="H194" i="6"/>
  <c r="H195" i="6"/>
  <c r="H196" i="6"/>
  <c r="N194" i="6"/>
  <c r="N201" i="6"/>
  <c r="N211" i="6"/>
  <c r="D194" i="6"/>
  <c r="D195" i="6"/>
  <c r="D196" i="6"/>
  <c r="N192" i="6"/>
  <c r="N199" i="6"/>
  <c r="N209" i="6"/>
  <c r="N214" i="6"/>
  <c r="M194" i="6"/>
  <c r="M201" i="6"/>
  <c r="M211" i="6"/>
  <c r="M192" i="6"/>
  <c r="M199" i="6"/>
  <c r="M209" i="6"/>
  <c r="M214" i="6"/>
  <c r="H191" i="6"/>
  <c r="H192" i="6"/>
  <c r="H193" i="6"/>
  <c r="L194" i="6"/>
  <c r="L201" i="6"/>
  <c r="L211" i="6"/>
  <c r="D191" i="6"/>
  <c r="D192" i="6"/>
  <c r="D193" i="6"/>
  <c r="L192" i="6"/>
  <c r="L199" i="6"/>
  <c r="L209" i="6"/>
  <c r="L214" i="6"/>
  <c r="K194" i="6"/>
  <c r="K201" i="6"/>
  <c r="K211" i="6"/>
  <c r="K192" i="6"/>
  <c r="K199" i="6"/>
  <c r="K209" i="6"/>
  <c r="K214" i="6"/>
  <c r="F200" i="6"/>
  <c r="F201" i="6"/>
  <c r="F202" i="6"/>
  <c r="R193" i="6"/>
  <c r="R200" i="6"/>
  <c r="R210" i="6"/>
  <c r="R213" i="6"/>
  <c r="Q193" i="6"/>
  <c r="Q200" i="6"/>
  <c r="Q210" i="6"/>
  <c r="Q213" i="6"/>
  <c r="F197" i="6"/>
  <c r="F198" i="6"/>
  <c r="F199" i="6"/>
  <c r="P193" i="6"/>
  <c r="P200" i="6"/>
  <c r="P210" i="6"/>
  <c r="P213" i="6"/>
  <c r="O193" i="6"/>
  <c r="O200" i="6"/>
  <c r="O210" i="6"/>
  <c r="O213" i="6"/>
  <c r="F194" i="6"/>
  <c r="F195" i="6"/>
  <c r="F196" i="6"/>
  <c r="N193" i="6"/>
  <c r="N200" i="6"/>
  <c r="N210" i="6"/>
  <c r="N213" i="6"/>
  <c r="M193" i="6"/>
  <c r="M200" i="6"/>
  <c r="M210" i="6"/>
  <c r="M213" i="6"/>
  <c r="F191" i="6"/>
  <c r="F192" i="6"/>
  <c r="F193" i="6"/>
  <c r="L193" i="6"/>
  <c r="L200" i="6"/>
  <c r="L210" i="6"/>
  <c r="L213" i="6"/>
  <c r="K193" i="6"/>
  <c r="K200" i="6"/>
  <c r="K210" i="6"/>
  <c r="K213" i="6"/>
  <c r="B200" i="6"/>
  <c r="B201" i="6"/>
  <c r="B202" i="6"/>
  <c r="R191" i="6"/>
  <c r="R198" i="6"/>
  <c r="R208" i="6"/>
  <c r="Q191" i="6"/>
  <c r="Q198" i="6"/>
  <c r="Q208" i="6"/>
  <c r="B197" i="6"/>
  <c r="B198" i="6"/>
  <c r="B199" i="6"/>
  <c r="P191" i="6"/>
  <c r="P198" i="6"/>
  <c r="P208" i="6"/>
  <c r="O191" i="6"/>
  <c r="O198" i="6"/>
  <c r="O208" i="6"/>
  <c r="B194" i="6"/>
  <c r="B195" i="6"/>
  <c r="B196" i="6"/>
  <c r="N191" i="6"/>
  <c r="N198" i="6"/>
  <c r="N208" i="6"/>
  <c r="M191" i="6"/>
  <c r="M198" i="6"/>
  <c r="M208" i="6"/>
  <c r="B191" i="6"/>
  <c r="B192" i="6"/>
  <c r="B193" i="6"/>
  <c r="L191" i="6"/>
  <c r="L198" i="6"/>
  <c r="L208" i="6"/>
  <c r="K191" i="6"/>
  <c r="K198" i="6"/>
  <c r="K208" i="6"/>
  <c r="R204" i="6"/>
  <c r="Q204" i="6"/>
  <c r="P204" i="6"/>
  <c r="O204" i="6"/>
  <c r="N204" i="6"/>
  <c r="M204" i="6"/>
  <c r="L204" i="6"/>
  <c r="K204" i="6"/>
  <c r="R203" i="6"/>
  <c r="Q203" i="6"/>
  <c r="P203" i="6"/>
  <c r="O203" i="6"/>
  <c r="N203" i="6"/>
  <c r="M203" i="6"/>
  <c r="L203" i="6"/>
  <c r="K203" i="6"/>
  <c r="R195" i="6"/>
  <c r="Q195" i="6"/>
  <c r="P195" i="6"/>
  <c r="O195" i="6"/>
  <c r="N195" i="6"/>
  <c r="M195" i="6"/>
  <c r="L195" i="6"/>
  <c r="K195" i="6"/>
  <c r="H170" i="6"/>
  <c r="H171" i="6"/>
  <c r="H172" i="6"/>
  <c r="R164" i="6"/>
  <c r="G159" i="6"/>
  <c r="R171" i="6"/>
  <c r="R181" i="6"/>
  <c r="D170" i="6"/>
  <c r="D171" i="6"/>
  <c r="D172" i="6"/>
  <c r="R162" i="6"/>
  <c r="R169" i="6"/>
  <c r="R179" i="6"/>
  <c r="R184" i="6"/>
  <c r="Q164" i="6"/>
  <c r="Q171" i="6"/>
  <c r="Q181" i="6"/>
  <c r="Q162" i="6"/>
  <c r="Q169" i="6"/>
  <c r="Q179" i="6"/>
  <c r="Q184" i="6"/>
  <c r="H167" i="6"/>
  <c r="H168" i="6"/>
  <c r="H169" i="6"/>
  <c r="P164" i="6"/>
  <c r="P171" i="6"/>
  <c r="P181" i="6"/>
  <c r="D167" i="6"/>
  <c r="D168" i="6"/>
  <c r="D169" i="6"/>
  <c r="P162" i="6"/>
  <c r="P169" i="6"/>
  <c r="P179" i="6"/>
  <c r="P184" i="6"/>
  <c r="O164" i="6"/>
  <c r="O171" i="6"/>
  <c r="O181" i="6"/>
  <c r="O162" i="6"/>
  <c r="O169" i="6"/>
  <c r="O179" i="6"/>
  <c r="O184" i="6"/>
  <c r="H164" i="6"/>
  <c r="H165" i="6"/>
  <c r="H166" i="6"/>
  <c r="N164" i="6"/>
  <c r="N171" i="6"/>
  <c r="N181" i="6"/>
  <c r="D164" i="6"/>
  <c r="D165" i="6"/>
  <c r="D166" i="6"/>
  <c r="N162" i="6"/>
  <c r="N169" i="6"/>
  <c r="N179" i="6"/>
  <c r="N184" i="6"/>
  <c r="M164" i="6"/>
  <c r="M171" i="6"/>
  <c r="M181" i="6"/>
  <c r="M162" i="6"/>
  <c r="M169" i="6"/>
  <c r="M179" i="6"/>
  <c r="M184" i="6"/>
  <c r="H161" i="6"/>
  <c r="H162" i="6"/>
  <c r="H163" i="6"/>
  <c r="L164" i="6"/>
  <c r="L171" i="6"/>
  <c r="L181" i="6"/>
  <c r="D161" i="6"/>
  <c r="D162" i="6"/>
  <c r="D163" i="6"/>
  <c r="L162" i="6"/>
  <c r="L169" i="6"/>
  <c r="L179" i="6"/>
  <c r="L184" i="6"/>
  <c r="K164" i="6"/>
  <c r="K171" i="6"/>
  <c r="K181" i="6"/>
  <c r="K162" i="6"/>
  <c r="K169" i="6"/>
  <c r="K179" i="6"/>
  <c r="K184" i="6"/>
  <c r="F170" i="6"/>
  <c r="F171" i="6"/>
  <c r="F172" i="6"/>
  <c r="R163" i="6"/>
  <c r="R170" i="6"/>
  <c r="R180" i="6"/>
  <c r="R183" i="6"/>
  <c r="Q163" i="6"/>
  <c r="Q170" i="6"/>
  <c r="Q180" i="6"/>
  <c r="Q183" i="6"/>
  <c r="F167" i="6"/>
  <c r="F168" i="6"/>
  <c r="F169" i="6"/>
  <c r="P163" i="6"/>
  <c r="P170" i="6"/>
  <c r="P180" i="6"/>
  <c r="P183" i="6"/>
  <c r="O163" i="6"/>
  <c r="O170" i="6"/>
  <c r="O180" i="6"/>
  <c r="O183" i="6"/>
  <c r="F164" i="6"/>
  <c r="F165" i="6"/>
  <c r="F166" i="6"/>
  <c r="N163" i="6"/>
  <c r="N170" i="6"/>
  <c r="N180" i="6"/>
  <c r="N183" i="6"/>
  <c r="M163" i="6"/>
  <c r="M170" i="6"/>
  <c r="M180" i="6"/>
  <c r="M183" i="6"/>
  <c r="F161" i="6"/>
  <c r="F162" i="6"/>
  <c r="F163" i="6"/>
  <c r="L163" i="6"/>
  <c r="L170" i="6"/>
  <c r="L180" i="6"/>
  <c r="L183" i="6"/>
  <c r="K163" i="6"/>
  <c r="K170" i="6"/>
  <c r="K180" i="6"/>
  <c r="K183" i="6"/>
  <c r="B170" i="6"/>
  <c r="B171" i="6"/>
  <c r="B172" i="6"/>
  <c r="R161" i="6"/>
  <c r="R168" i="6"/>
  <c r="R178" i="6"/>
  <c r="Q161" i="6"/>
  <c r="Q168" i="6"/>
  <c r="Q178" i="6"/>
  <c r="B167" i="6"/>
  <c r="B168" i="6"/>
  <c r="B169" i="6"/>
  <c r="P161" i="6"/>
  <c r="P168" i="6"/>
  <c r="P178" i="6"/>
  <c r="O161" i="6"/>
  <c r="O168" i="6"/>
  <c r="O178" i="6"/>
  <c r="B164" i="6"/>
  <c r="B165" i="6"/>
  <c r="B166" i="6"/>
  <c r="N161" i="6"/>
  <c r="N168" i="6"/>
  <c r="N178" i="6"/>
  <c r="M161" i="6"/>
  <c r="M168" i="6"/>
  <c r="M178" i="6"/>
  <c r="B161" i="6"/>
  <c r="B162" i="6"/>
  <c r="B163" i="6"/>
  <c r="L161" i="6"/>
  <c r="L168" i="6"/>
  <c r="L178" i="6"/>
  <c r="K161" i="6"/>
  <c r="K168" i="6"/>
  <c r="K178" i="6"/>
  <c r="R174" i="6"/>
  <c r="Q174" i="6"/>
  <c r="P174" i="6"/>
  <c r="O174" i="6"/>
  <c r="N174" i="6"/>
  <c r="M174" i="6"/>
  <c r="L174" i="6"/>
  <c r="K174" i="6"/>
  <c r="R173" i="6"/>
  <c r="Q173" i="6"/>
  <c r="P173" i="6"/>
  <c r="O173" i="6"/>
  <c r="N173" i="6"/>
  <c r="M173" i="6"/>
  <c r="L173" i="6"/>
  <c r="K173" i="6"/>
  <c r="R165" i="6"/>
  <c r="Q165" i="6"/>
  <c r="P165" i="6"/>
  <c r="O165" i="6"/>
  <c r="N165" i="6"/>
  <c r="M165" i="6"/>
  <c r="L165" i="6"/>
  <c r="K165" i="6"/>
  <c r="R153" i="6"/>
  <c r="Q153" i="6"/>
  <c r="P153" i="6"/>
  <c r="O153" i="6"/>
  <c r="N153" i="6"/>
  <c r="M153" i="6"/>
  <c r="L153" i="6"/>
  <c r="K153" i="6"/>
  <c r="R152" i="6"/>
  <c r="Q152" i="6"/>
  <c r="P152" i="6"/>
  <c r="O152" i="6"/>
  <c r="N152" i="6"/>
  <c r="M152" i="6"/>
  <c r="L152" i="6"/>
  <c r="K152" i="6"/>
  <c r="R144" i="6"/>
  <c r="Q144" i="6"/>
  <c r="P144" i="6"/>
  <c r="O144" i="6"/>
  <c r="N144" i="6"/>
  <c r="M144" i="6"/>
  <c r="L144" i="6"/>
  <c r="K144" i="6"/>
  <c r="H128" i="6"/>
  <c r="H129" i="6"/>
  <c r="H130" i="6"/>
  <c r="R122" i="6"/>
  <c r="G117" i="6"/>
  <c r="R129" i="6"/>
  <c r="D128" i="6"/>
  <c r="D129" i="6"/>
  <c r="D130" i="6"/>
  <c r="R120" i="6"/>
  <c r="R127" i="6"/>
  <c r="R132" i="6"/>
  <c r="Q122" i="6"/>
  <c r="Q129" i="6"/>
  <c r="Q120" i="6"/>
  <c r="Q127" i="6"/>
  <c r="Q132" i="6"/>
  <c r="H125" i="6"/>
  <c r="H126" i="6"/>
  <c r="H127" i="6"/>
  <c r="P122" i="6"/>
  <c r="P129" i="6"/>
  <c r="D125" i="6"/>
  <c r="D126" i="6"/>
  <c r="D127" i="6"/>
  <c r="P120" i="6"/>
  <c r="P127" i="6"/>
  <c r="P132" i="6"/>
  <c r="O122" i="6"/>
  <c r="O129" i="6"/>
  <c r="O120" i="6"/>
  <c r="O127" i="6"/>
  <c r="O132" i="6"/>
  <c r="H122" i="6"/>
  <c r="H123" i="6"/>
  <c r="H124" i="6"/>
  <c r="N122" i="6"/>
  <c r="N129" i="6"/>
  <c r="D122" i="6"/>
  <c r="D123" i="6"/>
  <c r="D124" i="6"/>
  <c r="N120" i="6"/>
  <c r="N127" i="6"/>
  <c r="N132" i="6"/>
  <c r="M122" i="6"/>
  <c r="M129" i="6"/>
  <c r="M120" i="6"/>
  <c r="M127" i="6"/>
  <c r="M132" i="6"/>
  <c r="H119" i="6"/>
  <c r="H120" i="6"/>
  <c r="H121" i="6"/>
  <c r="L122" i="6"/>
  <c r="L129" i="6"/>
  <c r="D119" i="6"/>
  <c r="D120" i="6"/>
  <c r="D121" i="6"/>
  <c r="L120" i="6"/>
  <c r="L127" i="6"/>
  <c r="L132" i="6"/>
  <c r="K122" i="6"/>
  <c r="K129" i="6"/>
  <c r="K120" i="6"/>
  <c r="K127" i="6"/>
  <c r="K132" i="6"/>
  <c r="F128" i="6"/>
  <c r="F129" i="6"/>
  <c r="F130" i="6"/>
  <c r="R121" i="6"/>
  <c r="R128" i="6"/>
  <c r="R131" i="6"/>
  <c r="Q121" i="6"/>
  <c r="Q128" i="6"/>
  <c r="Q131" i="6"/>
  <c r="F125" i="6"/>
  <c r="F126" i="6"/>
  <c r="F127" i="6"/>
  <c r="P121" i="6"/>
  <c r="P128" i="6"/>
  <c r="P131" i="6"/>
  <c r="O121" i="6"/>
  <c r="O128" i="6"/>
  <c r="O131" i="6"/>
  <c r="F122" i="6"/>
  <c r="F123" i="6"/>
  <c r="F124" i="6"/>
  <c r="N121" i="6"/>
  <c r="N128" i="6"/>
  <c r="N131" i="6"/>
  <c r="M121" i="6"/>
  <c r="M128" i="6"/>
  <c r="M131" i="6"/>
  <c r="F119" i="6"/>
  <c r="F120" i="6"/>
  <c r="F121" i="6"/>
  <c r="L121" i="6"/>
  <c r="L128" i="6"/>
  <c r="L131" i="6"/>
  <c r="K121" i="6"/>
  <c r="K128" i="6"/>
  <c r="K131" i="6"/>
  <c r="B130" i="6"/>
  <c r="B129" i="6"/>
  <c r="B128" i="6"/>
  <c r="B127" i="6"/>
  <c r="R119" i="6"/>
  <c r="R126" i="6"/>
  <c r="Q119" i="6"/>
  <c r="Q126" i="6"/>
  <c r="B125" i="6"/>
  <c r="B126" i="6"/>
  <c r="P119" i="6"/>
  <c r="P126" i="6"/>
  <c r="O119" i="6"/>
  <c r="O126" i="6"/>
  <c r="B122" i="6"/>
  <c r="B123" i="6"/>
  <c r="B124" i="6"/>
  <c r="N119" i="6"/>
  <c r="N126" i="6"/>
  <c r="M119" i="6"/>
  <c r="M126" i="6"/>
  <c r="B119" i="6"/>
  <c r="B120" i="6"/>
  <c r="B121" i="6"/>
  <c r="L119" i="6"/>
  <c r="L126" i="6"/>
  <c r="K119" i="6"/>
  <c r="K126" i="6"/>
  <c r="R123" i="6"/>
  <c r="Q123" i="6"/>
  <c r="P123" i="6"/>
  <c r="O123" i="6"/>
  <c r="N123" i="6"/>
  <c r="M123" i="6"/>
  <c r="L123" i="6"/>
  <c r="K123" i="6"/>
  <c r="H110" i="6"/>
  <c r="H111" i="6"/>
  <c r="H112" i="6"/>
  <c r="R104" i="6"/>
  <c r="G99" i="6"/>
  <c r="R111" i="6"/>
  <c r="D110" i="6"/>
  <c r="D111" i="6"/>
  <c r="D112" i="6"/>
  <c r="R102" i="6"/>
  <c r="R109" i="6"/>
  <c r="R114" i="6"/>
  <c r="Q104" i="6"/>
  <c r="Q111" i="6"/>
  <c r="Q102" i="6"/>
  <c r="Q109" i="6"/>
  <c r="Q114" i="6"/>
  <c r="H107" i="6"/>
  <c r="H108" i="6"/>
  <c r="H109" i="6"/>
  <c r="P104" i="6"/>
  <c r="P111" i="6"/>
  <c r="D107" i="6"/>
  <c r="D108" i="6"/>
  <c r="D109" i="6"/>
  <c r="P102" i="6"/>
  <c r="P109" i="6"/>
  <c r="P114" i="6"/>
  <c r="O104" i="6"/>
  <c r="O111" i="6"/>
  <c r="O102" i="6"/>
  <c r="O109" i="6"/>
  <c r="O114" i="6"/>
  <c r="H104" i="6"/>
  <c r="H105" i="6"/>
  <c r="H106" i="6"/>
  <c r="N104" i="6"/>
  <c r="N111" i="6"/>
  <c r="D104" i="6"/>
  <c r="D105" i="6"/>
  <c r="D106" i="6"/>
  <c r="N102" i="6"/>
  <c r="N109" i="6"/>
  <c r="N114" i="6"/>
  <c r="M104" i="6"/>
  <c r="M111" i="6"/>
  <c r="M102" i="6"/>
  <c r="M109" i="6"/>
  <c r="M114" i="6"/>
  <c r="H101" i="6"/>
  <c r="H102" i="6"/>
  <c r="H103" i="6"/>
  <c r="L104" i="6"/>
  <c r="L111" i="6"/>
  <c r="D101" i="6"/>
  <c r="D102" i="6"/>
  <c r="D103" i="6"/>
  <c r="L102" i="6"/>
  <c r="L109" i="6"/>
  <c r="L114" i="6"/>
  <c r="K104" i="6"/>
  <c r="K111" i="6"/>
  <c r="K102" i="6"/>
  <c r="K109" i="6"/>
  <c r="K114" i="6"/>
  <c r="F110" i="6"/>
  <c r="F111" i="6"/>
  <c r="F112" i="6"/>
  <c r="R103" i="6"/>
  <c r="R110" i="6"/>
  <c r="R113" i="6"/>
  <c r="Q103" i="6"/>
  <c r="Q110" i="6"/>
  <c r="Q113" i="6"/>
  <c r="F107" i="6"/>
  <c r="F108" i="6"/>
  <c r="F109" i="6"/>
  <c r="P103" i="6"/>
  <c r="P110" i="6"/>
  <c r="P113" i="6"/>
  <c r="O103" i="6"/>
  <c r="O110" i="6"/>
  <c r="O113" i="6"/>
  <c r="F104" i="6"/>
  <c r="F105" i="6"/>
  <c r="F106" i="6"/>
  <c r="N103" i="6"/>
  <c r="N110" i="6"/>
  <c r="N113" i="6"/>
  <c r="M103" i="6"/>
  <c r="M110" i="6"/>
  <c r="M113" i="6"/>
  <c r="F101" i="6"/>
  <c r="F102" i="6"/>
  <c r="F103" i="6"/>
  <c r="L103" i="6"/>
  <c r="L110" i="6"/>
  <c r="L113" i="6"/>
  <c r="K103" i="6"/>
  <c r="K110" i="6"/>
  <c r="K113" i="6"/>
  <c r="B112" i="6"/>
  <c r="B111" i="6"/>
  <c r="B110" i="6"/>
  <c r="B109" i="6"/>
  <c r="R101" i="6"/>
  <c r="R108" i="6"/>
  <c r="Q101" i="6"/>
  <c r="Q108" i="6"/>
  <c r="B107" i="6"/>
  <c r="B108" i="6"/>
  <c r="P101" i="6"/>
  <c r="P108" i="6"/>
  <c r="O101" i="6"/>
  <c r="O108" i="6"/>
  <c r="B104" i="6"/>
  <c r="B105" i="6"/>
  <c r="B106" i="6"/>
  <c r="N101" i="6"/>
  <c r="N108" i="6"/>
  <c r="M101" i="6"/>
  <c r="M108" i="6"/>
  <c r="B101" i="6"/>
  <c r="B102" i="6"/>
  <c r="B103" i="6"/>
  <c r="L101" i="6"/>
  <c r="L108" i="6"/>
  <c r="K101" i="6"/>
  <c r="K108" i="6"/>
  <c r="R105" i="6"/>
  <c r="Q105" i="6"/>
  <c r="P105" i="6"/>
  <c r="O105" i="6"/>
  <c r="N105" i="6"/>
  <c r="M105" i="6"/>
  <c r="L105" i="6"/>
  <c r="K105" i="6"/>
  <c r="H92" i="6"/>
  <c r="H93" i="6"/>
  <c r="H94" i="6"/>
  <c r="R86" i="6"/>
  <c r="G81" i="6"/>
  <c r="R93" i="6"/>
  <c r="D92" i="6"/>
  <c r="D93" i="6"/>
  <c r="D94" i="6"/>
  <c r="R84" i="6"/>
  <c r="R91" i="6"/>
  <c r="R96" i="6"/>
  <c r="Q86" i="6"/>
  <c r="Q93" i="6"/>
  <c r="Q84" i="6"/>
  <c r="Q91" i="6"/>
  <c r="Q96" i="6"/>
  <c r="H89" i="6"/>
  <c r="H90" i="6"/>
  <c r="H91" i="6"/>
  <c r="P86" i="6"/>
  <c r="P93" i="6"/>
  <c r="D89" i="6"/>
  <c r="D90" i="6"/>
  <c r="D91" i="6"/>
  <c r="P84" i="6"/>
  <c r="P91" i="6"/>
  <c r="P96" i="6"/>
  <c r="O86" i="6"/>
  <c r="O93" i="6"/>
  <c r="O84" i="6"/>
  <c r="O91" i="6"/>
  <c r="O96" i="6"/>
  <c r="H86" i="6"/>
  <c r="H87" i="6"/>
  <c r="H88" i="6"/>
  <c r="N86" i="6"/>
  <c r="N93" i="6"/>
  <c r="D86" i="6"/>
  <c r="D87" i="6"/>
  <c r="D88" i="6"/>
  <c r="N84" i="6"/>
  <c r="N91" i="6"/>
  <c r="N96" i="6"/>
  <c r="M86" i="6"/>
  <c r="M93" i="6"/>
  <c r="M84" i="6"/>
  <c r="M91" i="6"/>
  <c r="M96" i="6"/>
  <c r="H83" i="6"/>
  <c r="H84" i="6"/>
  <c r="H85" i="6"/>
  <c r="L86" i="6"/>
  <c r="L93" i="6"/>
  <c r="D83" i="6"/>
  <c r="D84" i="6"/>
  <c r="D85" i="6"/>
  <c r="L84" i="6"/>
  <c r="L91" i="6"/>
  <c r="L96" i="6"/>
  <c r="K86" i="6"/>
  <c r="K93" i="6"/>
  <c r="K84" i="6"/>
  <c r="K91" i="6"/>
  <c r="K96" i="6"/>
  <c r="F92" i="6"/>
  <c r="F93" i="6"/>
  <c r="F94" i="6"/>
  <c r="R85" i="6"/>
  <c r="R92" i="6"/>
  <c r="R95" i="6"/>
  <c r="Q85" i="6"/>
  <c r="Q92" i="6"/>
  <c r="Q95" i="6"/>
  <c r="F89" i="6"/>
  <c r="F90" i="6"/>
  <c r="F91" i="6"/>
  <c r="P85" i="6"/>
  <c r="P92" i="6"/>
  <c r="P95" i="6"/>
  <c r="O85" i="6"/>
  <c r="O92" i="6"/>
  <c r="O95" i="6"/>
  <c r="F86" i="6"/>
  <c r="F87" i="6"/>
  <c r="F88" i="6"/>
  <c r="N85" i="6"/>
  <c r="N92" i="6"/>
  <c r="N95" i="6"/>
  <c r="M85" i="6"/>
  <c r="M92" i="6"/>
  <c r="M95" i="6"/>
  <c r="F83" i="6"/>
  <c r="F84" i="6"/>
  <c r="F85" i="6"/>
  <c r="L85" i="6"/>
  <c r="L92" i="6"/>
  <c r="L95" i="6"/>
  <c r="K85" i="6"/>
  <c r="K92" i="6"/>
  <c r="K95" i="6"/>
  <c r="B94" i="6"/>
  <c r="B93" i="6"/>
  <c r="B92" i="6"/>
  <c r="B91" i="6"/>
  <c r="R83" i="6"/>
  <c r="R90" i="6"/>
  <c r="Q83" i="6"/>
  <c r="Q90" i="6"/>
  <c r="B89" i="6"/>
  <c r="B90" i="6"/>
  <c r="P83" i="6"/>
  <c r="P90" i="6"/>
  <c r="O83" i="6"/>
  <c r="O90" i="6"/>
  <c r="B86" i="6"/>
  <c r="B87" i="6"/>
  <c r="B88" i="6"/>
  <c r="N83" i="6"/>
  <c r="N90" i="6"/>
  <c r="M83" i="6"/>
  <c r="M90" i="6"/>
  <c r="B83" i="6"/>
  <c r="B84" i="6"/>
  <c r="B85" i="6"/>
  <c r="L83" i="6"/>
  <c r="L90" i="6"/>
  <c r="K83" i="6"/>
  <c r="K90" i="6"/>
  <c r="R87" i="6"/>
  <c r="Q87" i="6"/>
  <c r="P87" i="6"/>
  <c r="O87" i="6"/>
  <c r="N87" i="6"/>
  <c r="M87" i="6"/>
  <c r="L87" i="6"/>
  <c r="K87" i="6"/>
  <c r="H74" i="6"/>
  <c r="H75" i="6"/>
  <c r="H76" i="6"/>
  <c r="R68" i="6"/>
  <c r="G63" i="6"/>
  <c r="R75" i="6"/>
  <c r="D74" i="6"/>
  <c r="D75" i="6"/>
  <c r="D76" i="6"/>
  <c r="R66" i="6"/>
  <c r="R73" i="6"/>
  <c r="R78" i="6"/>
  <c r="Q68" i="6"/>
  <c r="Q75" i="6"/>
  <c r="Q66" i="6"/>
  <c r="Q73" i="6"/>
  <c r="Q78" i="6"/>
  <c r="H71" i="6"/>
  <c r="H72" i="6"/>
  <c r="H73" i="6"/>
  <c r="P68" i="6"/>
  <c r="P75" i="6"/>
  <c r="D71" i="6"/>
  <c r="D72" i="6"/>
  <c r="D73" i="6"/>
  <c r="P66" i="6"/>
  <c r="P73" i="6"/>
  <c r="P78" i="6"/>
  <c r="O68" i="6"/>
  <c r="O75" i="6"/>
  <c r="O66" i="6"/>
  <c r="O73" i="6"/>
  <c r="O78" i="6"/>
  <c r="H68" i="6"/>
  <c r="H69" i="6"/>
  <c r="H70" i="6"/>
  <c r="N68" i="6"/>
  <c r="N75" i="6"/>
  <c r="D68" i="6"/>
  <c r="D69" i="6"/>
  <c r="D70" i="6"/>
  <c r="N66" i="6"/>
  <c r="N73" i="6"/>
  <c r="N78" i="6"/>
  <c r="M68" i="6"/>
  <c r="M75" i="6"/>
  <c r="M66" i="6"/>
  <c r="M73" i="6"/>
  <c r="M78" i="6"/>
  <c r="H65" i="6"/>
  <c r="H66" i="6"/>
  <c r="H67" i="6"/>
  <c r="L68" i="6"/>
  <c r="L75" i="6"/>
  <c r="D65" i="6"/>
  <c r="D66" i="6"/>
  <c r="D67" i="6"/>
  <c r="L66" i="6"/>
  <c r="L73" i="6"/>
  <c r="L78" i="6"/>
  <c r="K68" i="6"/>
  <c r="K75" i="6"/>
  <c r="K66" i="6"/>
  <c r="K73" i="6"/>
  <c r="K78" i="6"/>
  <c r="F74" i="6"/>
  <c r="F75" i="6"/>
  <c r="F76" i="6"/>
  <c r="R67" i="6"/>
  <c r="R74" i="6"/>
  <c r="R77" i="6"/>
  <c r="Q67" i="6"/>
  <c r="Q74" i="6"/>
  <c r="Q77" i="6"/>
  <c r="F71" i="6"/>
  <c r="F72" i="6"/>
  <c r="F73" i="6"/>
  <c r="P67" i="6"/>
  <c r="P74" i="6"/>
  <c r="P77" i="6"/>
  <c r="O67" i="6"/>
  <c r="O74" i="6"/>
  <c r="O77" i="6"/>
  <c r="F68" i="6"/>
  <c r="F69" i="6"/>
  <c r="F70" i="6"/>
  <c r="N67" i="6"/>
  <c r="N74" i="6"/>
  <c r="N77" i="6"/>
  <c r="M67" i="6"/>
  <c r="M74" i="6"/>
  <c r="M77" i="6"/>
  <c r="F65" i="6"/>
  <c r="F66" i="6"/>
  <c r="F67" i="6"/>
  <c r="L67" i="6"/>
  <c r="L74" i="6"/>
  <c r="L77" i="6"/>
  <c r="K67" i="6"/>
  <c r="K74" i="6"/>
  <c r="K77" i="6"/>
  <c r="B76" i="6"/>
  <c r="B75" i="6"/>
  <c r="B74" i="6"/>
  <c r="B73" i="6"/>
  <c r="R65" i="6"/>
  <c r="R72" i="6"/>
  <c r="Q65" i="6"/>
  <c r="Q72" i="6"/>
  <c r="B71" i="6"/>
  <c r="B72" i="6"/>
  <c r="P65" i="6"/>
  <c r="P72" i="6"/>
  <c r="O65" i="6"/>
  <c r="O72" i="6"/>
  <c r="B68" i="6"/>
  <c r="B69" i="6"/>
  <c r="B70" i="6"/>
  <c r="N65" i="6"/>
  <c r="N72" i="6"/>
  <c r="M65" i="6"/>
  <c r="M72" i="6"/>
  <c r="B65" i="6"/>
  <c r="B66" i="6"/>
  <c r="B67" i="6"/>
  <c r="L65" i="6"/>
  <c r="L72" i="6"/>
  <c r="K65" i="6"/>
  <c r="K72" i="6"/>
  <c r="R69" i="6"/>
  <c r="Q69" i="6"/>
  <c r="P69" i="6"/>
  <c r="O69" i="6"/>
  <c r="N69" i="6"/>
  <c r="M69" i="6"/>
  <c r="L69" i="6"/>
  <c r="K69" i="6"/>
  <c r="H56" i="6"/>
  <c r="D56" i="6"/>
  <c r="B56" i="6"/>
  <c r="H55" i="6"/>
  <c r="R48" i="6"/>
  <c r="G43" i="6"/>
  <c r="R55" i="6"/>
  <c r="Q48" i="6"/>
  <c r="Q55" i="6"/>
  <c r="H51" i="6"/>
  <c r="H52" i="6"/>
  <c r="H53" i="6"/>
  <c r="P48" i="6"/>
  <c r="P55" i="6"/>
  <c r="O48" i="6"/>
  <c r="O55" i="6"/>
  <c r="H48" i="6"/>
  <c r="H49" i="6"/>
  <c r="H50" i="6"/>
  <c r="N48" i="6"/>
  <c r="N55" i="6"/>
  <c r="M48" i="6"/>
  <c r="M55" i="6"/>
  <c r="H45" i="6"/>
  <c r="H46" i="6"/>
  <c r="L48" i="6"/>
  <c r="L55" i="6"/>
  <c r="K48" i="6"/>
  <c r="K55" i="6"/>
  <c r="F55" i="6"/>
  <c r="B55" i="6"/>
  <c r="F54" i="6"/>
  <c r="R47" i="6"/>
  <c r="R54" i="6"/>
  <c r="Q47" i="6"/>
  <c r="Q54" i="6"/>
  <c r="F51" i="6"/>
  <c r="F52" i="6"/>
  <c r="F53" i="6"/>
  <c r="P47" i="6"/>
  <c r="P54" i="6"/>
  <c r="O47" i="6"/>
  <c r="O54" i="6"/>
  <c r="F48" i="6"/>
  <c r="F50" i="6"/>
  <c r="N47" i="6"/>
  <c r="N54" i="6"/>
  <c r="M47" i="6"/>
  <c r="M54" i="6"/>
  <c r="F45" i="6"/>
  <c r="F46" i="6"/>
  <c r="F47" i="6"/>
  <c r="L47" i="6"/>
  <c r="L54" i="6"/>
  <c r="K47" i="6"/>
  <c r="K54" i="6"/>
  <c r="D54" i="6"/>
  <c r="B54" i="6"/>
  <c r="R46" i="6"/>
  <c r="R53" i="6"/>
  <c r="Q46" i="6"/>
  <c r="Q53" i="6"/>
  <c r="D51" i="6"/>
  <c r="D53" i="6"/>
  <c r="P46" i="6"/>
  <c r="P53" i="6"/>
  <c r="O46" i="6"/>
  <c r="O53" i="6"/>
  <c r="D48" i="6"/>
  <c r="D49" i="6"/>
  <c r="D50" i="6"/>
  <c r="N46" i="6"/>
  <c r="N53" i="6"/>
  <c r="M46" i="6"/>
  <c r="M53" i="6"/>
  <c r="D45" i="6"/>
  <c r="D46" i="6"/>
  <c r="D47" i="6"/>
  <c r="L46" i="6"/>
  <c r="L53" i="6"/>
  <c r="K46" i="6"/>
  <c r="K53" i="6"/>
  <c r="B53" i="6"/>
  <c r="R45" i="6"/>
  <c r="R52" i="6"/>
  <c r="Q45" i="6"/>
  <c r="Q52" i="6"/>
  <c r="P52" i="6"/>
  <c r="O45" i="6"/>
  <c r="O52" i="6"/>
  <c r="N52" i="6"/>
  <c r="B49" i="6"/>
  <c r="M45" i="6"/>
  <c r="M52" i="6"/>
  <c r="L52" i="6"/>
  <c r="B45" i="6"/>
  <c r="K45" i="6"/>
  <c r="K52" i="6"/>
  <c r="R49" i="6"/>
  <c r="Q49" i="6"/>
  <c r="P49" i="6"/>
  <c r="O49" i="6"/>
  <c r="N49" i="6"/>
  <c r="M49" i="6"/>
  <c r="L49" i="6"/>
  <c r="K49" i="6"/>
  <c r="H39" i="6"/>
  <c r="F39" i="6"/>
  <c r="D39" i="6"/>
  <c r="B39" i="6"/>
  <c r="H37" i="6"/>
  <c r="H38" i="6"/>
  <c r="R31" i="6"/>
  <c r="G26" i="6"/>
  <c r="R38" i="6"/>
  <c r="Q31" i="6"/>
  <c r="Q38" i="6"/>
  <c r="H34" i="6"/>
  <c r="H35" i="6"/>
  <c r="H36" i="6"/>
  <c r="P31" i="6"/>
  <c r="P38" i="6"/>
  <c r="O31" i="6"/>
  <c r="O38" i="6"/>
  <c r="H31" i="6"/>
  <c r="H32" i="6"/>
  <c r="H33" i="6"/>
  <c r="N31" i="6"/>
  <c r="N38" i="6"/>
  <c r="M31" i="6"/>
  <c r="M38" i="6"/>
  <c r="H28" i="6"/>
  <c r="H29" i="6"/>
  <c r="H30" i="6"/>
  <c r="L31" i="6"/>
  <c r="L38" i="6"/>
  <c r="K31" i="6"/>
  <c r="K38" i="6"/>
  <c r="F38" i="6"/>
  <c r="D38" i="6"/>
  <c r="B38" i="6"/>
  <c r="F37" i="6"/>
  <c r="R30" i="6"/>
  <c r="R37" i="6"/>
  <c r="Q30" i="6"/>
  <c r="Q37" i="6"/>
  <c r="F34" i="6"/>
  <c r="F35" i="6"/>
  <c r="F36" i="6"/>
  <c r="P30" i="6"/>
  <c r="P37" i="6"/>
  <c r="O30" i="6"/>
  <c r="O37" i="6"/>
  <c r="F31" i="6"/>
  <c r="F32" i="6"/>
  <c r="F33" i="6"/>
  <c r="N30" i="6"/>
  <c r="N37" i="6"/>
  <c r="M30" i="6"/>
  <c r="M37" i="6"/>
  <c r="F28" i="6"/>
  <c r="F29" i="6"/>
  <c r="F30" i="6"/>
  <c r="L30" i="6"/>
  <c r="L37" i="6"/>
  <c r="K30" i="6"/>
  <c r="K37" i="6"/>
  <c r="D37" i="6"/>
  <c r="B37" i="6"/>
  <c r="R29" i="6"/>
  <c r="R36" i="6"/>
  <c r="Q29" i="6"/>
  <c r="Q36" i="6"/>
  <c r="D34" i="6"/>
  <c r="D35" i="6"/>
  <c r="D36" i="6"/>
  <c r="P29" i="6"/>
  <c r="P36" i="6"/>
  <c r="O29" i="6"/>
  <c r="O36" i="6"/>
  <c r="D31" i="6"/>
  <c r="D32" i="6"/>
  <c r="D33" i="6"/>
  <c r="N29" i="6"/>
  <c r="N36" i="6"/>
  <c r="M29" i="6"/>
  <c r="M36" i="6"/>
  <c r="D28" i="6"/>
  <c r="D29" i="6"/>
  <c r="D30" i="6"/>
  <c r="L29" i="6"/>
  <c r="L36" i="6"/>
  <c r="K29" i="6"/>
  <c r="K36" i="6"/>
  <c r="B36" i="6"/>
  <c r="R28" i="6"/>
  <c r="R35" i="6"/>
  <c r="Q28" i="6"/>
  <c r="Q35" i="6"/>
  <c r="B34" i="6"/>
  <c r="B35" i="6"/>
  <c r="P28" i="6"/>
  <c r="P35" i="6"/>
  <c r="O28" i="6"/>
  <c r="O35" i="6"/>
  <c r="B31" i="6"/>
  <c r="B32" i="6"/>
  <c r="B33" i="6"/>
  <c r="N28" i="6"/>
  <c r="N35" i="6"/>
  <c r="M28" i="6"/>
  <c r="M35" i="6"/>
  <c r="L28" i="6"/>
  <c r="L35" i="6"/>
  <c r="R32" i="6"/>
  <c r="Q32" i="6"/>
  <c r="P32" i="6"/>
  <c r="O32" i="6"/>
  <c r="N32" i="6"/>
  <c r="M32" i="6"/>
  <c r="L32" i="6"/>
  <c r="K32" i="6"/>
  <c r="H22" i="6"/>
  <c r="F22" i="6"/>
  <c r="D22" i="6"/>
  <c r="B22" i="6"/>
  <c r="H20" i="6"/>
  <c r="H21" i="6"/>
  <c r="R14" i="6"/>
  <c r="G9" i="6"/>
  <c r="R21" i="6"/>
  <c r="Q14" i="6"/>
  <c r="Q21" i="6"/>
  <c r="H17" i="6"/>
  <c r="H18" i="6"/>
  <c r="H19" i="6"/>
  <c r="P14" i="6"/>
  <c r="P21" i="6"/>
  <c r="O14" i="6"/>
  <c r="O21" i="6"/>
  <c r="H14" i="6"/>
  <c r="H15" i="6"/>
  <c r="H16" i="6"/>
  <c r="N14" i="6"/>
  <c r="N21" i="6"/>
  <c r="M14" i="6"/>
  <c r="M21" i="6"/>
  <c r="H11" i="6"/>
  <c r="H12" i="6"/>
  <c r="H13" i="6"/>
  <c r="L14" i="6"/>
  <c r="L21" i="6"/>
  <c r="K14" i="6"/>
  <c r="K21" i="6"/>
  <c r="F21" i="6"/>
  <c r="D21" i="6"/>
  <c r="B21" i="6"/>
  <c r="F20" i="6"/>
  <c r="R13" i="6"/>
  <c r="R20" i="6"/>
  <c r="Q13" i="6"/>
  <c r="Q20" i="6"/>
  <c r="F17" i="6"/>
  <c r="F18" i="6"/>
  <c r="F19" i="6"/>
  <c r="P13" i="6"/>
  <c r="P20" i="6"/>
  <c r="O13" i="6"/>
  <c r="O20" i="6"/>
  <c r="F14" i="6"/>
  <c r="F15" i="6"/>
  <c r="F16" i="6"/>
  <c r="N13" i="6"/>
  <c r="N20" i="6"/>
  <c r="M13" i="6"/>
  <c r="M20" i="6"/>
  <c r="F11" i="6"/>
  <c r="F12" i="6"/>
  <c r="F13" i="6"/>
  <c r="L13" i="6"/>
  <c r="L20" i="6"/>
  <c r="K13" i="6"/>
  <c r="K20" i="6"/>
  <c r="D20" i="6"/>
  <c r="B20" i="6"/>
  <c r="R12" i="6"/>
  <c r="R19" i="6"/>
  <c r="Q12" i="6"/>
  <c r="Q19" i="6"/>
  <c r="D17" i="6"/>
  <c r="D18" i="6"/>
  <c r="D19" i="6"/>
  <c r="P12" i="6"/>
  <c r="P19" i="6"/>
  <c r="O12" i="6"/>
  <c r="O19" i="6"/>
  <c r="D14" i="6"/>
  <c r="D15" i="6"/>
  <c r="D16" i="6"/>
  <c r="N12" i="6"/>
  <c r="N19" i="6"/>
  <c r="M12" i="6"/>
  <c r="M19" i="6"/>
  <c r="D11" i="6"/>
  <c r="D12" i="6"/>
  <c r="D13" i="6"/>
  <c r="L12" i="6"/>
  <c r="L19" i="6"/>
  <c r="K12" i="6"/>
  <c r="K19" i="6"/>
  <c r="B19" i="6"/>
  <c r="R11" i="6"/>
  <c r="R18" i="6"/>
  <c r="Q11" i="6"/>
  <c r="Q18" i="6"/>
  <c r="B17" i="6"/>
  <c r="B18" i="6"/>
  <c r="P11" i="6"/>
  <c r="P18" i="6"/>
  <c r="O11" i="6"/>
  <c r="O18" i="6"/>
  <c r="B14" i="6"/>
  <c r="B15" i="6"/>
  <c r="B16" i="6"/>
  <c r="N11" i="6"/>
  <c r="N18" i="6"/>
  <c r="M11" i="6"/>
  <c r="M18" i="6"/>
  <c r="B11" i="6"/>
  <c r="B12" i="6"/>
  <c r="B13" i="6"/>
  <c r="L11" i="6"/>
  <c r="L18" i="6"/>
  <c r="K11" i="6"/>
  <c r="K18" i="6"/>
  <c r="R15" i="6"/>
  <c r="Q15" i="6"/>
  <c r="P15" i="6"/>
  <c r="O15" i="6"/>
  <c r="N15" i="6"/>
  <c r="M15" i="6"/>
  <c r="L15" i="6"/>
  <c r="K15" i="6"/>
  <c r="H3" i="3"/>
  <c r="H4" i="3"/>
  <c r="H5" i="3"/>
  <c r="H6" i="3"/>
  <c r="H7" i="3"/>
  <c r="H8" i="3"/>
  <c r="H9" i="3"/>
  <c r="H10" i="3"/>
  <c r="H11" i="3"/>
  <c r="H12" i="3"/>
  <c r="H13" i="3"/>
  <c r="H2" i="3"/>
  <c r="J2" i="3"/>
  <c r="J3" i="3"/>
  <c r="J4" i="3"/>
  <c r="J5" i="3"/>
  <c r="J6" i="3"/>
  <c r="J7" i="3"/>
  <c r="J8" i="3"/>
  <c r="J9" i="3"/>
  <c r="J10" i="3"/>
  <c r="J11" i="3"/>
  <c r="J12" i="3"/>
  <c r="J13" i="3"/>
  <c r="I479" i="1"/>
  <c r="I548" i="1"/>
  <c r="H479" i="1"/>
  <c r="H548" i="1"/>
  <c r="Q455" i="1"/>
  <c r="G479" i="1"/>
  <c r="F514" i="1"/>
  <c r="F513" i="1"/>
  <c r="F528" i="1"/>
  <c r="G523" i="1"/>
  <c r="F523" i="1"/>
  <c r="G514" i="1"/>
  <c r="G513" i="1"/>
  <c r="G528" i="1"/>
  <c r="G532" i="1"/>
  <c r="G548" i="1"/>
  <c r="P455" i="1"/>
  <c r="F479" i="1"/>
  <c r="F532" i="1"/>
  <c r="F548" i="1"/>
  <c r="E479" i="1"/>
  <c r="E548" i="1"/>
  <c r="D479" i="1"/>
  <c r="D548" i="1"/>
  <c r="M455" i="1"/>
  <c r="C479" i="1"/>
  <c r="B514" i="1"/>
  <c r="B513" i="1"/>
  <c r="B528" i="1"/>
  <c r="C523" i="1"/>
  <c r="B523" i="1"/>
  <c r="C514" i="1"/>
  <c r="C513" i="1"/>
  <c r="C528" i="1"/>
  <c r="C532" i="1"/>
  <c r="C548" i="1"/>
  <c r="L455" i="1"/>
  <c r="B479" i="1"/>
  <c r="B532" i="1"/>
  <c r="B548" i="1"/>
  <c r="I547" i="1"/>
  <c r="H547" i="1"/>
  <c r="G529" i="1"/>
  <c r="G522" i="1"/>
  <c r="G530" i="1"/>
  <c r="G547" i="1"/>
  <c r="F529" i="1"/>
  <c r="F522" i="1"/>
  <c r="F530" i="1"/>
  <c r="F547" i="1"/>
  <c r="E547" i="1"/>
  <c r="D547" i="1"/>
  <c r="C529" i="1"/>
  <c r="C522" i="1"/>
  <c r="C530" i="1"/>
  <c r="C547" i="1"/>
  <c r="B529" i="1"/>
  <c r="B522" i="1"/>
  <c r="B530" i="1"/>
  <c r="B547" i="1"/>
  <c r="S538" i="1"/>
  <c r="H515" i="1"/>
  <c r="H513" i="1"/>
  <c r="R528" i="1"/>
  <c r="S537" i="1"/>
  <c r="I515" i="1"/>
  <c r="I513" i="1"/>
  <c r="S528" i="1"/>
  <c r="R538" i="1"/>
  <c r="R537" i="1"/>
  <c r="S539" i="1"/>
  <c r="R529" i="1"/>
  <c r="R530" i="1"/>
  <c r="R542" i="1"/>
  <c r="S529" i="1"/>
  <c r="R539" i="1"/>
  <c r="S541" i="1"/>
  <c r="R541" i="1"/>
  <c r="S530" i="1"/>
  <c r="S542" i="1"/>
  <c r="S543" i="1"/>
  <c r="R543" i="1"/>
  <c r="Q538" i="1"/>
  <c r="F515" i="1"/>
  <c r="P528" i="1"/>
  <c r="Q537" i="1"/>
  <c r="G515" i="1"/>
  <c r="Q528" i="1"/>
  <c r="P538" i="1"/>
  <c r="P537" i="1"/>
  <c r="Q539" i="1"/>
  <c r="P529" i="1"/>
  <c r="P530" i="1"/>
  <c r="P542" i="1"/>
  <c r="Q529" i="1"/>
  <c r="P539" i="1"/>
  <c r="Q513" i="1"/>
  <c r="Q541" i="1"/>
  <c r="P513" i="1"/>
  <c r="P541" i="1"/>
  <c r="Q530" i="1"/>
  <c r="Q542" i="1"/>
  <c r="Q543" i="1"/>
  <c r="P543" i="1"/>
  <c r="O538" i="1"/>
  <c r="D515" i="1"/>
  <c r="D513" i="1"/>
  <c r="N528" i="1"/>
  <c r="O537" i="1"/>
  <c r="E515" i="1"/>
  <c r="E513" i="1"/>
  <c r="O528" i="1"/>
  <c r="N538" i="1"/>
  <c r="N537" i="1"/>
  <c r="O539" i="1"/>
  <c r="N529" i="1"/>
  <c r="N530" i="1"/>
  <c r="N542" i="1"/>
  <c r="O529" i="1"/>
  <c r="N539" i="1"/>
  <c r="O541" i="1"/>
  <c r="N541" i="1"/>
  <c r="O530" i="1"/>
  <c r="O542" i="1"/>
  <c r="O543" i="1"/>
  <c r="N543" i="1"/>
  <c r="M538" i="1"/>
  <c r="B515" i="1"/>
  <c r="L528" i="1"/>
  <c r="M537" i="1"/>
  <c r="C515" i="1"/>
  <c r="M528" i="1"/>
  <c r="L538" i="1"/>
  <c r="L537" i="1"/>
  <c r="M539" i="1"/>
  <c r="L529" i="1"/>
  <c r="L530" i="1"/>
  <c r="L542" i="1"/>
  <c r="M529" i="1"/>
  <c r="L539" i="1"/>
  <c r="M513" i="1"/>
  <c r="M541" i="1"/>
  <c r="L513" i="1"/>
  <c r="L541" i="1"/>
  <c r="M530" i="1"/>
  <c r="M542" i="1"/>
  <c r="M543" i="1"/>
  <c r="L543" i="1"/>
  <c r="H538" i="1"/>
  <c r="H537" i="1"/>
  <c r="H539" i="1"/>
  <c r="H541" i="1"/>
  <c r="I538" i="1"/>
  <c r="I537" i="1"/>
  <c r="I539" i="1"/>
  <c r="I541" i="1"/>
  <c r="I543" i="1"/>
  <c r="H543" i="1"/>
  <c r="P514" i="1"/>
  <c r="F538" i="1"/>
  <c r="F537" i="1"/>
  <c r="F539" i="1"/>
  <c r="F541" i="1"/>
  <c r="Q514" i="1"/>
  <c r="G538" i="1"/>
  <c r="G537" i="1"/>
  <c r="G539" i="1"/>
  <c r="G541" i="1"/>
  <c r="G543" i="1"/>
  <c r="F543" i="1"/>
  <c r="D538" i="1"/>
  <c r="D537" i="1"/>
  <c r="D539" i="1"/>
  <c r="D541" i="1"/>
  <c r="E538" i="1"/>
  <c r="E537" i="1"/>
  <c r="E539" i="1"/>
  <c r="E541" i="1"/>
  <c r="E543" i="1"/>
  <c r="D543" i="1"/>
  <c r="L514" i="1"/>
  <c r="B538" i="1"/>
  <c r="B537" i="1"/>
  <c r="B539" i="1"/>
  <c r="B541" i="1"/>
  <c r="M514" i="1"/>
  <c r="C538" i="1"/>
  <c r="C537" i="1"/>
  <c r="C539" i="1"/>
  <c r="C541" i="1"/>
  <c r="C543" i="1"/>
  <c r="B543" i="1"/>
  <c r="I542" i="1"/>
  <c r="H542" i="1"/>
  <c r="G542" i="1"/>
  <c r="F542" i="1"/>
  <c r="E542" i="1"/>
  <c r="D542" i="1"/>
  <c r="C542" i="1"/>
  <c r="B542" i="1"/>
  <c r="S532" i="1"/>
  <c r="R532" i="1"/>
  <c r="S534" i="1"/>
  <c r="R534" i="1"/>
  <c r="Q532" i="1"/>
  <c r="P532" i="1"/>
  <c r="Q534" i="1"/>
  <c r="P534" i="1"/>
  <c r="O532" i="1"/>
  <c r="N532" i="1"/>
  <c r="O534" i="1"/>
  <c r="N534" i="1"/>
  <c r="M532" i="1"/>
  <c r="L532" i="1"/>
  <c r="M534" i="1"/>
  <c r="L534" i="1"/>
  <c r="G534" i="1"/>
  <c r="F534" i="1"/>
  <c r="C534" i="1"/>
  <c r="B534" i="1"/>
  <c r="S531" i="1"/>
  <c r="R531" i="1"/>
  <c r="Q531" i="1"/>
  <c r="P531" i="1"/>
  <c r="O531" i="1"/>
  <c r="N531" i="1"/>
  <c r="M531" i="1"/>
  <c r="L531" i="1"/>
  <c r="G531" i="1"/>
  <c r="F531" i="1"/>
  <c r="C531" i="1"/>
  <c r="B531" i="1"/>
  <c r="I514" i="1"/>
  <c r="H514" i="1"/>
  <c r="E514" i="1"/>
  <c r="D514" i="1"/>
  <c r="Q512" i="1"/>
  <c r="P512" i="1"/>
  <c r="M512" i="1"/>
  <c r="L512" i="1"/>
  <c r="I512" i="1"/>
  <c r="H512" i="1"/>
  <c r="G512" i="1"/>
  <c r="F512" i="1"/>
  <c r="E512" i="1"/>
  <c r="D512" i="1"/>
  <c r="C512" i="1"/>
  <c r="B512" i="1"/>
  <c r="I489" i="1"/>
  <c r="H489" i="1"/>
  <c r="F455" i="1"/>
  <c r="F454" i="1"/>
  <c r="F469" i="1"/>
  <c r="G464" i="1"/>
  <c r="F464" i="1"/>
  <c r="G455" i="1"/>
  <c r="G454" i="1"/>
  <c r="G469" i="1"/>
  <c r="G473" i="1"/>
  <c r="G489" i="1"/>
  <c r="F473" i="1"/>
  <c r="F489" i="1"/>
  <c r="E489" i="1"/>
  <c r="D489" i="1"/>
  <c r="B455" i="1"/>
  <c r="B454" i="1"/>
  <c r="B469" i="1"/>
  <c r="C464" i="1"/>
  <c r="B464" i="1"/>
  <c r="C455" i="1"/>
  <c r="C454" i="1"/>
  <c r="C469" i="1"/>
  <c r="C473" i="1"/>
  <c r="C489" i="1"/>
  <c r="B473" i="1"/>
  <c r="B489" i="1"/>
  <c r="I488" i="1"/>
  <c r="H488" i="1"/>
  <c r="F398" i="1"/>
  <c r="F397" i="1"/>
  <c r="F412" i="1"/>
  <c r="G407" i="1"/>
  <c r="F407" i="1"/>
  <c r="G398" i="1"/>
  <c r="G397" i="1"/>
  <c r="G412" i="1"/>
  <c r="G416" i="1"/>
  <c r="F416" i="1"/>
  <c r="G418" i="1"/>
  <c r="G470" i="1"/>
  <c r="G463" i="1"/>
  <c r="G471" i="1"/>
  <c r="G488" i="1"/>
  <c r="F418" i="1"/>
  <c r="F470" i="1"/>
  <c r="F463" i="1"/>
  <c r="F471" i="1"/>
  <c r="F488" i="1"/>
  <c r="E488" i="1"/>
  <c r="D488" i="1"/>
  <c r="B398" i="1"/>
  <c r="B397" i="1"/>
  <c r="B412" i="1"/>
  <c r="C407" i="1"/>
  <c r="B407" i="1"/>
  <c r="C398" i="1"/>
  <c r="C397" i="1"/>
  <c r="C412" i="1"/>
  <c r="C416" i="1"/>
  <c r="B416" i="1"/>
  <c r="C418" i="1"/>
  <c r="C470" i="1"/>
  <c r="C463" i="1"/>
  <c r="C471" i="1"/>
  <c r="C488" i="1"/>
  <c r="B418" i="1"/>
  <c r="B470" i="1"/>
  <c r="B463" i="1"/>
  <c r="B471" i="1"/>
  <c r="B488" i="1"/>
  <c r="S479" i="1"/>
  <c r="H456" i="1"/>
  <c r="H454" i="1"/>
  <c r="R469" i="1"/>
  <c r="S478" i="1"/>
  <c r="I456" i="1"/>
  <c r="I454" i="1"/>
  <c r="S469" i="1"/>
  <c r="R479" i="1"/>
  <c r="R478" i="1"/>
  <c r="S480" i="1"/>
  <c r="R470" i="1"/>
  <c r="R471" i="1"/>
  <c r="R483" i="1"/>
  <c r="S470" i="1"/>
  <c r="R480" i="1"/>
  <c r="S482" i="1"/>
  <c r="R482" i="1"/>
  <c r="S471" i="1"/>
  <c r="S483" i="1"/>
  <c r="S484" i="1"/>
  <c r="R484" i="1"/>
  <c r="Q479" i="1"/>
  <c r="F456" i="1"/>
  <c r="P469" i="1"/>
  <c r="Q478" i="1"/>
  <c r="G456" i="1"/>
  <c r="Q469" i="1"/>
  <c r="P479" i="1"/>
  <c r="P478" i="1"/>
  <c r="Q480" i="1"/>
  <c r="P470" i="1"/>
  <c r="P471" i="1"/>
  <c r="P483" i="1"/>
  <c r="Q470" i="1"/>
  <c r="P480" i="1"/>
  <c r="Q454" i="1"/>
  <c r="Q482" i="1"/>
  <c r="P454" i="1"/>
  <c r="P482" i="1"/>
  <c r="Q471" i="1"/>
  <c r="Q483" i="1"/>
  <c r="Q484" i="1"/>
  <c r="P484" i="1"/>
  <c r="O479" i="1"/>
  <c r="D456" i="1"/>
  <c r="D454" i="1"/>
  <c r="N469" i="1"/>
  <c r="O478" i="1"/>
  <c r="E456" i="1"/>
  <c r="E454" i="1"/>
  <c r="O469" i="1"/>
  <c r="N479" i="1"/>
  <c r="N478" i="1"/>
  <c r="O480" i="1"/>
  <c r="N470" i="1"/>
  <c r="N471" i="1"/>
  <c r="N483" i="1"/>
  <c r="O470" i="1"/>
  <c r="N480" i="1"/>
  <c r="O482" i="1"/>
  <c r="N482" i="1"/>
  <c r="O471" i="1"/>
  <c r="O483" i="1"/>
  <c r="O484" i="1"/>
  <c r="N484" i="1"/>
  <c r="M479" i="1"/>
  <c r="B456" i="1"/>
  <c r="L469" i="1"/>
  <c r="M478" i="1"/>
  <c r="C456" i="1"/>
  <c r="M469" i="1"/>
  <c r="L479" i="1"/>
  <c r="L478" i="1"/>
  <c r="M480" i="1"/>
  <c r="L470" i="1"/>
  <c r="L471" i="1"/>
  <c r="L483" i="1"/>
  <c r="M470" i="1"/>
  <c r="L480" i="1"/>
  <c r="M454" i="1"/>
  <c r="M482" i="1"/>
  <c r="L454" i="1"/>
  <c r="L482" i="1"/>
  <c r="M471" i="1"/>
  <c r="M483" i="1"/>
  <c r="M484" i="1"/>
  <c r="L484" i="1"/>
  <c r="H478" i="1"/>
  <c r="H480" i="1"/>
  <c r="H482" i="1"/>
  <c r="I478" i="1"/>
  <c r="I480" i="1"/>
  <c r="I482" i="1"/>
  <c r="I484" i="1"/>
  <c r="H484" i="1"/>
  <c r="F478" i="1"/>
  <c r="F480" i="1"/>
  <c r="F482" i="1"/>
  <c r="G478" i="1"/>
  <c r="G480" i="1"/>
  <c r="G482" i="1"/>
  <c r="G484" i="1"/>
  <c r="F484" i="1"/>
  <c r="D478" i="1"/>
  <c r="D480" i="1"/>
  <c r="D482" i="1"/>
  <c r="E478" i="1"/>
  <c r="E480" i="1"/>
  <c r="E482" i="1"/>
  <c r="E484" i="1"/>
  <c r="D484" i="1"/>
  <c r="B478" i="1"/>
  <c r="B480" i="1"/>
  <c r="B482" i="1"/>
  <c r="C478" i="1"/>
  <c r="C480" i="1"/>
  <c r="C482" i="1"/>
  <c r="C484" i="1"/>
  <c r="B484" i="1"/>
  <c r="I483" i="1"/>
  <c r="H483" i="1"/>
  <c r="G483" i="1"/>
  <c r="F483" i="1"/>
  <c r="E483" i="1"/>
  <c r="D483" i="1"/>
  <c r="C483" i="1"/>
  <c r="B483" i="1"/>
  <c r="S473" i="1"/>
  <c r="R473" i="1"/>
  <c r="S475" i="1"/>
  <c r="R475" i="1"/>
  <c r="Q473" i="1"/>
  <c r="P473" i="1"/>
  <c r="Q475" i="1"/>
  <c r="P475" i="1"/>
  <c r="O473" i="1"/>
  <c r="N473" i="1"/>
  <c r="O475" i="1"/>
  <c r="N475" i="1"/>
  <c r="M473" i="1"/>
  <c r="L473" i="1"/>
  <c r="M475" i="1"/>
  <c r="L475" i="1"/>
  <c r="G475" i="1"/>
  <c r="F475" i="1"/>
  <c r="C475" i="1"/>
  <c r="B475" i="1"/>
  <c r="S472" i="1"/>
  <c r="R472" i="1"/>
  <c r="Q472" i="1"/>
  <c r="P472" i="1"/>
  <c r="O472" i="1"/>
  <c r="N472" i="1"/>
  <c r="M472" i="1"/>
  <c r="L472" i="1"/>
  <c r="G472" i="1"/>
  <c r="F472" i="1"/>
  <c r="C472" i="1"/>
  <c r="B472" i="1"/>
  <c r="I455" i="1"/>
  <c r="H455" i="1"/>
  <c r="E455" i="1"/>
  <c r="D455" i="1"/>
  <c r="Q453" i="1"/>
  <c r="P453" i="1"/>
  <c r="M453" i="1"/>
  <c r="L453" i="1"/>
  <c r="I453" i="1"/>
  <c r="H453" i="1"/>
  <c r="G453" i="1"/>
  <c r="F453" i="1"/>
  <c r="E453" i="1"/>
  <c r="D453" i="1"/>
  <c r="C453" i="1"/>
  <c r="B453" i="1"/>
  <c r="I432" i="1"/>
  <c r="H432" i="1"/>
  <c r="G432" i="1"/>
  <c r="F432" i="1"/>
  <c r="E432" i="1"/>
  <c r="D432" i="1"/>
  <c r="C432" i="1"/>
  <c r="B432" i="1"/>
  <c r="I431" i="1"/>
  <c r="H431" i="1"/>
  <c r="G413" i="1"/>
  <c r="G406" i="1"/>
  <c r="G414" i="1"/>
  <c r="G431" i="1"/>
  <c r="F413" i="1"/>
  <c r="F406" i="1"/>
  <c r="F414" i="1"/>
  <c r="F431" i="1"/>
  <c r="E431" i="1"/>
  <c r="D431" i="1"/>
  <c r="C413" i="1"/>
  <c r="C406" i="1"/>
  <c r="C414" i="1"/>
  <c r="C431" i="1"/>
  <c r="B413" i="1"/>
  <c r="B406" i="1"/>
  <c r="B414" i="1"/>
  <c r="B431" i="1"/>
  <c r="S422" i="1"/>
  <c r="H399" i="1"/>
  <c r="H397" i="1"/>
  <c r="R412" i="1"/>
  <c r="S421" i="1"/>
  <c r="I399" i="1"/>
  <c r="I397" i="1"/>
  <c r="S412" i="1"/>
  <c r="R422" i="1"/>
  <c r="R421" i="1"/>
  <c r="S423" i="1"/>
  <c r="R413" i="1"/>
  <c r="R414" i="1"/>
  <c r="R426" i="1"/>
  <c r="S413" i="1"/>
  <c r="R423" i="1"/>
  <c r="S425" i="1"/>
  <c r="R425" i="1"/>
  <c r="S414" i="1"/>
  <c r="S426" i="1"/>
  <c r="S427" i="1"/>
  <c r="R427" i="1"/>
  <c r="Q422" i="1"/>
  <c r="F399" i="1"/>
  <c r="P412" i="1"/>
  <c r="Q421" i="1"/>
  <c r="G399" i="1"/>
  <c r="Q412" i="1"/>
  <c r="P422" i="1"/>
  <c r="P421" i="1"/>
  <c r="Q423" i="1"/>
  <c r="P413" i="1"/>
  <c r="P414" i="1"/>
  <c r="P426" i="1"/>
  <c r="Q413" i="1"/>
  <c r="P423" i="1"/>
  <c r="Q397" i="1"/>
  <c r="Q425" i="1"/>
  <c r="P397" i="1"/>
  <c r="P425" i="1"/>
  <c r="Q414" i="1"/>
  <c r="Q426" i="1"/>
  <c r="Q427" i="1"/>
  <c r="P427" i="1"/>
  <c r="O422" i="1"/>
  <c r="D399" i="1"/>
  <c r="D397" i="1"/>
  <c r="N412" i="1"/>
  <c r="O421" i="1"/>
  <c r="E399" i="1"/>
  <c r="E397" i="1"/>
  <c r="O412" i="1"/>
  <c r="N422" i="1"/>
  <c r="N421" i="1"/>
  <c r="O423" i="1"/>
  <c r="N413" i="1"/>
  <c r="N414" i="1"/>
  <c r="N426" i="1"/>
  <c r="O413" i="1"/>
  <c r="N423" i="1"/>
  <c r="O425" i="1"/>
  <c r="N425" i="1"/>
  <c r="O414" i="1"/>
  <c r="O426" i="1"/>
  <c r="O427" i="1"/>
  <c r="N427" i="1"/>
  <c r="M422" i="1"/>
  <c r="B399" i="1"/>
  <c r="L412" i="1"/>
  <c r="M421" i="1"/>
  <c r="C399" i="1"/>
  <c r="M412" i="1"/>
  <c r="L422" i="1"/>
  <c r="L421" i="1"/>
  <c r="M423" i="1"/>
  <c r="L413" i="1"/>
  <c r="L414" i="1"/>
  <c r="L426" i="1"/>
  <c r="M413" i="1"/>
  <c r="L423" i="1"/>
  <c r="M397" i="1"/>
  <c r="M425" i="1"/>
  <c r="L397" i="1"/>
  <c r="L425" i="1"/>
  <c r="M414" i="1"/>
  <c r="M426" i="1"/>
  <c r="M427" i="1"/>
  <c r="L427" i="1"/>
  <c r="H422" i="1"/>
  <c r="H421" i="1"/>
  <c r="H423" i="1"/>
  <c r="H425" i="1"/>
  <c r="I422" i="1"/>
  <c r="I421" i="1"/>
  <c r="I423" i="1"/>
  <c r="I425" i="1"/>
  <c r="I427" i="1"/>
  <c r="H427" i="1"/>
  <c r="P398" i="1"/>
  <c r="F422" i="1"/>
  <c r="F421" i="1"/>
  <c r="F423" i="1"/>
  <c r="F425" i="1"/>
  <c r="Q398" i="1"/>
  <c r="G422" i="1"/>
  <c r="G421" i="1"/>
  <c r="G423" i="1"/>
  <c r="G425" i="1"/>
  <c r="G427" i="1"/>
  <c r="F427" i="1"/>
  <c r="D422" i="1"/>
  <c r="D421" i="1"/>
  <c r="D423" i="1"/>
  <c r="D425" i="1"/>
  <c r="E422" i="1"/>
  <c r="E421" i="1"/>
  <c r="E423" i="1"/>
  <c r="E425" i="1"/>
  <c r="E427" i="1"/>
  <c r="D427" i="1"/>
  <c r="L398" i="1"/>
  <c r="B422" i="1"/>
  <c r="B421" i="1"/>
  <c r="B423" i="1"/>
  <c r="B425" i="1"/>
  <c r="M398" i="1"/>
  <c r="C422" i="1"/>
  <c r="C421" i="1"/>
  <c r="C423" i="1"/>
  <c r="C425" i="1"/>
  <c r="C427" i="1"/>
  <c r="B427" i="1"/>
  <c r="I426" i="1"/>
  <c r="H426" i="1"/>
  <c r="G426" i="1"/>
  <c r="F426" i="1"/>
  <c r="E426" i="1"/>
  <c r="D426" i="1"/>
  <c r="C426" i="1"/>
  <c r="B426" i="1"/>
  <c r="S416" i="1"/>
  <c r="R416" i="1"/>
  <c r="S418" i="1"/>
  <c r="R418" i="1"/>
  <c r="Q416" i="1"/>
  <c r="P416" i="1"/>
  <c r="Q418" i="1"/>
  <c r="P418" i="1"/>
  <c r="O416" i="1"/>
  <c r="N416" i="1"/>
  <c r="O418" i="1"/>
  <c r="N418" i="1"/>
  <c r="M416" i="1"/>
  <c r="L416" i="1"/>
  <c r="M418" i="1"/>
  <c r="L418" i="1"/>
  <c r="S415" i="1"/>
  <c r="R415" i="1"/>
  <c r="Q415" i="1"/>
  <c r="P415" i="1"/>
  <c r="O415" i="1"/>
  <c r="N415" i="1"/>
  <c r="M415" i="1"/>
  <c r="L415" i="1"/>
  <c r="G415" i="1"/>
  <c r="F415" i="1"/>
  <c r="C415" i="1"/>
  <c r="B415" i="1"/>
  <c r="I398" i="1"/>
  <c r="H398" i="1"/>
  <c r="E398" i="1"/>
  <c r="D398" i="1"/>
  <c r="I396" i="1"/>
  <c r="H396" i="1"/>
  <c r="G396" i="1"/>
  <c r="F396" i="1"/>
  <c r="E396" i="1"/>
  <c r="D396" i="1"/>
  <c r="C396" i="1"/>
  <c r="B396" i="1"/>
  <c r="I373" i="1"/>
  <c r="H373" i="1"/>
  <c r="G373" i="1"/>
  <c r="F373" i="1"/>
  <c r="E373" i="1"/>
  <c r="D373" i="1"/>
  <c r="C373" i="1"/>
  <c r="B373" i="1"/>
  <c r="Q372" i="1"/>
  <c r="P372" i="1"/>
  <c r="M372" i="1"/>
  <c r="L372" i="1"/>
  <c r="I372" i="1"/>
  <c r="H372" i="1"/>
  <c r="G372" i="1"/>
  <c r="F372" i="1"/>
  <c r="E372" i="1"/>
  <c r="D372" i="1"/>
  <c r="C372" i="1"/>
  <c r="B372" i="1"/>
  <c r="Q371" i="1"/>
  <c r="P371" i="1"/>
  <c r="M371" i="1"/>
  <c r="L371" i="1"/>
  <c r="I371" i="1"/>
  <c r="H371" i="1"/>
  <c r="G371" i="1"/>
  <c r="F371" i="1"/>
  <c r="E371" i="1"/>
  <c r="D371" i="1"/>
  <c r="C371" i="1"/>
  <c r="B371" i="1"/>
  <c r="I370" i="1"/>
  <c r="H370" i="1"/>
  <c r="G370" i="1"/>
  <c r="F370" i="1"/>
  <c r="E370" i="1"/>
  <c r="D370" i="1"/>
  <c r="C370" i="1"/>
  <c r="B370" i="1"/>
  <c r="I347" i="1"/>
  <c r="H347" i="1"/>
  <c r="G347" i="1"/>
  <c r="F347" i="1"/>
  <c r="E347" i="1"/>
  <c r="D347" i="1"/>
  <c r="C347" i="1"/>
  <c r="B347" i="1"/>
  <c r="Q346" i="1"/>
  <c r="P346" i="1"/>
  <c r="M346" i="1"/>
  <c r="L346" i="1"/>
  <c r="I346" i="1"/>
  <c r="H346" i="1"/>
  <c r="G346" i="1"/>
  <c r="F346" i="1"/>
  <c r="E346" i="1"/>
  <c r="D346" i="1"/>
  <c r="C346" i="1"/>
  <c r="B346" i="1"/>
  <c r="Q345" i="1"/>
  <c r="P345" i="1"/>
  <c r="M345" i="1"/>
  <c r="L345" i="1"/>
  <c r="I345" i="1"/>
  <c r="H345" i="1"/>
  <c r="G345" i="1"/>
  <c r="F345" i="1"/>
  <c r="E345" i="1"/>
  <c r="D345" i="1"/>
  <c r="C345" i="1"/>
  <c r="B345" i="1"/>
  <c r="I344" i="1"/>
  <c r="H344" i="1"/>
  <c r="G344" i="1"/>
  <c r="F344" i="1"/>
  <c r="E344" i="1"/>
  <c r="D344" i="1"/>
  <c r="C344" i="1"/>
  <c r="B344" i="1"/>
  <c r="I321" i="1"/>
  <c r="H321" i="1"/>
  <c r="G321" i="1"/>
  <c r="F321" i="1"/>
  <c r="E321" i="1"/>
  <c r="D321" i="1"/>
  <c r="C321" i="1"/>
  <c r="B321" i="1"/>
  <c r="I320" i="1"/>
  <c r="H320" i="1"/>
  <c r="G320" i="1"/>
  <c r="F320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I318" i="1"/>
  <c r="H318" i="1"/>
  <c r="G318" i="1"/>
  <c r="F318" i="1"/>
  <c r="E318" i="1"/>
  <c r="D318" i="1"/>
  <c r="C318" i="1"/>
  <c r="B318" i="1"/>
  <c r="I293" i="1"/>
  <c r="H293" i="1"/>
  <c r="G293" i="1"/>
  <c r="F293" i="1"/>
  <c r="E293" i="1"/>
  <c r="D293" i="1"/>
  <c r="C293" i="1"/>
  <c r="B293" i="1"/>
  <c r="I292" i="1"/>
  <c r="H292" i="1"/>
  <c r="G292" i="1"/>
  <c r="F292" i="1"/>
  <c r="E292" i="1"/>
  <c r="D292" i="1"/>
  <c r="C292" i="1"/>
  <c r="B292" i="1"/>
  <c r="I291" i="1"/>
  <c r="H291" i="1"/>
  <c r="G291" i="1"/>
  <c r="F291" i="1"/>
  <c r="E291" i="1"/>
  <c r="D291" i="1"/>
  <c r="C291" i="1"/>
  <c r="B291" i="1"/>
  <c r="I290" i="1"/>
  <c r="H290" i="1"/>
  <c r="G290" i="1"/>
  <c r="F290" i="1"/>
  <c r="E290" i="1"/>
  <c r="D290" i="1"/>
  <c r="C290" i="1"/>
  <c r="B290" i="1"/>
  <c r="I267" i="1"/>
  <c r="H267" i="1"/>
  <c r="G267" i="1"/>
  <c r="F267" i="1"/>
  <c r="E267" i="1"/>
  <c r="D267" i="1"/>
  <c r="C267" i="1"/>
  <c r="B267" i="1"/>
  <c r="I266" i="1"/>
  <c r="H266" i="1"/>
  <c r="G266" i="1"/>
  <c r="F266" i="1"/>
  <c r="E266" i="1"/>
  <c r="D266" i="1"/>
  <c r="C266" i="1"/>
  <c r="B266" i="1"/>
  <c r="I265" i="1"/>
  <c r="H265" i="1"/>
  <c r="G265" i="1"/>
  <c r="F265" i="1"/>
  <c r="E265" i="1"/>
  <c r="D265" i="1"/>
  <c r="C265" i="1"/>
  <c r="B265" i="1"/>
  <c r="I264" i="1"/>
  <c r="H264" i="1"/>
  <c r="G264" i="1"/>
  <c r="F264" i="1"/>
  <c r="E264" i="1"/>
  <c r="D264" i="1"/>
  <c r="C264" i="1"/>
  <c r="B264" i="1"/>
  <c r="H207" i="1"/>
  <c r="H206" i="1"/>
  <c r="H221" i="1"/>
  <c r="I216" i="1"/>
  <c r="H216" i="1"/>
  <c r="I207" i="1"/>
  <c r="I206" i="1"/>
  <c r="I221" i="1"/>
  <c r="I225" i="1"/>
  <c r="I241" i="1"/>
  <c r="H225" i="1"/>
  <c r="H241" i="1"/>
  <c r="F207" i="1"/>
  <c r="F206" i="1"/>
  <c r="F221" i="1"/>
  <c r="G216" i="1"/>
  <c r="F216" i="1"/>
  <c r="G207" i="1"/>
  <c r="G206" i="1"/>
  <c r="G221" i="1"/>
  <c r="G225" i="1"/>
  <c r="G241" i="1"/>
  <c r="F225" i="1"/>
  <c r="F241" i="1"/>
  <c r="D207" i="1"/>
  <c r="D206" i="1"/>
  <c r="D221" i="1"/>
  <c r="E216" i="1"/>
  <c r="D216" i="1"/>
  <c r="E207" i="1"/>
  <c r="E206" i="1"/>
  <c r="E221" i="1"/>
  <c r="E225" i="1"/>
  <c r="E241" i="1"/>
  <c r="D225" i="1"/>
  <c r="D241" i="1"/>
  <c r="B207" i="1"/>
  <c r="B206" i="1"/>
  <c r="B221" i="1"/>
  <c r="C216" i="1"/>
  <c r="B216" i="1"/>
  <c r="C207" i="1"/>
  <c r="C206" i="1"/>
  <c r="C221" i="1"/>
  <c r="C225" i="1"/>
  <c r="C241" i="1"/>
  <c r="B225" i="1"/>
  <c r="B241" i="1"/>
  <c r="I222" i="1"/>
  <c r="I215" i="1"/>
  <c r="I223" i="1"/>
  <c r="I240" i="1"/>
  <c r="H222" i="1"/>
  <c r="H215" i="1"/>
  <c r="H223" i="1"/>
  <c r="H240" i="1"/>
  <c r="G222" i="1"/>
  <c r="G215" i="1"/>
  <c r="G223" i="1"/>
  <c r="G240" i="1"/>
  <c r="F222" i="1"/>
  <c r="F215" i="1"/>
  <c r="F223" i="1"/>
  <c r="F240" i="1"/>
  <c r="E222" i="1"/>
  <c r="E215" i="1"/>
  <c r="E223" i="1"/>
  <c r="E240" i="1"/>
  <c r="D222" i="1"/>
  <c r="D215" i="1"/>
  <c r="D223" i="1"/>
  <c r="D240" i="1"/>
  <c r="C222" i="1"/>
  <c r="C215" i="1"/>
  <c r="C223" i="1"/>
  <c r="C240" i="1"/>
  <c r="B222" i="1"/>
  <c r="B215" i="1"/>
  <c r="B223" i="1"/>
  <c r="B240" i="1"/>
  <c r="S231" i="1"/>
  <c r="H208" i="1"/>
  <c r="R221" i="1"/>
  <c r="S230" i="1"/>
  <c r="I208" i="1"/>
  <c r="S221" i="1"/>
  <c r="R208" i="1"/>
  <c r="R231" i="1"/>
  <c r="R230" i="1"/>
  <c r="S232" i="1"/>
  <c r="H217" i="1"/>
  <c r="R222" i="1"/>
  <c r="R223" i="1"/>
  <c r="R235" i="1"/>
  <c r="I217" i="1"/>
  <c r="S222" i="1"/>
  <c r="R232" i="1"/>
  <c r="S234" i="1"/>
  <c r="R206" i="1"/>
  <c r="R234" i="1"/>
  <c r="S223" i="1"/>
  <c r="S235" i="1"/>
  <c r="S236" i="1"/>
  <c r="R236" i="1"/>
  <c r="Q231" i="1"/>
  <c r="F208" i="1"/>
  <c r="P221" i="1"/>
  <c r="Q230" i="1"/>
  <c r="G208" i="1"/>
  <c r="Q221" i="1"/>
  <c r="P208" i="1"/>
  <c r="P231" i="1"/>
  <c r="P230" i="1"/>
  <c r="Q232" i="1"/>
  <c r="F217" i="1"/>
  <c r="P222" i="1"/>
  <c r="P223" i="1"/>
  <c r="P235" i="1"/>
  <c r="G217" i="1"/>
  <c r="Q222" i="1"/>
  <c r="P232" i="1"/>
  <c r="Q234" i="1"/>
  <c r="P206" i="1"/>
  <c r="P234" i="1"/>
  <c r="Q223" i="1"/>
  <c r="Q235" i="1"/>
  <c r="Q236" i="1"/>
  <c r="P236" i="1"/>
  <c r="O231" i="1"/>
  <c r="D208" i="1"/>
  <c r="N221" i="1"/>
  <c r="O230" i="1"/>
  <c r="E208" i="1"/>
  <c r="O221" i="1"/>
  <c r="N208" i="1"/>
  <c r="N231" i="1"/>
  <c r="N230" i="1"/>
  <c r="O232" i="1"/>
  <c r="D217" i="1"/>
  <c r="N222" i="1"/>
  <c r="N223" i="1"/>
  <c r="N235" i="1"/>
  <c r="E217" i="1"/>
  <c r="O222" i="1"/>
  <c r="N232" i="1"/>
  <c r="O234" i="1"/>
  <c r="N206" i="1"/>
  <c r="N234" i="1"/>
  <c r="O223" i="1"/>
  <c r="O235" i="1"/>
  <c r="O236" i="1"/>
  <c r="N236" i="1"/>
  <c r="M231" i="1"/>
  <c r="B208" i="1"/>
  <c r="L221" i="1"/>
  <c r="M230" i="1"/>
  <c r="C208" i="1"/>
  <c r="M221" i="1"/>
  <c r="L208" i="1"/>
  <c r="L231" i="1"/>
  <c r="L230" i="1"/>
  <c r="M232" i="1"/>
  <c r="B217" i="1"/>
  <c r="L222" i="1"/>
  <c r="L223" i="1"/>
  <c r="L235" i="1"/>
  <c r="C217" i="1"/>
  <c r="M222" i="1"/>
  <c r="L232" i="1"/>
  <c r="M234" i="1"/>
  <c r="L206" i="1"/>
  <c r="L234" i="1"/>
  <c r="M223" i="1"/>
  <c r="M235" i="1"/>
  <c r="M236" i="1"/>
  <c r="L236" i="1"/>
  <c r="R207" i="1"/>
  <c r="H231" i="1"/>
  <c r="H230" i="1"/>
  <c r="H232" i="1"/>
  <c r="H234" i="1"/>
  <c r="I231" i="1"/>
  <c r="I230" i="1"/>
  <c r="I232" i="1"/>
  <c r="I234" i="1"/>
  <c r="I236" i="1"/>
  <c r="H236" i="1"/>
  <c r="P207" i="1"/>
  <c r="F231" i="1"/>
  <c r="F230" i="1"/>
  <c r="F232" i="1"/>
  <c r="F234" i="1"/>
  <c r="G231" i="1"/>
  <c r="G230" i="1"/>
  <c r="G232" i="1"/>
  <c r="G234" i="1"/>
  <c r="G236" i="1"/>
  <c r="F236" i="1"/>
  <c r="N207" i="1"/>
  <c r="D231" i="1"/>
  <c r="D230" i="1"/>
  <c r="D232" i="1"/>
  <c r="D234" i="1"/>
  <c r="E231" i="1"/>
  <c r="E230" i="1"/>
  <c r="E232" i="1"/>
  <c r="E234" i="1"/>
  <c r="E236" i="1"/>
  <c r="D236" i="1"/>
  <c r="L207" i="1"/>
  <c r="B231" i="1"/>
  <c r="B230" i="1"/>
  <c r="B232" i="1"/>
  <c r="B234" i="1"/>
  <c r="C231" i="1"/>
  <c r="C230" i="1"/>
  <c r="C232" i="1"/>
  <c r="C234" i="1"/>
  <c r="C236" i="1"/>
  <c r="B236" i="1"/>
  <c r="I235" i="1"/>
  <c r="H235" i="1"/>
  <c r="G235" i="1"/>
  <c r="F235" i="1"/>
  <c r="E235" i="1"/>
  <c r="D235" i="1"/>
  <c r="C235" i="1"/>
  <c r="B235" i="1"/>
  <c r="S225" i="1"/>
  <c r="R225" i="1"/>
  <c r="S227" i="1"/>
  <c r="R227" i="1"/>
  <c r="Q225" i="1"/>
  <c r="P225" i="1"/>
  <c r="Q227" i="1"/>
  <c r="P227" i="1"/>
  <c r="O225" i="1"/>
  <c r="N225" i="1"/>
  <c r="O227" i="1"/>
  <c r="N227" i="1"/>
  <c r="M225" i="1"/>
  <c r="L225" i="1"/>
  <c r="M227" i="1"/>
  <c r="L227" i="1"/>
  <c r="I227" i="1"/>
  <c r="H227" i="1"/>
  <c r="G227" i="1"/>
  <c r="F227" i="1"/>
  <c r="E227" i="1"/>
  <c r="D227" i="1"/>
  <c r="C227" i="1"/>
  <c r="B227" i="1"/>
  <c r="S224" i="1"/>
  <c r="R224" i="1"/>
  <c r="Q224" i="1"/>
  <c r="P224" i="1"/>
  <c r="O224" i="1"/>
  <c r="N224" i="1"/>
  <c r="M224" i="1"/>
  <c r="L224" i="1"/>
  <c r="I224" i="1"/>
  <c r="H224" i="1"/>
  <c r="G224" i="1"/>
  <c r="F224" i="1"/>
  <c r="E224" i="1"/>
  <c r="D224" i="1"/>
  <c r="C224" i="1"/>
  <c r="B224" i="1"/>
  <c r="I214" i="1"/>
  <c r="H214" i="1"/>
  <c r="G214" i="1"/>
  <c r="F214" i="1"/>
  <c r="E214" i="1"/>
  <c r="D214" i="1"/>
  <c r="C214" i="1"/>
  <c r="B214" i="1"/>
  <c r="I205" i="1"/>
  <c r="H205" i="1"/>
  <c r="G205" i="1"/>
  <c r="F205" i="1"/>
  <c r="E205" i="1"/>
  <c r="D205" i="1"/>
  <c r="C205" i="1"/>
  <c r="B205" i="1"/>
  <c r="R182" i="1"/>
  <c r="P182" i="1"/>
  <c r="N182" i="1"/>
  <c r="L182" i="1"/>
  <c r="I182" i="1"/>
  <c r="H182" i="1"/>
  <c r="G182" i="1"/>
  <c r="F182" i="1"/>
  <c r="E182" i="1"/>
  <c r="D182" i="1"/>
  <c r="C182" i="1"/>
  <c r="B182" i="1"/>
  <c r="R181" i="1"/>
  <c r="P181" i="1"/>
  <c r="N181" i="1"/>
  <c r="L181" i="1"/>
  <c r="I181" i="1"/>
  <c r="H181" i="1"/>
  <c r="G181" i="1"/>
  <c r="F181" i="1"/>
  <c r="E181" i="1"/>
  <c r="D181" i="1"/>
  <c r="C181" i="1"/>
  <c r="B181" i="1"/>
  <c r="R180" i="1"/>
  <c r="P180" i="1"/>
  <c r="N180" i="1"/>
  <c r="L180" i="1"/>
  <c r="I180" i="1"/>
  <c r="H180" i="1"/>
  <c r="G180" i="1"/>
  <c r="F180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H69" i="1"/>
  <c r="H68" i="1"/>
  <c r="H83" i="1"/>
  <c r="I78" i="1"/>
  <c r="H78" i="1"/>
  <c r="I69" i="1"/>
  <c r="I68" i="1"/>
  <c r="I83" i="1"/>
  <c r="I87" i="1"/>
  <c r="H122" i="1"/>
  <c r="H121" i="1"/>
  <c r="H136" i="1"/>
  <c r="I131" i="1"/>
  <c r="H131" i="1"/>
  <c r="I122" i="1"/>
  <c r="I121" i="1"/>
  <c r="I136" i="1"/>
  <c r="I140" i="1"/>
  <c r="I156" i="1"/>
  <c r="H87" i="1"/>
  <c r="H140" i="1"/>
  <c r="H156" i="1"/>
  <c r="F69" i="1"/>
  <c r="F68" i="1"/>
  <c r="F83" i="1"/>
  <c r="G78" i="1"/>
  <c r="F78" i="1"/>
  <c r="G69" i="1"/>
  <c r="G68" i="1"/>
  <c r="G83" i="1"/>
  <c r="G87" i="1"/>
  <c r="F122" i="1"/>
  <c r="F121" i="1"/>
  <c r="F136" i="1"/>
  <c r="G131" i="1"/>
  <c r="F131" i="1"/>
  <c r="G122" i="1"/>
  <c r="G121" i="1"/>
  <c r="G136" i="1"/>
  <c r="G140" i="1"/>
  <c r="G156" i="1"/>
  <c r="F87" i="1"/>
  <c r="F140" i="1"/>
  <c r="F156" i="1"/>
  <c r="D69" i="1"/>
  <c r="D68" i="1"/>
  <c r="D83" i="1"/>
  <c r="E78" i="1"/>
  <c r="D78" i="1"/>
  <c r="E69" i="1"/>
  <c r="E68" i="1"/>
  <c r="E83" i="1"/>
  <c r="E87" i="1"/>
  <c r="D122" i="1"/>
  <c r="D121" i="1"/>
  <c r="D136" i="1"/>
  <c r="E131" i="1"/>
  <c r="D131" i="1"/>
  <c r="E122" i="1"/>
  <c r="E121" i="1"/>
  <c r="E136" i="1"/>
  <c r="E140" i="1"/>
  <c r="E156" i="1"/>
  <c r="D87" i="1"/>
  <c r="D140" i="1"/>
  <c r="D156" i="1"/>
  <c r="B69" i="1"/>
  <c r="B68" i="1"/>
  <c r="B83" i="1"/>
  <c r="C78" i="1"/>
  <c r="B78" i="1"/>
  <c r="C69" i="1"/>
  <c r="C68" i="1"/>
  <c r="C83" i="1"/>
  <c r="C87" i="1"/>
  <c r="B122" i="1"/>
  <c r="B121" i="1"/>
  <c r="B136" i="1"/>
  <c r="C131" i="1"/>
  <c r="B131" i="1"/>
  <c r="C122" i="1"/>
  <c r="C121" i="1"/>
  <c r="C136" i="1"/>
  <c r="C140" i="1"/>
  <c r="C156" i="1"/>
  <c r="B87" i="1"/>
  <c r="B140" i="1"/>
  <c r="B156" i="1"/>
  <c r="I84" i="1"/>
  <c r="I77" i="1"/>
  <c r="I85" i="1"/>
  <c r="I137" i="1"/>
  <c r="I130" i="1"/>
  <c r="I138" i="1"/>
  <c r="I155" i="1"/>
  <c r="H84" i="1"/>
  <c r="H77" i="1"/>
  <c r="H85" i="1"/>
  <c r="H137" i="1"/>
  <c r="H130" i="1"/>
  <c r="H138" i="1"/>
  <c r="H155" i="1"/>
  <c r="G84" i="1"/>
  <c r="G77" i="1"/>
  <c r="G85" i="1"/>
  <c r="G137" i="1"/>
  <c r="G130" i="1"/>
  <c r="G138" i="1"/>
  <c r="G155" i="1"/>
  <c r="F84" i="1"/>
  <c r="F77" i="1"/>
  <c r="F85" i="1"/>
  <c r="F137" i="1"/>
  <c r="F130" i="1"/>
  <c r="F138" i="1"/>
  <c r="F155" i="1"/>
  <c r="E84" i="1"/>
  <c r="E77" i="1"/>
  <c r="E85" i="1"/>
  <c r="E137" i="1"/>
  <c r="E130" i="1"/>
  <c r="E138" i="1"/>
  <c r="E155" i="1"/>
  <c r="D84" i="1"/>
  <c r="D77" i="1"/>
  <c r="D85" i="1"/>
  <c r="D137" i="1"/>
  <c r="D130" i="1"/>
  <c r="D138" i="1"/>
  <c r="D155" i="1"/>
  <c r="C84" i="1"/>
  <c r="C77" i="1"/>
  <c r="C85" i="1"/>
  <c r="C137" i="1"/>
  <c r="C130" i="1"/>
  <c r="C138" i="1"/>
  <c r="C155" i="1"/>
  <c r="B84" i="1"/>
  <c r="B77" i="1"/>
  <c r="B85" i="1"/>
  <c r="B137" i="1"/>
  <c r="B130" i="1"/>
  <c r="B138" i="1"/>
  <c r="B155" i="1"/>
  <c r="S146" i="1"/>
  <c r="H123" i="1"/>
  <c r="R136" i="1"/>
  <c r="S145" i="1"/>
  <c r="I123" i="1"/>
  <c r="S136" i="1"/>
  <c r="R123" i="1"/>
  <c r="R146" i="1"/>
  <c r="R145" i="1"/>
  <c r="S147" i="1"/>
  <c r="H132" i="1"/>
  <c r="R137" i="1"/>
  <c r="R138" i="1"/>
  <c r="R150" i="1"/>
  <c r="I132" i="1"/>
  <c r="S137" i="1"/>
  <c r="R147" i="1"/>
  <c r="S149" i="1"/>
  <c r="R121" i="1"/>
  <c r="R149" i="1"/>
  <c r="S138" i="1"/>
  <c r="S150" i="1"/>
  <c r="S151" i="1"/>
  <c r="R151" i="1"/>
  <c r="Q146" i="1"/>
  <c r="F123" i="1"/>
  <c r="P136" i="1"/>
  <c r="Q145" i="1"/>
  <c r="G123" i="1"/>
  <c r="Q136" i="1"/>
  <c r="P123" i="1"/>
  <c r="P146" i="1"/>
  <c r="P145" i="1"/>
  <c r="Q147" i="1"/>
  <c r="F132" i="1"/>
  <c r="P137" i="1"/>
  <c r="P138" i="1"/>
  <c r="P150" i="1"/>
  <c r="G132" i="1"/>
  <c r="Q137" i="1"/>
  <c r="P147" i="1"/>
  <c r="Q149" i="1"/>
  <c r="P121" i="1"/>
  <c r="P149" i="1"/>
  <c r="Q138" i="1"/>
  <c r="Q150" i="1"/>
  <c r="Q151" i="1"/>
  <c r="P151" i="1"/>
  <c r="O146" i="1"/>
  <c r="D123" i="1"/>
  <c r="N136" i="1"/>
  <c r="O145" i="1"/>
  <c r="E123" i="1"/>
  <c r="O136" i="1"/>
  <c r="N123" i="1"/>
  <c r="N146" i="1"/>
  <c r="N145" i="1"/>
  <c r="O147" i="1"/>
  <c r="D132" i="1"/>
  <c r="N137" i="1"/>
  <c r="N138" i="1"/>
  <c r="N150" i="1"/>
  <c r="E132" i="1"/>
  <c r="O137" i="1"/>
  <c r="N147" i="1"/>
  <c r="O149" i="1"/>
  <c r="N121" i="1"/>
  <c r="N149" i="1"/>
  <c r="O138" i="1"/>
  <c r="O150" i="1"/>
  <c r="O151" i="1"/>
  <c r="N151" i="1"/>
  <c r="M146" i="1"/>
  <c r="B123" i="1"/>
  <c r="L136" i="1"/>
  <c r="M145" i="1"/>
  <c r="C123" i="1"/>
  <c r="M136" i="1"/>
  <c r="L123" i="1"/>
  <c r="L146" i="1"/>
  <c r="L145" i="1"/>
  <c r="M147" i="1"/>
  <c r="B132" i="1"/>
  <c r="L137" i="1"/>
  <c r="L138" i="1"/>
  <c r="L150" i="1"/>
  <c r="C132" i="1"/>
  <c r="M137" i="1"/>
  <c r="L147" i="1"/>
  <c r="M149" i="1"/>
  <c r="L121" i="1"/>
  <c r="L149" i="1"/>
  <c r="M138" i="1"/>
  <c r="M150" i="1"/>
  <c r="M151" i="1"/>
  <c r="L151" i="1"/>
  <c r="R122" i="1"/>
  <c r="H146" i="1"/>
  <c r="H145" i="1"/>
  <c r="H147" i="1"/>
  <c r="H149" i="1"/>
  <c r="I146" i="1"/>
  <c r="I145" i="1"/>
  <c r="I147" i="1"/>
  <c r="I149" i="1"/>
  <c r="I151" i="1"/>
  <c r="H151" i="1"/>
  <c r="P122" i="1"/>
  <c r="F146" i="1"/>
  <c r="F145" i="1"/>
  <c r="F147" i="1"/>
  <c r="F149" i="1"/>
  <c r="G146" i="1"/>
  <c r="G145" i="1"/>
  <c r="G147" i="1"/>
  <c r="G149" i="1"/>
  <c r="G151" i="1"/>
  <c r="F151" i="1"/>
  <c r="N122" i="1"/>
  <c r="D146" i="1"/>
  <c r="D145" i="1"/>
  <c r="D147" i="1"/>
  <c r="D149" i="1"/>
  <c r="E146" i="1"/>
  <c r="E145" i="1"/>
  <c r="E147" i="1"/>
  <c r="E149" i="1"/>
  <c r="E151" i="1"/>
  <c r="D151" i="1"/>
  <c r="L122" i="1"/>
  <c r="B146" i="1"/>
  <c r="B145" i="1"/>
  <c r="B147" i="1"/>
  <c r="B149" i="1"/>
  <c r="C146" i="1"/>
  <c r="C145" i="1"/>
  <c r="C147" i="1"/>
  <c r="C149" i="1"/>
  <c r="C151" i="1"/>
  <c r="B151" i="1"/>
  <c r="I150" i="1"/>
  <c r="H150" i="1"/>
  <c r="G150" i="1"/>
  <c r="F150" i="1"/>
  <c r="E150" i="1"/>
  <c r="D150" i="1"/>
  <c r="C150" i="1"/>
  <c r="B150" i="1"/>
  <c r="S140" i="1"/>
  <c r="R140" i="1"/>
  <c r="S142" i="1"/>
  <c r="R142" i="1"/>
  <c r="Q140" i="1"/>
  <c r="P140" i="1"/>
  <c r="Q142" i="1"/>
  <c r="P142" i="1"/>
  <c r="O140" i="1"/>
  <c r="N140" i="1"/>
  <c r="O142" i="1"/>
  <c r="N142" i="1"/>
  <c r="M140" i="1"/>
  <c r="L140" i="1"/>
  <c r="M142" i="1"/>
  <c r="L142" i="1"/>
  <c r="I142" i="1"/>
  <c r="H142" i="1"/>
  <c r="G142" i="1"/>
  <c r="F142" i="1"/>
  <c r="E142" i="1"/>
  <c r="D142" i="1"/>
  <c r="C142" i="1"/>
  <c r="B142" i="1"/>
  <c r="S139" i="1"/>
  <c r="R139" i="1"/>
  <c r="Q139" i="1"/>
  <c r="P139" i="1"/>
  <c r="O139" i="1"/>
  <c r="N139" i="1"/>
  <c r="M139" i="1"/>
  <c r="L139" i="1"/>
  <c r="I139" i="1"/>
  <c r="H139" i="1"/>
  <c r="G139" i="1"/>
  <c r="F139" i="1"/>
  <c r="E139" i="1"/>
  <c r="D139" i="1"/>
  <c r="C139" i="1"/>
  <c r="B139" i="1"/>
  <c r="I129" i="1"/>
  <c r="H129" i="1"/>
  <c r="G129" i="1"/>
  <c r="F129" i="1"/>
  <c r="E129" i="1"/>
  <c r="D129" i="1"/>
  <c r="C129" i="1"/>
  <c r="B129" i="1"/>
  <c r="R120" i="1"/>
  <c r="N120" i="1"/>
  <c r="L120" i="1"/>
  <c r="I120" i="1"/>
  <c r="H120" i="1"/>
  <c r="G120" i="1"/>
  <c r="F120" i="1"/>
  <c r="E120" i="1"/>
  <c r="D120" i="1"/>
  <c r="C120" i="1"/>
  <c r="B120" i="1"/>
  <c r="R69" i="1"/>
  <c r="H93" i="1"/>
  <c r="H92" i="1"/>
  <c r="H94" i="1"/>
  <c r="R68" i="1"/>
  <c r="H96" i="1"/>
  <c r="S69" i="1"/>
  <c r="I93" i="1"/>
  <c r="I92" i="1"/>
  <c r="I94" i="1"/>
  <c r="S68" i="1"/>
  <c r="I96" i="1"/>
  <c r="I98" i="1"/>
  <c r="H98" i="1"/>
  <c r="P69" i="1"/>
  <c r="F93" i="1"/>
  <c r="F92" i="1"/>
  <c r="F94" i="1"/>
  <c r="P68" i="1"/>
  <c r="F96" i="1"/>
  <c r="Q69" i="1"/>
  <c r="G93" i="1"/>
  <c r="G92" i="1"/>
  <c r="G94" i="1"/>
  <c r="Q68" i="1"/>
  <c r="G96" i="1"/>
  <c r="G98" i="1"/>
  <c r="F98" i="1"/>
  <c r="N69" i="1"/>
  <c r="D93" i="1"/>
  <c r="D92" i="1"/>
  <c r="D94" i="1"/>
  <c r="N68" i="1"/>
  <c r="D96" i="1"/>
  <c r="O69" i="1"/>
  <c r="E93" i="1"/>
  <c r="E92" i="1"/>
  <c r="E94" i="1"/>
  <c r="O68" i="1"/>
  <c r="E96" i="1"/>
  <c r="E98" i="1"/>
  <c r="D98" i="1"/>
  <c r="L69" i="1"/>
  <c r="B93" i="1"/>
  <c r="B92" i="1"/>
  <c r="B94" i="1"/>
  <c r="L68" i="1"/>
  <c r="B96" i="1"/>
  <c r="M69" i="1"/>
  <c r="C93" i="1"/>
  <c r="C92" i="1"/>
  <c r="C94" i="1"/>
  <c r="M68" i="1"/>
  <c r="C96" i="1"/>
  <c r="C98" i="1"/>
  <c r="B98" i="1"/>
  <c r="H70" i="1"/>
  <c r="R83" i="1"/>
  <c r="I79" i="1"/>
  <c r="H79" i="1"/>
  <c r="I70" i="1"/>
  <c r="S83" i="1"/>
  <c r="S84" i="1"/>
  <c r="S85" i="1"/>
  <c r="S97" i="1"/>
  <c r="R84" i="1"/>
  <c r="R85" i="1"/>
  <c r="R97" i="1"/>
  <c r="F70" i="1"/>
  <c r="P83" i="1"/>
  <c r="G79" i="1"/>
  <c r="F79" i="1"/>
  <c r="G70" i="1"/>
  <c r="Q83" i="1"/>
  <c r="Q84" i="1"/>
  <c r="Q85" i="1"/>
  <c r="Q97" i="1"/>
  <c r="P84" i="1"/>
  <c r="P85" i="1"/>
  <c r="P97" i="1"/>
  <c r="D70" i="1"/>
  <c r="N83" i="1"/>
  <c r="E79" i="1"/>
  <c r="D79" i="1"/>
  <c r="E70" i="1"/>
  <c r="O83" i="1"/>
  <c r="O84" i="1"/>
  <c r="O85" i="1"/>
  <c r="O97" i="1"/>
  <c r="N84" i="1"/>
  <c r="N85" i="1"/>
  <c r="N97" i="1"/>
  <c r="B70" i="1"/>
  <c r="L83" i="1"/>
  <c r="C79" i="1"/>
  <c r="B79" i="1"/>
  <c r="C70" i="1"/>
  <c r="M83" i="1"/>
  <c r="M84" i="1"/>
  <c r="M85" i="1"/>
  <c r="M97" i="1"/>
  <c r="L84" i="1"/>
  <c r="L85" i="1"/>
  <c r="L97" i="1"/>
  <c r="I97" i="1"/>
  <c r="H97" i="1"/>
  <c r="G97" i="1"/>
  <c r="F97" i="1"/>
  <c r="E97" i="1"/>
  <c r="D97" i="1"/>
  <c r="C97" i="1"/>
  <c r="B97" i="1"/>
  <c r="S96" i="1"/>
  <c r="R96" i="1"/>
  <c r="Q96" i="1"/>
  <c r="P96" i="1"/>
  <c r="O96" i="1"/>
  <c r="N96" i="1"/>
  <c r="M96" i="1"/>
  <c r="L96" i="1"/>
  <c r="S70" i="1"/>
  <c r="S93" i="1"/>
  <c r="R70" i="1"/>
  <c r="R93" i="1"/>
  <c r="Q70" i="1"/>
  <c r="Q93" i="1"/>
  <c r="P70" i="1"/>
  <c r="P93" i="1"/>
  <c r="O70" i="1"/>
  <c r="O93" i="1"/>
  <c r="N70" i="1"/>
  <c r="N93" i="1"/>
  <c r="M70" i="1"/>
  <c r="M93" i="1"/>
  <c r="L70" i="1"/>
  <c r="L93" i="1"/>
  <c r="S92" i="1"/>
  <c r="R92" i="1"/>
  <c r="Q92" i="1"/>
  <c r="P92" i="1"/>
  <c r="O92" i="1"/>
  <c r="N92" i="1"/>
  <c r="M92" i="1"/>
  <c r="L92" i="1"/>
  <c r="S87" i="1"/>
  <c r="R87" i="1"/>
  <c r="S89" i="1"/>
  <c r="R89" i="1"/>
  <c r="Q87" i="1"/>
  <c r="P87" i="1"/>
  <c r="Q89" i="1"/>
  <c r="P89" i="1"/>
  <c r="O87" i="1"/>
  <c r="N87" i="1"/>
  <c r="O89" i="1"/>
  <c r="N89" i="1"/>
  <c r="M87" i="1"/>
  <c r="L87" i="1"/>
  <c r="M89" i="1"/>
  <c r="L89" i="1"/>
  <c r="I89" i="1"/>
  <c r="H89" i="1"/>
  <c r="G89" i="1"/>
  <c r="F89" i="1"/>
  <c r="E89" i="1"/>
  <c r="D89" i="1"/>
  <c r="C89" i="1"/>
  <c r="B89" i="1"/>
  <c r="S86" i="1"/>
  <c r="R86" i="1"/>
  <c r="Q86" i="1"/>
  <c r="P86" i="1"/>
  <c r="O86" i="1"/>
  <c r="N86" i="1"/>
  <c r="M86" i="1"/>
  <c r="L86" i="1"/>
  <c r="I86" i="1"/>
  <c r="H86" i="1"/>
  <c r="G86" i="1"/>
  <c r="F86" i="1"/>
  <c r="E86" i="1"/>
  <c r="D86" i="1"/>
  <c r="C86" i="1"/>
  <c r="B86" i="1"/>
  <c r="I76" i="1"/>
  <c r="H76" i="1"/>
  <c r="G76" i="1"/>
  <c r="F76" i="1"/>
  <c r="E76" i="1"/>
  <c r="D76" i="1"/>
  <c r="C76" i="1"/>
  <c r="B76" i="1"/>
  <c r="S67" i="1"/>
  <c r="R67" i="1"/>
  <c r="Q67" i="1"/>
  <c r="P67" i="1"/>
  <c r="O67" i="1"/>
  <c r="N67" i="1"/>
  <c r="M67" i="1"/>
  <c r="L67" i="1"/>
  <c r="I67" i="1"/>
  <c r="H67" i="1"/>
  <c r="G67" i="1"/>
  <c r="F67" i="1"/>
  <c r="E67" i="1"/>
  <c r="D67" i="1"/>
  <c r="C67" i="1"/>
  <c r="B67" i="1"/>
  <c r="S43" i="1"/>
  <c r="R43" i="1"/>
  <c r="Q43" i="1"/>
  <c r="P43" i="1"/>
  <c r="O43" i="1"/>
  <c r="N43" i="1"/>
  <c r="M43" i="1"/>
  <c r="L43" i="1"/>
  <c r="I43" i="1"/>
  <c r="H43" i="1"/>
  <c r="G43" i="1"/>
  <c r="F43" i="1"/>
  <c r="E43" i="1"/>
  <c r="D43" i="1"/>
  <c r="C43" i="1"/>
  <c r="B43" i="1"/>
  <c r="I22" i="1"/>
  <c r="H22" i="1"/>
  <c r="G22" i="1"/>
  <c r="F22" i="1"/>
  <c r="E22" i="1"/>
  <c r="D22" i="1"/>
  <c r="C22" i="1"/>
  <c r="B22" i="1"/>
</calcChain>
</file>

<file path=xl/comments1.xml><?xml version="1.0" encoding="utf-8"?>
<comments xmlns="http://schemas.openxmlformats.org/spreadsheetml/2006/main">
  <authors>
    <author>Jun</author>
  </authors>
  <commentList>
    <comment ref="B277" authorId="0">
      <text>
        <r>
          <rPr>
            <b/>
            <sz val="9"/>
            <color indexed="81"/>
            <rFont val="ＭＳ Ｐゴシック"/>
            <family val="3"/>
            <charset val="128"/>
          </rPr>
          <t>Jun:</t>
        </r>
        <r>
          <rPr>
            <sz val="9"/>
            <color indexed="81"/>
            <rFont val="ＭＳ Ｐゴシック"/>
            <family val="3"/>
            <charset val="128"/>
          </rPr>
          <t xml:space="preserve">
-20.39 大気の混入の疑いがあるため、除外。
</t>
        </r>
      </text>
    </comment>
  </commentList>
</comments>
</file>

<file path=xl/sharedStrings.xml><?xml version="1.0" encoding="utf-8"?>
<sst xmlns="http://schemas.openxmlformats.org/spreadsheetml/2006/main" count="7339" uniqueCount="554">
  <si>
    <t>Pre-incubation</t>
    <phoneticPr fontId="0"/>
  </si>
  <si>
    <t>(0-1) Enclosure: day 1-4 (3 days) 10/2/09 by direct injection into GB vials</t>
    <phoneticPr fontId="0"/>
  </si>
  <si>
    <t>jar No.</t>
    <phoneticPr fontId="0"/>
  </si>
  <si>
    <t>d13C</t>
    <phoneticPr fontId="0"/>
  </si>
  <si>
    <t>error</t>
    <phoneticPr fontId="0"/>
  </si>
  <si>
    <t>D14C</t>
    <phoneticPr fontId="0"/>
  </si>
  <si>
    <t>d13C (per mil)</t>
    <phoneticPr fontId="0"/>
  </si>
  <si>
    <t>(n=2)</t>
    <phoneticPr fontId="0"/>
  </si>
  <si>
    <t>MA</t>
    <phoneticPr fontId="0"/>
  </si>
  <si>
    <t>stdev</t>
    <phoneticPr fontId="0"/>
  </si>
  <si>
    <t>MB</t>
    <phoneticPr fontId="0"/>
  </si>
  <si>
    <t>SA</t>
    <phoneticPr fontId="0"/>
  </si>
  <si>
    <t>SB</t>
    <phoneticPr fontId="0"/>
  </si>
  <si>
    <t>Total</t>
    <phoneticPr fontId="0"/>
  </si>
  <si>
    <t>(0-2) Enclosure: day 1-7 (6 days) 10/5/09 by 500 mL cans</t>
    <phoneticPr fontId="0"/>
  </si>
  <si>
    <t>(n=3)</t>
    <phoneticPr fontId="0"/>
  </si>
  <si>
    <t>D14C (per mil)</t>
    <phoneticPr fontId="0"/>
  </si>
  <si>
    <t>Priming treatment 10/8/09</t>
    <phoneticPr fontId="0"/>
  </si>
  <si>
    <t>(1) Enclosure: day 10-18 (8 days) 10/16/09 by 500 ml cans</t>
    <phoneticPr fontId="0"/>
  </si>
  <si>
    <r>
      <t>b</t>
    </r>
    <r>
      <rPr>
        <sz val="12"/>
        <color theme="1"/>
        <rFont val="Calibri"/>
        <family val="2"/>
        <charset val="204"/>
        <scheme val="minor"/>
      </rPr>
      <t>y direct GB</t>
    </r>
  </si>
  <si>
    <t>(n=2+)</t>
    <phoneticPr fontId="0"/>
  </si>
  <si>
    <t>Control 1</t>
    <phoneticPr fontId="0"/>
  </si>
  <si>
    <t>Control 2 (As0)</t>
    <phoneticPr fontId="0"/>
  </si>
  <si>
    <t>Control 2 (As)</t>
    <phoneticPr fontId="0"/>
  </si>
  <si>
    <t>Priming 1 (At)</t>
    <phoneticPr fontId="0"/>
  </si>
  <si>
    <t>Priming 2 (At)</t>
    <phoneticPr fontId="0"/>
  </si>
  <si>
    <t>ANU sucrose (Ac)</t>
    <phoneticPr fontId="0"/>
  </si>
  <si>
    <t>FACE litter (Ac)</t>
    <phoneticPr fontId="0"/>
  </si>
  <si>
    <t>Cumulative C released (micro gC/g dry soil/enclosure period)</t>
    <phoneticPr fontId="0"/>
  </si>
  <si>
    <t>control 2 (Rs cont)</t>
    <phoneticPr fontId="0"/>
  </si>
  <si>
    <t>Priming 1 (Rs soil with sub)</t>
    <phoneticPr fontId="0"/>
  </si>
  <si>
    <t>Priming 2</t>
    <phoneticPr fontId="0"/>
  </si>
  <si>
    <t>Priming 1</t>
    <phoneticPr fontId="0"/>
  </si>
  <si>
    <t>Ratio of C from SOM</t>
    <phoneticPr fontId="0"/>
  </si>
  <si>
    <t>C released from SOM
(micro gC/g dry soil/enc.)</t>
    <phoneticPr fontId="0"/>
  </si>
  <si>
    <t>Primed C release (micro gC/g dry soil/enc.)</t>
    <phoneticPr fontId="0"/>
  </si>
  <si>
    <t>Primed C release
(micro gC/g dry soil/enc.)</t>
    <phoneticPr fontId="0"/>
  </si>
  <si>
    <t>Priming
(% of control 2)</t>
    <phoneticPr fontId="0"/>
  </si>
  <si>
    <t>Priming
(% of control)</t>
    <phoneticPr fontId="0"/>
  </si>
  <si>
    <t>Substrate released
(micro gC/g dry soil/enc.)</t>
    <phoneticPr fontId="0"/>
  </si>
  <si>
    <t xml:space="preserve">Added substrate C (micro gC/g dry soil) </t>
    <phoneticPr fontId="0"/>
  </si>
  <si>
    <t>Released substrate C (%)</t>
    <phoneticPr fontId="0"/>
  </si>
  <si>
    <t>D14C sucrose (14Ac)</t>
    <phoneticPr fontId="0"/>
  </si>
  <si>
    <t>D14C of the total CO2 emitted by soil with substrate (14At)</t>
    <phoneticPr fontId="0"/>
  </si>
  <si>
    <t>D14C of SOC released as CO2 in primed soil (14As)</t>
    <phoneticPr fontId="0"/>
  </si>
  <si>
    <t>D14C of CO2 emitted in the control soil (14As0)</t>
    <phoneticPr fontId="0"/>
  </si>
  <si>
    <t>PE induced by the addition of substrate (micro gC/g dry soil/encl.) (PE)</t>
    <phoneticPr fontId="0"/>
  </si>
  <si>
    <t>D14C of the pool of SOC deomposed via the priming effect (14Ape)</t>
    <phoneticPr fontId="0"/>
  </si>
  <si>
    <t>10/16/09 Reflush with CO2-free air</t>
    <phoneticPr fontId="0"/>
  </si>
  <si>
    <t>(2) Enclosure: day 18-29 (11 days) 10/27/09  by direct injection to GB vials</t>
    <phoneticPr fontId="0"/>
  </si>
  <si>
    <t>d13C by can</t>
    <phoneticPr fontId="0"/>
  </si>
  <si>
    <t>nd</t>
    <phoneticPr fontId="0"/>
  </si>
  <si>
    <t>(n=1)</t>
    <phoneticPr fontId="0"/>
  </si>
  <si>
    <t>control 2</t>
    <phoneticPr fontId="0"/>
  </si>
  <si>
    <t>Total primed C
(micro gC/g dry soil)</t>
    <phoneticPr fontId="0"/>
  </si>
  <si>
    <t>Total substrate C released (micro gC/g-dry soil)</t>
    <phoneticPr fontId="0"/>
  </si>
  <si>
    <t>10/27/09 Re-flush with CO2-free air</t>
    <phoneticPr fontId="0"/>
  </si>
  <si>
    <t>(3) Enclosure: day 29-46 (11 days) 11/13/09  by direct injection to GB vials (20 samples)</t>
    <phoneticPr fontId="0"/>
  </si>
  <si>
    <t>(n=1+)</t>
    <phoneticPr fontId="0"/>
  </si>
  <si>
    <t>(n=0)</t>
    <phoneticPr fontId="0"/>
  </si>
  <si>
    <t>(4) Enclosure: day 29-52 (11 days) 11/19/09  by direct injection to GB vials (20 samples) and by 500ml cans (48 samples)</t>
    <phoneticPr fontId="0"/>
  </si>
  <si>
    <t>extracted</t>
    <phoneticPr fontId="0"/>
  </si>
  <si>
    <r>
      <t>e</t>
    </r>
    <r>
      <rPr>
        <sz val="12"/>
        <color theme="1"/>
        <rFont val="Calibri"/>
        <family val="2"/>
        <charset val="204"/>
        <scheme val="minor"/>
      </rPr>
      <t>xtracted</t>
    </r>
  </si>
  <si>
    <t>11/19/09 Re-flush with CO2-free air   (added DI water up to 50% WHC)</t>
    <phoneticPr fontId="0"/>
  </si>
  <si>
    <t>(5) Enclosure: day 52-56 (4 days) 11/23/09  by direct injection to GB vials (8 samples)</t>
    <phoneticPr fontId="0"/>
  </si>
  <si>
    <t>(6) Enclosure: day 52-64 (12 days)  12/1/09  by direct injection to GB vials (48 samples) and by 500ml cans (48 samples)</t>
    <phoneticPr fontId="0"/>
  </si>
  <si>
    <t>pumped out</t>
    <phoneticPr fontId="0"/>
  </si>
  <si>
    <t>12/1/09 Re-flush with CO2-free air</t>
    <phoneticPr fontId="0"/>
  </si>
  <si>
    <t xml:space="preserve">(7) Enclosure: day 64-65 (1 day)  12/2/09  by direct injection to GB vials (8 samples) </t>
    <phoneticPr fontId="0"/>
  </si>
  <si>
    <t>(8) Enclosure: day 77,  12/14/09  by 500ml cans for A horizon C-2 and P-1.</t>
    <phoneticPr fontId="0"/>
  </si>
  <si>
    <t>(8) Enclosure: day 79,  12/16/09  by 500ml cans for A horizon P-2.</t>
    <phoneticPr fontId="0"/>
  </si>
  <si>
    <t>(9) Enclosure: day 86,  12/23/09  by 500ml cans for A horizon C-2 and P-1.</t>
    <phoneticPr fontId="0"/>
  </si>
  <si>
    <t>(n=2 or  3)</t>
    <phoneticPr fontId="0"/>
  </si>
  <si>
    <t xml:space="preserve">(10) Enclosure: day 101,  1/7/10 </t>
    <phoneticPr fontId="0"/>
  </si>
  <si>
    <t xml:space="preserve">(11) Enclosure: day ,  1/21/10 </t>
    <phoneticPr fontId="0"/>
  </si>
  <si>
    <t>sheet 'Isotope data_copy" is copied verbatim from sheet 'Isotope data' in data/external/sierranv_strumbore_2018-04-06/Incubation (Jun).xls</t>
  </si>
  <si>
    <t>Soil data</t>
  </si>
  <si>
    <t>For incubation</t>
  </si>
  <si>
    <t>Need check</t>
  </si>
  <si>
    <t xml:space="preserve">Soil </t>
  </si>
  <si>
    <t>Water content (wt% of dry soil)</t>
  </si>
  <si>
    <t>Amount of soil (g dry soil)</t>
  </si>
  <si>
    <t>Amount of soil (g wet soil)</t>
  </si>
  <si>
    <t>Amount of water in wet soil (g)</t>
  </si>
  <si>
    <t xml:space="preserve">Equivalent WHC </t>
  </si>
  <si>
    <t>100%WHC (g water/100g dry soil, or wt% of dry soil)</t>
  </si>
  <si>
    <t>Amount of water at 100%WHC in wet aoil (g)</t>
  </si>
  <si>
    <t>35%WHC (g water/100g dry soil, or wt% of dry soil)</t>
  </si>
  <si>
    <t>Amount of water at 35%WHC in wet soil (g)</t>
  </si>
  <si>
    <t>Need to add water (g)</t>
  </si>
  <si>
    <t>20%WHC (g water/100g dry soil, or wt% of dry soil)</t>
  </si>
  <si>
    <t>Amount of water at 20%WHC in wet soil (g)</t>
  </si>
  <si>
    <t>5%WHC (g water/100g dry soil, or wt% of dry soil)</t>
  </si>
  <si>
    <t>Amount of water at 5%WHC in wet soil (g)</t>
  </si>
  <si>
    <t>50%WHC (g water/100g dry soil, or wt% of dry soil)</t>
  </si>
  <si>
    <t>Amount of water at 40%WHC in wet soil (g)</t>
  </si>
  <si>
    <t>Musick A (MA)</t>
  </si>
  <si>
    <t>Musick B (MB)</t>
  </si>
  <si>
    <t>Shaver A (SA)</t>
  </si>
  <si>
    <t>Shaver B (SB)</t>
  </si>
  <si>
    <t>After priming treatment (start: 8-Oct)</t>
  </si>
  <si>
    <t>Re-enclosure</t>
  </si>
  <si>
    <t>Water added</t>
  </si>
  <si>
    <t>Re-flushing</t>
  </si>
  <si>
    <t>reflushing for A horizon C-1 and P1</t>
  </si>
  <si>
    <t>(1) Control 1: C1-FM (Field moisture)</t>
  </si>
  <si>
    <t>分岐</t>
  </si>
  <si>
    <t>by Sue</t>
  </si>
  <si>
    <t>No.</t>
  </si>
  <si>
    <t>Jar</t>
  </si>
  <si>
    <t>Soil used</t>
  </si>
  <si>
    <t>(g dry soil equivalent)</t>
  </si>
  <si>
    <t>Wet soil (g)</t>
  </si>
  <si>
    <t>Specimen cup (g)</t>
  </si>
  <si>
    <t>Cup + wet soil (g)</t>
  </si>
  <si>
    <t>Water in cup (g)</t>
  </si>
  <si>
    <t>WHC</t>
  </si>
  <si>
    <t>Water content (g water/g dry soil)</t>
  </si>
  <si>
    <t>%WHC</t>
  </si>
  <si>
    <t>Water added (g)</t>
  </si>
  <si>
    <t>Modified water in cup</t>
  </si>
  <si>
    <t>Modified water content (g water/g dry soil)</t>
  </si>
  <si>
    <t>Effective jar volume (L)</t>
  </si>
  <si>
    <t>n (mol number)</t>
  </si>
  <si>
    <t>Weight of cup + wet soil in 11/19/09 (g)</t>
  </si>
  <si>
    <t>Water loss during incubation (g)</t>
  </si>
  <si>
    <t xml:space="preserve">Weight of initial cup + wet soil (g) </t>
  </si>
  <si>
    <t>Weight of cup +wet soil with 50%WHC (g)</t>
  </si>
  <si>
    <t>Weight after water addition (g)</t>
  </si>
  <si>
    <t>enclosure days</t>
  </si>
  <si>
    <t>CO2 conc.</t>
  </si>
  <si>
    <t>(ppm)</t>
  </si>
  <si>
    <t>ppm/day</t>
  </si>
  <si>
    <t>mgC/g dry soil/day</t>
  </si>
  <si>
    <t>CO2 conc. (ppm</t>
  </si>
  <si>
    <t>A: C-2、P-1</t>
  </si>
  <si>
    <t>A: P-2</t>
  </si>
  <si>
    <t>A horizon:</t>
  </si>
  <si>
    <t>C2, P1 and P2</t>
  </si>
  <si>
    <t>1-C1-FM-MA1</t>
  </si>
  <si>
    <t>nd</t>
  </si>
  <si>
    <t>end</t>
  </si>
  <si>
    <t>1-C1-FM-MA2</t>
  </si>
  <si>
    <t>1-C1-FM-MA3</t>
  </si>
  <si>
    <t>1-C1-FM-MB1</t>
  </si>
  <si>
    <t>1-C1-FM-MB2</t>
  </si>
  <si>
    <t>1-C1-FM-MB3</t>
  </si>
  <si>
    <t>1-C1-FM-SA1</t>
  </si>
  <si>
    <t>1-C1-FM-SA2</t>
  </si>
  <si>
    <t>1-C1-FM-SA3</t>
  </si>
  <si>
    <t>1-C1-FM-SB1</t>
  </si>
  <si>
    <t>1-C1-FM-SB2</t>
  </si>
  <si>
    <t>1-C1-FM-SB3</t>
  </si>
  <si>
    <t>(2) Control 2: C2-FMW (Field moisture+water addition)</t>
  </si>
  <si>
    <t>2nd priming</t>
  </si>
  <si>
    <t>Soil used (g dry soil equivalent)</t>
  </si>
  <si>
    <t>Cup + soil (g)</t>
  </si>
  <si>
    <t>Effective jar volume (mL)</t>
  </si>
  <si>
    <t>Weight of soil+cup with 50%WHC (g)</t>
  </si>
  <si>
    <t>modified water in cup</t>
  </si>
  <si>
    <t>modified water content</t>
  </si>
  <si>
    <t>(g)</t>
  </si>
  <si>
    <t>modified water in cup (g)</t>
  </si>
  <si>
    <t>days</t>
  </si>
  <si>
    <t>2-C2-FMW-MA1</t>
  </si>
  <si>
    <t>2-C2-FMW-MA2</t>
  </si>
  <si>
    <t>2-C2-FMW-MA3</t>
  </si>
  <si>
    <t>2-C2-FMW-MB1</t>
  </si>
  <si>
    <t>2-C2-FMW-MB2</t>
  </si>
  <si>
    <t>2-C2-FMW-MB3</t>
  </si>
  <si>
    <t>2-C2-FMW-SA1</t>
  </si>
  <si>
    <t>2-C2-FMW-SA2</t>
  </si>
  <si>
    <t>2-C2-FMW-SA3</t>
  </si>
  <si>
    <t>2-C2-FMW-SB1</t>
  </si>
  <si>
    <t>2-C2-FMW-SB2</t>
  </si>
  <si>
    <t>2-C2-FMW-SB3</t>
  </si>
  <si>
    <t>(3) Priming 1: P1-SUC (Sucrose addition)</t>
  </si>
  <si>
    <t>3-P1-SUC-MA1</t>
  </si>
  <si>
    <t>3-P1-SUC-MA2</t>
  </si>
  <si>
    <t>3-P1-SUC-MA3</t>
  </si>
  <si>
    <t>3-P1-SUC-MB1</t>
  </si>
  <si>
    <t>3-P1-SUC-MB2</t>
  </si>
  <si>
    <t>3-P1-SUC-MB3</t>
  </si>
  <si>
    <t>3-P1-SUC-SA1</t>
  </si>
  <si>
    <t>3-P1-SUC-SA2</t>
  </si>
  <si>
    <t>3-P1-SUC-SA3</t>
  </si>
  <si>
    <t>3-P1-SUC-SB1</t>
  </si>
  <si>
    <t>3-P1-SUC-SB2</t>
  </si>
  <si>
    <t>3-P1-SUC-SB3</t>
  </si>
  <si>
    <t>(4) Priming 2: P2-LIT (Labeled litter addition)</t>
  </si>
  <si>
    <t>4-P2-LIT-MA1</t>
  </si>
  <si>
    <t>4-P2-LIT-MA2</t>
  </si>
  <si>
    <t>4-P2-LIT-MA3</t>
  </si>
  <si>
    <t>4-P2-LIT-MB1</t>
  </si>
  <si>
    <t>4-P2-LIT-MB2</t>
  </si>
  <si>
    <t>4-P2-LIT-MB3</t>
  </si>
  <si>
    <t>4-P2-LIT-SA1</t>
  </si>
  <si>
    <t>4-P2-LIT-SA2</t>
  </si>
  <si>
    <t>4-P2-LIT-SA3</t>
  </si>
  <si>
    <t>4-P2-LIT-SB1</t>
  </si>
  <si>
    <t>4-P2-LIT-SB2</t>
  </si>
  <si>
    <t>4-P2-LIT-SB3</t>
  </si>
  <si>
    <t>Priming</t>
  </si>
  <si>
    <t>Add water</t>
  </si>
  <si>
    <t>CO2 concentration (ppm)</t>
  </si>
  <si>
    <t>C-1</t>
  </si>
  <si>
    <t>enc. day</t>
  </si>
  <si>
    <t>CO2 (ppm)</t>
  </si>
  <si>
    <t>std</t>
  </si>
  <si>
    <t>MA</t>
  </si>
  <si>
    <t>MB</t>
  </si>
  <si>
    <t>SA</t>
  </si>
  <si>
    <t>SB</t>
  </si>
  <si>
    <t>C-2</t>
  </si>
  <si>
    <t>P-1</t>
  </si>
  <si>
    <t>P-2</t>
  </si>
  <si>
    <t>Respiration rate (micro gC/g-dry soil/day)</t>
  </si>
  <si>
    <t>Resp.</t>
  </si>
  <si>
    <t>C release (micro gC/g-dry soil/enclosure)</t>
  </si>
  <si>
    <t>C release</t>
  </si>
  <si>
    <t>sheet 'Priming Incubation_copy" is copied verbatim from sheet 'Priming Incubation' in data/external/sierranv_strumbore_2018-04-06/Incubation (Jun).xls</t>
  </si>
  <si>
    <t>Jar_ID</t>
  </si>
  <si>
    <t>dw_g</t>
  </si>
  <si>
    <t>H2O_grav_pct</t>
  </si>
  <si>
    <t>H2O_WHC_pct</t>
  </si>
  <si>
    <t>fw_g</t>
  </si>
  <si>
    <t>PRE=INCUBATION (start: 9/28/09)</t>
    <phoneticPr fontId="0"/>
  </si>
  <si>
    <t>9/29/09: Purging with CO2-free air</t>
    <phoneticPr fontId="0"/>
  </si>
  <si>
    <t>(1) 10/1/09:  Enclosure period: 1 day after starting pre-incubation to 3 days after starting pre-incubation (For 2 days)</t>
    <phoneticPr fontId="0"/>
  </si>
  <si>
    <t>(1) 10/1/09</t>
    <phoneticPr fontId="0"/>
  </si>
  <si>
    <t>Days:</t>
    <phoneticPr fontId="0"/>
  </si>
  <si>
    <t xml:space="preserve">to </t>
    <phoneticPr fontId="0"/>
  </si>
  <si>
    <t xml:space="preserve"> </t>
    <phoneticPr fontId="0"/>
  </si>
  <si>
    <t>Period (days):</t>
    <phoneticPr fontId="0"/>
  </si>
  <si>
    <t>C flux rate (mgC/g dry soil/day)</t>
    <phoneticPr fontId="0"/>
  </si>
  <si>
    <t>Jar No.</t>
    <phoneticPr fontId="0"/>
  </si>
  <si>
    <t>Flux rate (mgC/g dry soil/day)</t>
    <phoneticPr fontId="0"/>
  </si>
  <si>
    <t>Control 2</t>
    <phoneticPr fontId="0"/>
  </si>
  <si>
    <t>total</t>
    <phoneticPr fontId="0"/>
  </si>
  <si>
    <t>Cumultive C amount released (micro gC/g dry soil/total period)</t>
    <phoneticPr fontId="0"/>
  </si>
  <si>
    <t>(2) 10/5/09:  Enclosure period: 1 day after starting pre-incubation to 7 days after starting pre-incubation</t>
    <phoneticPr fontId="0"/>
  </si>
  <si>
    <t>(2) 10/5/09</t>
    <phoneticPr fontId="0"/>
  </si>
  <si>
    <t>(3) 10/7/09:  Enclosure period: 1 day after starting pre-incubation to 9 days after starting pre-incubation</t>
    <phoneticPr fontId="0"/>
  </si>
  <si>
    <t>(3) 10/7/09</t>
    <phoneticPr fontId="0"/>
  </si>
  <si>
    <t>PRIMING TREATMENT:  10/8/09</t>
    <phoneticPr fontId="0"/>
  </si>
  <si>
    <t>10/8/09:  Purging with CO2-free air</t>
    <phoneticPr fontId="0"/>
  </si>
  <si>
    <t>(1) 10/9/09:  Enclosure from day 10 to day 11 after priming treatment</t>
    <phoneticPr fontId="0"/>
  </si>
  <si>
    <t>(1) 10/9/09</t>
    <phoneticPr fontId="0"/>
  </si>
  <si>
    <t>Cumaltive C amount released (micro gC/g dry soil/total period)</t>
    <phoneticPr fontId="0"/>
  </si>
  <si>
    <t>P1-C2</t>
    <phoneticPr fontId="0"/>
  </si>
  <si>
    <t>P2-C2</t>
    <phoneticPr fontId="0"/>
  </si>
  <si>
    <t>/54.4</t>
    <phoneticPr fontId="0"/>
  </si>
  <si>
    <t>/19.8</t>
    <phoneticPr fontId="0"/>
  </si>
  <si>
    <t>/46.6</t>
    <phoneticPr fontId="0"/>
  </si>
  <si>
    <t>/11.0</t>
    <phoneticPr fontId="0"/>
  </si>
  <si>
    <t>(2) 10/10/09:  Enclosure from day 10 to day 12 after priming treatment</t>
    <phoneticPr fontId="0"/>
  </si>
  <si>
    <t>(2) 10/10/09</t>
    <phoneticPr fontId="0"/>
  </si>
  <si>
    <t>(3) 10/11/09:  Enclosure from day 10 to day 13 after priming treatment</t>
    <phoneticPr fontId="0"/>
  </si>
  <si>
    <t>(3) 10/11/09</t>
    <phoneticPr fontId="0"/>
  </si>
  <si>
    <t>(4) 10/13/09:  Enclosure from day 10 to day 15 after priming treatment</t>
    <phoneticPr fontId="0"/>
  </si>
  <si>
    <t>(4) 10/13/09</t>
    <phoneticPr fontId="0"/>
  </si>
  <si>
    <t>(5) 10/16/09:  Enclosure from day 10 to day 18 after priming treatment</t>
    <phoneticPr fontId="0"/>
  </si>
  <si>
    <t>(5) 10/16/09</t>
    <phoneticPr fontId="0"/>
  </si>
  <si>
    <t>10/16/09:  Purging with CO2-free air</t>
    <phoneticPr fontId="0"/>
  </si>
  <si>
    <t>(6) 10/20/09:  Enclosure from day 18 to day 22 after priming treatment</t>
    <phoneticPr fontId="0"/>
  </si>
  <si>
    <t>(6) 10/20/09</t>
    <phoneticPr fontId="0"/>
  </si>
  <si>
    <t>Cumaltive C amount released (micro gC/g dry soil/period)</t>
    <phoneticPr fontId="0"/>
  </si>
  <si>
    <t>Cumulative C amount released (micro gC/g dry soil/total)</t>
    <phoneticPr fontId="0"/>
  </si>
  <si>
    <t>(7) 10/23/09:  Enclosure from day 18 to day 25 after priming treatment</t>
    <phoneticPr fontId="0"/>
  </si>
  <si>
    <t>(7) 10/23/09</t>
    <phoneticPr fontId="0"/>
  </si>
  <si>
    <t>(8) 10/27/09:  Enclosure from day 18 to day 29 after priming treatment</t>
    <phoneticPr fontId="0"/>
  </si>
  <si>
    <t>(8) 10/27/09</t>
    <phoneticPr fontId="0"/>
  </si>
  <si>
    <t>10/27/09:  Purging with CO2-free air</t>
    <phoneticPr fontId="0"/>
  </si>
  <si>
    <t>(9) 10/30/09:  Enclosure from day 29 to day 32 after priming treatment</t>
    <phoneticPr fontId="0"/>
  </si>
  <si>
    <t>(9) 10/30/09</t>
    <phoneticPr fontId="0"/>
  </si>
  <si>
    <t>(10) 11/3/09:  Enclosure from day 29 to day 36 after priming treatment</t>
    <phoneticPr fontId="0"/>
  </si>
  <si>
    <t>(10) 11/3/09</t>
    <phoneticPr fontId="0"/>
  </si>
  <si>
    <t>(11) 11/9/09:  Enclosure from day 29 to day  42 after priming treatment</t>
    <phoneticPr fontId="0"/>
  </si>
  <si>
    <t>(11) 11/9/09</t>
    <phoneticPr fontId="0"/>
  </si>
  <si>
    <t>(12) 11/13/09:  Enclosure from day 29 to day  46 after priming treatment</t>
    <phoneticPr fontId="0"/>
  </si>
  <si>
    <t>(12) 11/13/09</t>
    <phoneticPr fontId="0"/>
  </si>
  <si>
    <t>(13) 11/19/09:  Enclosure from day 29 to day  52 after priming treatment</t>
    <phoneticPr fontId="0"/>
  </si>
  <si>
    <t>(13) 11/19/09</t>
    <phoneticPr fontId="0"/>
  </si>
  <si>
    <t>11/19/09:  Purging with CO2-free air</t>
    <phoneticPr fontId="0"/>
  </si>
  <si>
    <t>(14) 11/23/09:  Enclosure from day 52 to day  56 after priming treatment</t>
    <phoneticPr fontId="0"/>
  </si>
  <si>
    <t>(14) 11/23/09</t>
    <phoneticPr fontId="0"/>
  </si>
  <si>
    <t>(15) 12/1/09:  Enclosure from day 52 to day  64 after priming treatment</t>
    <phoneticPr fontId="0"/>
  </si>
  <si>
    <t>(15) 12/1/09</t>
    <phoneticPr fontId="0"/>
  </si>
  <si>
    <t>12/1/09:  Purging with CO2-free air</t>
    <phoneticPr fontId="0"/>
  </si>
  <si>
    <t>(16) 12/7/09:  Enclosure from day 64 to day  70 after priming treatment</t>
    <phoneticPr fontId="0"/>
  </si>
  <si>
    <t>(16) 12/7/09</t>
    <phoneticPr fontId="0"/>
  </si>
  <si>
    <t>(17) 12/10/09:  Enclosure from day 64 to day  73 after priming treatment</t>
    <phoneticPr fontId="0"/>
  </si>
  <si>
    <t>(17) 12/10/09</t>
    <phoneticPr fontId="0"/>
  </si>
  <si>
    <t>(18) 12/14/09:  Enclosure from day 64 to day  77 after priming treatment</t>
    <phoneticPr fontId="0"/>
  </si>
  <si>
    <t>(18) 12/14/09</t>
    <phoneticPr fontId="0"/>
  </si>
  <si>
    <t xml:space="preserve">12/14/09:  Re-flush with CO2-free air for A horizon C-1 and P-1 </t>
    <phoneticPr fontId="0"/>
  </si>
  <si>
    <t>(19) 12/15/09:  Enclosure from day 77 to day  78</t>
    <phoneticPr fontId="0"/>
  </si>
  <si>
    <t>(19) 12/15/09</t>
    <phoneticPr fontId="0"/>
  </si>
  <si>
    <t>(20) 12/16/09:  Enclosure from day 77 to day  79</t>
    <phoneticPr fontId="0"/>
  </si>
  <si>
    <t>(20) 12/16/09</t>
    <phoneticPr fontId="0"/>
  </si>
  <si>
    <t>(21) 12/17/09:  Enclosure from day 77 to day  80</t>
    <phoneticPr fontId="0"/>
  </si>
  <si>
    <t>(21) 12/17/09</t>
    <phoneticPr fontId="0"/>
  </si>
  <si>
    <t>(22) 12/18/09:  Enclosure from day 77 to day  81</t>
    <phoneticPr fontId="0"/>
  </si>
  <si>
    <t>(22) 12/18/09</t>
    <phoneticPr fontId="0"/>
  </si>
  <si>
    <t>sheet 'CO2 measurements_copy' is copied verbatim from sheet 'CO2 measurements' in data/external/sierranv_strumbore_2018-04-06/Incubation (Jun).xls</t>
  </si>
  <si>
    <t>timepoint_cmtv</t>
  </si>
  <si>
    <t>formula_check</t>
  </si>
  <si>
    <t>start_date</t>
  </si>
  <si>
    <t>start_date_yyyy</t>
  </si>
  <si>
    <t>start_date_mm</t>
  </si>
  <si>
    <t>start_date_dd.d</t>
  </si>
  <si>
    <t>measurement_date</t>
  </si>
  <si>
    <t>measurement_date_yyyy</t>
  </si>
  <si>
    <t>measurement_month_mm</t>
  </si>
  <si>
    <t>measurement_date_dd.d</t>
  </si>
  <si>
    <t>Period</t>
  </si>
  <si>
    <t>time_d</t>
  </si>
  <si>
    <t>mgCO2_jar</t>
  </si>
  <si>
    <t>time_d_cmtv</t>
  </si>
  <si>
    <t>Priming incubation</t>
    <phoneticPr fontId="0"/>
  </si>
  <si>
    <t>Long accumulation incubation</t>
    <phoneticPr fontId="0"/>
  </si>
  <si>
    <t>Date</t>
    <phoneticPr fontId="0"/>
  </si>
  <si>
    <t>Days after start of pre-incubation</t>
    <phoneticPr fontId="0"/>
  </si>
  <si>
    <t>Day after incubation start</t>
    <phoneticPr fontId="0"/>
  </si>
  <si>
    <t>Days after priming treatments</t>
    <phoneticPr fontId="0"/>
  </si>
  <si>
    <t>Days after 2nd priming</t>
    <phoneticPr fontId="0"/>
  </si>
  <si>
    <t>Days after enclosure</t>
    <phoneticPr fontId="0"/>
  </si>
  <si>
    <t>treatment</t>
    <phoneticPr fontId="0"/>
  </si>
  <si>
    <t>measurement</t>
    <phoneticPr fontId="0"/>
  </si>
  <si>
    <t>collection</t>
    <phoneticPr fontId="0"/>
  </si>
  <si>
    <t>Incubation day (B horizon)</t>
    <phoneticPr fontId="0"/>
  </si>
  <si>
    <t>Incubation day (A horizon)</t>
    <phoneticPr fontId="0"/>
  </si>
  <si>
    <t>Mon</t>
    <phoneticPr fontId="0"/>
  </si>
  <si>
    <t>Pre-incubation start
(12:00-13:00)</t>
    <phoneticPr fontId="0"/>
  </si>
  <si>
    <t>Leak check
(14:00-)</t>
    <phoneticPr fontId="0"/>
  </si>
  <si>
    <t>Tue</t>
    <phoneticPr fontId="0"/>
  </si>
  <si>
    <t>Purging CO2-free air
(11:00-14:00)</t>
    <phoneticPr fontId="0"/>
  </si>
  <si>
    <t>Wed</t>
    <phoneticPr fontId="0"/>
  </si>
  <si>
    <t>Thu</t>
    <phoneticPr fontId="0"/>
  </si>
  <si>
    <t>CO2 conc. Meas.
(15:13-16:42)</t>
    <phoneticPr fontId="0"/>
  </si>
  <si>
    <t>Fri</t>
    <phoneticPr fontId="0"/>
  </si>
  <si>
    <t>Direct injection to GB vial
(2 samples x 4 horizons)
(12:30-13:00)</t>
    <phoneticPr fontId="0"/>
  </si>
  <si>
    <t>Sat</t>
    <phoneticPr fontId="0"/>
  </si>
  <si>
    <t>Sun</t>
    <phoneticPr fontId="0"/>
  </si>
  <si>
    <t>CO2 conc. Meas.
(13:15-14:50)</t>
    <phoneticPr fontId="0"/>
  </si>
  <si>
    <t>CO2 collection for AMS
(3 samples x 4 horizons)
(15:33-15:55)</t>
    <phoneticPr fontId="0"/>
  </si>
  <si>
    <t>CO2 conc. Meas.
(12:45-14:00)</t>
    <phoneticPr fontId="0"/>
  </si>
  <si>
    <t>9 or 0</t>
    <phoneticPr fontId="0"/>
  </si>
  <si>
    <t>Stop the pre-incubation (For 10 days)
&amp; Priming treatments
&amp; Enclosing with CO2-free air
(11:30-15:15)</t>
    <phoneticPr fontId="0"/>
  </si>
  <si>
    <t>CO2 conc. Meas.
(11:00-12:24)</t>
    <phoneticPr fontId="0"/>
  </si>
  <si>
    <t>CO2 conc. Meas.
(9:25-10:41)</t>
    <phoneticPr fontId="0"/>
  </si>
  <si>
    <t>CO2 conc. Meas.
(11:10-12:30)</t>
    <phoneticPr fontId="0"/>
  </si>
  <si>
    <t>CO2 conc. Meas.
(10:39-11:43)</t>
    <phoneticPr fontId="0"/>
  </si>
  <si>
    <t>8 or 0</t>
    <phoneticPr fontId="0"/>
  </si>
  <si>
    <t>Enclosing with CO2-free air
(13:40-16:15)</t>
    <phoneticPr fontId="0"/>
  </si>
  <si>
    <t>CO2 conc. Meas.
(10:25-11:49)</t>
    <phoneticPr fontId="0"/>
  </si>
  <si>
    <t>CO2 collection for AMS
(48 samples)
(12:20-13:35)</t>
    <phoneticPr fontId="0"/>
  </si>
  <si>
    <t>CO2 conc. Meas.
(11:59-13:08)</t>
    <phoneticPr fontId="0"/>
  </si>
  <si>
    <t>CO2 conc. Meas.
(10:25-11:45)</t>
    <phoneticPr fontId="0"/>
  </si>
  <si>
    <t>11 or 0</t>
    <phoneticPr fontId="0"/>
  </si>
  <si>
    <t>Enclosing with CO2-free air
(18:35-**:**)</t>
    <phoneticPr fontId="0"/>
  </si>
  <si>
    <t>CO2 conc. Meas.
(13:52-15:20)</t>
    <phoneticPr fontId="0"/>
  </si>
  <si>
    <t>Direct injection to GB vial
(48 samples)
(16:30-18:00)
CO2 collection for AMS
(16 samples)
(18:00-18:35)</t>
    <phoneticPr fontId="0"/>
  </si>
  <si>
    <t>CO2 conc. Meas.
(**:**-**:**)</t>
    <phoneticPr fontId="0"/>
  </si>
  <si>
    <t>CO2 conc. Meas.</t>
    <phoneticPr fontId="0"/>
  </si>
  <si>
    <t xml:space="preserve">Direct injection to GB vials (20 samples) </t>
    <phoneticPr fontId="0"/>
  </si>
  <si>
    <t>23 or 0</t>
    <phoneticPr fontId="0"/>
  </si>
  <si>
    <t>Add water to 50%WHC except C1
Enclosing with CO2-free air</t>
    <phoneticPr fontId="0"/>
  </si>
  <si>
    <t>Direct injection to GB vials (20 samples)
CO2 collection by 500ml cans (48 sample)</t>
    <phoneticPr fontId="0"/>
  </si>
  <si>
    <t>Direct injection to GB vials (20 samples)</t>
    <phoneticPr fontId="0"/>
  </si>
  <si>
    <t>12 or 0</t>
    <phoneticPr fontId="0"/>
  </si>
  <si>
    <t>Re-flush the jars with CO2-free air</t>
    <phoneticPr fontId="0"/>
  </si>
  <si>
    <t>Direct injection to GB vials (48 samples)
CO2 collection by 500ml cans (48 samples)</t>
    <phoneticPr fontId="0"/>
  </si>
  <si>
    <t>Direct injection to GB vials (8 samples)</t>
    <phoneticPr fontId="0"/>
  </si>
  <si>
    <t>Mon</t>
  </si>
  <si>
    <t>Tue</t>
  </si>
  <si>
    <t>Wed</t>
  </si>
  <si>
    <t>Thu</t>
  </si>
  <si>
    <t>Fri</t>
  </si>
  <si>
    <t>Sat</t>
  </si>
  <si>
    <t>Sun</t>
  </si>
  <si>
    <t>0 (for A horizon C-2 and P-1)</t>
    <phoneticPr fontId="0"/>
  </si>
  <si>
    <t>13 or 0</t>
    <phoneticPr fontId="0"/>
  </si>
  <si>
    <t>For A horizons C-2 and P-1, add 1ml of DI water or ANU sucrose solution.
Flush the jars.</t>
    <phoneticPr fontId="0"/>
  </si>
  <si>
    <t>Direct ingection to GB vials (A horizons, C-2 and P-1: 12 samples)
CO2 collection by 500ml cans (A horizons, C-2 and P-1: 12 samples)</t>
    <phoneticPr fontId="0"/>
  </si>
  <si>
    <t>14 or 1</t>
    <phoneticPr fontId="0"/>
  </si>
  <si>
    <t>CO2
(A horizon:
C-2, P-1and P-2)</t>
    <phoneticPr fontId="0"/>
  </si>
  <si>
    <t>For B horizon soils:
Adjust to 50%WHC
Flush with CO2-free air</t>
    <phoneticPr fontId="0"/>
  </si>
  <si>
    <t>15 or 2 or 0</t>
    <phoneticPr fontId="0"/>
  </si>
  <si>
    <t>Reflush the jars of P-2.</t>
    <phoneticPr fontId="0"/>
  </si>
  <si>
    <t>CO2
(A horizon:
C-1, C-2, P-1and P-2)</t>
    <phoneticPr fontId="0"/>
  </si>
  <si>
    <t>Direct injection to GB vials (A horizons, P-2: 6 samples)
CO2 collection by 500ml cans (A horizons, P-2: 6 samples)</t>
    <phoneticPr fontId="0"/>
  </si>
  <si>
    <t>For B horizon soils:
Add 1ml DI water or ANU sucrose solution to the jars, Flush with CO2-free air
Start incubation</t>
    <phoneticPr fontId="0"/>
  </si>
  <si>
    <t>16 or 3 or 1</t>
    <phoneticPr fontId="0"/>
  </si>
  <si>
    <t>CO2 meas.
(B horizons)</t>
    <phoneticPr fontId="0"/>
  </si>
  <si>
    <t>17 or 4 or 2</t>
    <phoneticPr fontId="0"/>
  </si>
  <si>
    <t>CO2
(A horizon:
C-2, P-1and P-2)
(B horizons)</t>
    <phoneticPr fontId="0"/>
  </si>
  <si>
    <t>18 or 5 or 3</t>
    <phoneticPr fontId="0"/>
  </si>
  <si>
    <t>19 or 6 or 4</t>
    <phoneticPr fontId="0"/>
  </si>
  <si>
    <t>20 or 7 or 5</t>
    <phoneticPr fontId="0"/>
  </si>
  <si>
    <t>21 or 8 or 6</t>
    <phoneticPr fontId="0"/>
  </si>
  <si>
    <t>22 or 9 or 7</t>
    <phoneticPr fontId="0"/>
  </si>
  <si>
    <t>For A horizons C-2 re-flushing the jars.</t>
    <phoneticPr fontId="0"/>
  </si>
  <si>
    <t>CO2
(A horizons)
(B horizons)</t>
    <phoneticPr fontId="0"/>
  </si>
  <si>
    <t>Direct injection (A horizons C-2, P-1 and P2: 18 samples)
500ml cans for AMS (A horizons C-2 and P1: 12 samples)</t>
    <phoneticPr fontId="0"/>
  </si>
  <si>
    <t>For A horizons, lids were removed, and parafilm was used instead.</t>
    <phoneticPr fontId="0"/>
  </si>
  <si>
    <t>Direct injection (A horizons C-1, C-2, P-1 and P-2: 24 samples)
AMS (24 samples)</t>
    <phoneticPr fontId="0"/>
  </si>
  <si>
    <t xml:space="preserve">For A horizon soils:
Adjust to 50%WHC
</t>
    <phoneticPr fontId="0"/>
  </si>
  <si>
    <t>For A horizon soils:
Add 1ml DI water or ANU sucrose solution to the jars, Flush with CO2-free air
Start incubation</t>
    <phoneticPr fontId="0"/>
  </si>
  <si>
    <t>CO2 meas.
(A and B)</t>
    <phoneticPr fontId="0"/>
  </si>
  <si>
    <t>CO2 meas.
(A)</t>
    <phoneticPr fontId="0"/>
  </si>
  <si>
    <t>6 or 0</t>
    <phoneticPr fontId="0"/>
  </si>
  <si>
    <t>Re-flushing the A horizons' jars</t>
    <phoneticPr fontId="0"/>
  </si>
  <si>
    <t>For A horizons,
CO2 collection for 13C by direct method (12 samples)
CO2 collection for AMS (12 samples)</t>
    <phoneticPr fontId="0"/>
  </si>
  <si>
    <t>2nd priming treatment for Shaver B
Re-flushing jars (6 jars)</t>
    <phoneticPr fontId="0"/>
  </si>
  <si>
    <t>CO2 meas.
(B)</t>
    <phoneticPr fontId="0"/>
  </si>
  <si>
    <t>IRMS) Shaver B: C-2, P-1 and P-2 (9 samples)
AMS) Shaver B: C-2 and P-1(6 samples)</t>
    <phoneticPr fontId="0"/>
  </si>
  <si>
    <t>CO2 meas.
(A, B)</t>
    <phoneticPr fontId="0"/>
  </si>
  <si>
    <t>Flushing A horizons C-2 and P-1 jars (12 jars)</t>
    <phoneticPr fontId="0"/>
  </si>
  <si>
    <t>sheet 'Schedule_copy" is copied verbatim from sheet 'Schedule' in data/external/sierranv_strumbore_2018-04-06/Incubation (Jun).xls</t>
  </si>
  <si>
    <t>pre</t>
  </si>
  <si>
    <t>inc</t>
  </si>
  <si>
    <t>index_co2</t>
  </si>
  <si>
    <t>mgC02/jar</t>
  </si>
  <si>
    <t>d14c</t>
  </si>
  <si>
    <t>d14c_err</t>
  </si>
  <si>
    <t>d13c</t>
  </si>
  <si>
    <t>SampleName</t>
  </si>
  <si>
    <t>ID</t>
  </si>
  <si>
    <t>Site_hzn</t>
  </si>
  <si>
    <t>H2O_whc_field_pct</t>
  </si>
  <si>
    <t>H2O_grav_field_pct</t>
  </si>
  <si>
    <t>dH2O_pct</t>
  </si>
  <si>
    <t>Trumbore_1996</t>
  </si>
  <si>
    <t>Trumbore Musick</t>
  </si>
  <si>
    <t>Trumbore Musick 1992</t>
  </si>
  <si>
    <t>Trumbore Musick 1992 Litter</t>
  </si>
  <si>
    <t>L</t>
  </si>
  <si>
    <t/>
  </si>
  <si>
    <t>Trumbore Musick 1992 0-7</t>
  </si>
  <si>
    <t>Trumbore Musick 1992 7-13</t>
  </si>
  <si>
    <t>Trumbore Musick 1992 13-19</t>
  </si>
  <si>
    <t>Trumbore Musick 1992 19-30</t>
  </si>
  <si>
    <t>Trumbore Musick 1992 30-42</t>
  </si>
  <si>
    <t>Trumbore Musick 1992 42-55</t>
  </si>
  <si>
    <t>Trumbore Musick 1992 55-68</t>
  </si>
  <si>
    <t>Trumbore Musick 1992 68-85</t>
  </si>
  <si>
    <t>Assumed bulk density value</t>
  </si>
  <si>
    <t>Trumbore Shaver</t>
  </si>
  <si>
    <t>Trumbore Shaver 1992</t>
  </si>
  <si>
    <t>Trumbore Shaver 1992 0-5</t>
  </si>
  <si>
    <t>Trumbore Shaver 1992 5-10</t>
  </si>
  <si>
    <t>Trumbore Shaver 1992 10-20</t>
  </si>
  <si>
    <t>Trumbore Shaver 1992 20-40</t>
  </si>
  <si>
    <t>Trumbore Shaver 1992 40-59</t>
  </si>
  <si>
    <t>Trumbore Shaver 1992 59-100</t>
  </si>
  <si>
    <t>entry_name</t>
  </si>
  <si>
    <t>site_name</t>
  </si>
  <si>
    <t>pro_name</t>
  </si>
  <si>
    <t>lyr_name</t>
  </si>
  <si>
    <t>lyr_obs_date_y</t>
  </si>
  <si>
    <t>lyr_top</t>
  </si>
  <si>
    <t>lyr_bot</t>
  </si>
  <si>
    <t>lyr_hzn</t>
  </si>
  <si>
    <t>lyr_color</t>
  </si>
  <si>
    <t>lyr_bd_samp</t>
  </si>
  <si>
    <t>lyr_bd_notes</t>
  </si>
  <si>
    <t>lyr_sand_tot_psa</t>
  </si>
  <si>
    <t>lyr_silt_tot_psa</t>
  </si>
  <si>
    <t>lyr_clay_tot_psa</t>
  </si>
  <si>
    <t>lyr_coarse_tot</t>
  </si>
  <si>
    <t>lyr_cat_exch</t>
  </si>
  <si>
    <t>lyr_bs</t>
  </si>
  <si>
    <t>lyr_c_org</t>
  </si>
  <si>
    <t>lyr_soc</t>
  </si>
  <si>
    <t>lyr_rc_year</t>
  </si>
  <si>
    <t>lyr_14c</t>
  </si>
  <si>
    <t>lyr_fe_py</t>
  </si>
  <si>
    <t>lyr_al_py</t>
  </si>
  <si>
    <t>lyr_fe_ox</t>
  </si>
  <si>
    <t>lyr_al_ox</t>
  </si>
  <si>
    <t>lyr_fe_dith</t>
  </si>
  <si>
    <t>Entry/Dataset Name</t>
  </si>
  <si>
    <t>Site Name</t>
  </si>
  <si>
    <t>Profile Name</t>
  </si>
  <si>
    <t>Layer Name</t>
  </si>
  <si>
    <t>Observation Year</t>
  </si>
  <si>
    <t>Layer Top</t>
  </si>
  <si>
    <t>Layer Bottom</t>
  </si>
  <si>
    <t xml:space="preserve">Horizon </t>
  </si>
  <si>
    <t>Moist Munsell Color</t>
  </si>
  <si>
    <t>Bulk Density, Coarse Fragments Removed</t>
  </si>
  <si>
    <t>Bulk Density Method or Other Notes</t>
  </si>
  <si>
    <t>Percent Sand</t>
  </si>
  <si>
    <t>Percent Silt</t>
  </si>
  <si>
    <t>Percent Clay</t>
  </si>
  <si>
    <t>Coarse Fraction</t>
  </si>
  <si>
    <t xml:space="preserve">Cation Exchange </t>
  </si>
  <si>
    <t>% Base Saturation</t>
  </si>
  <si>
    <t>Organic Carbon</t>
  </si>
  <si>
    <t>Bulk Layer Reported Soil Organic Carbon Stock</t>
  </si>
  <si>
    <t>Radiocarbon Analysis Year</t>
  </si>
  <si>
    <t>Bulk Layer Δ14C</t>
  </si>
  <si>
    <t>Pyrophosphate Extractable Fe</t>
  </si>
  <si>
    <t>Pyrophosphate Extractable Al</t>
  </si>
  <si>
    <t>Oxalate Extractable Fe</t>
  </si>
  <si>
    <t>Oxalate Extractable Al</t>
  </si>
  <si>
    <t>Dithionite Extractable Fe</t>
  </si>
  <si>
    <t>Author_year</t>
  </si>
  <si>
    <t>yyyy</t>
  </si>
  <si>
    <t>cm</t>
  </si>
  <si>
    <t>g cm-3</t>
  </si>
  <si>
    <t>%</t>
  </si>
  <si>
    <t>cmol H+ kg-1</t>
  </si>
  <si>
    <t>g cm-2</t>
  </si>
  <si>
    <t>‰</t>
  </si>
  <si>
    <t>YYYY</t>
  </si>
  <si>
    <t>mg/g</t>
  </si>
  <si>
    <t>Trumbore Ahwahnee</t>
  </si>
  <si>
    <t>Trumbore Ahwahnee 1959</t>
  </si>
  <si>
    <t>Trumbore Ahwahnee 1959 0-5</t>
  </si>
  <si>
    <t>10YR5/2</t>
  </si>
  <si>
    <t>assumed, based on measurement from same soil in 1992</t>
  </si>
  <si>
    <t>Trumbore Ahwahnee 1959 5-25</t>
  </si>
  <si>
    <t>Trumbore Ahwahnee 1959 25-97</t>
  </si>
  <si>
    <t>10YR5/4</t>
  </si>
  <si>
    <t>Trumbore Musick 1958</t>
  </si>
  <si>
    <t>Trumbore Musick 1958 0-18</t>
  </si>
  <si>
    <t>10YR6/3</t>
  </si>
  <si>
    <t>Trumbore Musick 1958 18-36</t>
  </si>
  <si>
    <t>10YR6/4</t>
  </si>
  <si>
    <t>Trumbore Musick 1958 36-51</t>
  </si>
  <si>
    <t>10YR5/8</t>
  </si>
  <si>
    <t>Trumbore Musick 1958 51-114</t>
  </si>
  <si>
    <t>2.5YR5/6</t>
  </si>
  <si>
    <t>Trumbore Shaver 1 1959</t>
  </si>
  <si>
    <t>Trumbore Shaver 1 1959 0-20</t>
  </si>
  <si>
    <t>10YR5/3</t>
  </si>
  <si>
    <t>Trumbore Shaver 2 1959</t>
  </si>
  <si>
    <t>Trumbore Shaver 2 1959 0-15</t>
  </si>
  <si>
    <t>gC_kgS</t>
  </si>
  <si>
    <t>C_pct</t>
  </si>
  <si>
    <t>Site</t>
  </si>
  <si>
    <t>Horizon</t>
  </si>
  <si>
    <t>Depth_top</t>
  </si>
  <si>
    <t>Depth_bottom</t>
  </si>
  <si>
    <t>Musick</t>
  </si>
  <si>
    <t>Shaver</t>
  </si>
  <si>
    <t>A</t>
  </si>
  <si>
    <t>sheet 'Trumbore_1996_copy' is copied from ISRaD v1.2.4 entry "Trumbore_1996" layer data (empty columns removed); contains texture data</t>
  </si>
  <si>
    <t>sheet 'Dahlgren_1997' summarizes A horizon C data and is taken fromTable 4 in Dahlgren et al. 1997 (doi: 10.1016/S0016-7061(97)00034-7)</t>
  </si>
  <si>
    <t>Treatment</t>
  </si>
  <si>
    <t>control</t>
  </si>
  <si>
    <t>YearSampled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</si>
</sst>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0.00_ "/>
    <numFmt numFmtId="165" formatCode="0.0_ "/>
    <numFmt numFmtId="166" formatCode="0.000_ "/>
    <numFmt numFmtId="167" formatCode="#,##0.00000;[Red]\-#,##0.00000"/>
    <numFmt numFmtId="168" formatCode="#,##0.0;[Red]\-#,##0.0"/>
    <numFmt numFmtId="169" formatCode="0;_"/>
    <numFmt numFmtId="170" formatCode="0.00000;_"/>
    <numFmt numFmtId="171" formatCode="0_ "/>
    <numFmt numFmtId="172" formatCode="0.00000_ "/>
    <numFmt numFmtId="173" formatCode="0.0;_Ⰰ"/>
    <numFmt numFmtId="174" formatCode="0.0;_萀"/>
    <numFmt numFmtId="175" formatCode="0.00;_"/>
    <numFmt numFmtId="176" formatCode="m/d/yy;@"/>
    <numFmt numFmtId="177" formatCode="[$-409]d\-mmm\-yy;@"/>
    <numFmt numFmtId="178" formatCode="0.0"/>
  </numFmts>
  <fonts count="9" x14ac:knownFonts="1">
    <font>
      <sz val="12"/>
      <color theme="1"/>
      <name val="Calibri"/>
      <family val="2"/>
      <charset val="204"/>
      <scheme val="minor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rgb="FFDD0806"/>
      <name val="ＭＳ Ｐゴシック"/>
      <family val="3"/>
      <charset val="128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indexed="206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1FB714"/>
        <bgColor rgb="FF000000"/>
      </patternFill>
    </fill>
    <fill>
      <patternFill patternType="solid">
        <fgColor rgb="FF00ABEA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DD0806"/>
        <bgColor rgb="FF000000"/>
      </patternFill>
    </fill>
    <fill>
      <patternFill patternType="solid">
        <fgColor rgb="FF339966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</borders>
  <cellStyleXfs count="6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5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4" borderId="14" xfId="0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164" fontId="0" fillId="0" borderId="24" xfId="0" applyNumberForma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2" xfId="0" applyNumberForma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165" fontId="0" fillId="4" borderId="0" xfId="0" applyNumberForma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165" fontId="0" fillId="4" borderId="16" xfId="0" applyNumberFormat="1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25" xfId="0" applyBorder="1" applyAlignment="1">
      <alignment vertical="center"/>
    </xf>
    <xf numFmtId="164" fontId="0" fillId="0" borderId="26" xfId="0" applyNumberFormat="1" applyFill="1" applyBorder="1" applyAlignment="1">
      <alignment vertical="center"/>
    </xf>
    <xf numFmtId="164" fontId="0" fillId="0" borderId="27" xfId="0" applyNumberFormat="1" applyFill="1" applyBorder="1" applyAlignment="1">
      <alignment vertical="center"/>
    </xf>
    <xf numFmtId="164" fontId="0" fillId="0" borderId="27" xfId="0" applyNumberForma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165" fontId="0" fillId="0" borderId="26" xfId="0" applyNumberFormat="1" applyFill="1" applyBorder="1" applyAlignment="1">
      <alignment vertical="center"/>
    </xf>
    <xf numFmtId="165" fontId="0" fillId="0" borderId="27" xfId="0" applyNumberFormat="1" applyFill="1" applyBorder="1" applyAlignment="1">
      <alignment vertical="center"/>
    </xf>
    <xf numFmtId="165" fontId="0" fillId="0" borderId="27" xfId="0" applyNumberFormat="1" applyBorder="1" applyAlignment="1">
      <alignment vertical="center"/>
    </xf>
    <xf numFmtId="165" fontId="0" fillId="0" borderId="28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164" fontId="0" fillId="4" borderId="0" xfId="0" applyNumberFormat="1" applyFill="1" applyBorder="1" applyAlignment="1">
      <alignment vertical="center"/>
    </xf>
    <xf numFmtId="165" fontId="0" fillId="0" borderId="16" xfId="0" applyNumberForma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24" xfId="0" applyNumberFormat="1" applyFill="1" applyBorder="1" applyAlignment="1">
      <alignment vertical="center"/>
    </xf>
    <xf numFmtId="165" fontId="0" fillId="0" borderId="14" xfId="0" applyNumberFormat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5" fontId="0" fillId="0" borderId="24" xfId="0" applyNumberFormat="1" applyBorder="1" applyAlignment="1">
      <alignment vertical="center"/>
    </xf>
    <xf numFmtId="164" fontId="0" fillId="0" borderId="29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6" xfId="0" applyNumberFormat="1" applyFill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5" fontId="0" fillId="0" borderId="29" xfId="0" applyNumberFormat="1" applyBorder="1" applyAlignment="1">
      <alignment vertical="center"/>
    </xf>
    <xf numFmtId="165" fontId="0" fillId="0" borderId="16" xfId="0" applyNumberFormat="1" applyFill="1" applyBorder="1" applyAlignment="1">
      <alignment vertical="center"/>
    </xf>
    <xf numFmtId="165" fontId="0" fillId="0" borderId="19" xfId="0" applyNumberFormat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164" fontId="0" fillId="6" borderId="0" xfId="0" applyNumberFormat="1" applyFill="1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7" borderId="11" xfId="0" applyFill="1" applyBorder="1" applyAlignment="1">
      <alignment vertical="center"/>
    </xf>
    <xf numFmtId="165" fontId="0" fillId="7" borderId="24" xfId="0" applyNumberFormat="1" applyFill="1" applyBorder="1" applyAlignment="1">
      <alignment vertical="center"/>
    </xf>
    <xf numFmtId="165" fontId="0" fillId="7" borderId="0" xfId="0" applyNumberFormat="1" applyFill="1" applyBorder="1" applyAlignment="1">
      <alignment vertical="center"/>
    </xf>
    <xf numFmtId="165" fontId="0" fillId="7" borderId="14" xfId="0" applyNumberFormat="1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4" fontId="0" fillId="0" borderId="32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7" borderId="11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165" fontId="0" fillId="6" borderId="24" xfId="0" applyNumberFormat="1" applyFill="1" applyBorder="1" applyAlignment="1">
      <alignment vertical="center"/>
    </xf>
    <xf numFmtId="165" fontId="0" fillId="6" borderId="0" xfId="0" applyNumberFormat="1" applyFill="1" applyBorder="1" applyAlignment="1">
      <alignment vertical="center"/>
    </xf>
    <xf numFmtId="165" fontId="0" fillId="6" borderId="14" xfId="0" applyNumberFormat="1" applyFill="1" applyBorder="1" applyAlignment="1">
      <alignment vertical="center"/>
    </xf>
    <xf numFmtId="0" fontId="0" fillId="0" borderId="33" xfId="0" applyBorder="1" applyAlignment="1">
      <alignment vertical="center" wrapText="1"/>
    </xf>
    <xf numFmtId="165" fontId="0" fillId="0" borderId="34" xfId="0" applyNumberFormat="1" applyBorder="1" applyAlignment="1">
      <alignment vertical="center"/>
    </xf>
    <xf numFmtId="165" fontId="0" fillId="0" borderId="35" xfId="0" applyNumberFormat="1" applyBorder="1" applyAlignment="1">
      <alignment vertical="center"/>
    </xf>
    <xf numFmtId="165" fontId="0" fillId="0" borderId="36" xfId="0" applyNumberFormat="1" applyBorder="1" applyAlignment="1">
      <alignment vertical="center"/>
    </xf>
    <xf numFmtId="0" fontId="0" fillId="0" borderId="37" xfId="0" applyBorder="1" applyAlignment="1">
      <alignment vertical="center" wrapText="1"/>
    </xf>
    <xf numFmtId="165" fontId="0" fillId="0" borderId="38" xfId="0" applyNumberFormat="1" applyBorder="1" applyAlignment="1">
      <alignment vertical="center"/>
    </xf>
    <xf numFmtId="165" fontId="0" fillId="0" borderId="39" xfId="0" applyNumberFormat="1" applyBorder="1" applyAlignment="1">
      <alignment vertical="center"/>
    </xf>
    <xf numFmtId="165" fontId="0" fillId="0" borderId="40" xfId="0" applyNumberFormat="1" applyBorder="1" applyAlignment="1">
      <alignment vertical="center"/>
    </xf>
    <xf numFmtId="0" fontId="0" fillId="0" borderId="11" xfId="0" applyFill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15" xfId="0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165" fontId="0" fillId="6" borderId="29" xfId="0" applyNumberFormat="1" applyFill="1" applyBorder="1" applyAlignment="1">
      <alignment vertical="center"/>
    </xf>
    <xf numFmtId="165" fontId="0" fillId="6" borderId="16" xfId="0" applyNumberFormat="1" applyFill="1" applyBorder="1" applyAlignment="1">
      <alignment vertical="center"/>
    </xf>
    <xf numFmtId="165" fontId="0" fillId="6" borderId="19" xfId="0" applyNumberForma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165" fontId="0" fillId="2" borderId="0" xfId="0" applyNumberFormat="1" applyFill="1" applyAlignment="1">
      <alignment vertical="center"/>
    </xf>
    <xf numFmtId="0" fontId="0" fillId="7" borderId="2" xfId="0" applyFill="1" applyBorder="1" applyAlignment="1">
      <alignment vertical="center"/>
    </xf>
    <xf numFmtId="164" fontId="0" fillId="0" borderId="7" xfId="0" applyNumberForma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164" fontId="0" fillId="0" borderId="14" xfId="0" applyNumberFormat="1" applyFill="1" applyBorder="1" applyAlignment="1">
      <alignment vertical="center"/>
    </xf>
    <xf numFmtId="165" fontId="0" fillId="0" borderId="32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164" fontId="0" fillId="4" borderId="7" xfId="0" applyNumberFormat="1" applyFill="1" applyBorder="1" applyAlignment="1">
      <alignment vertical="center"/>
    </xf>
    <xf numFmtId="164" fontId="0" fillId="4" borderId="16" xfId="0" applyNumberForma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164" fontId="1" fillId="0" borderId="7" xfId="0" applyNumberFormat="1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165" fontId="2" fillId="4" borderId="0" xfId="0" applyNumberFormat="1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164" fontId="1" fillId="4" borderId="0" xfId="0" applyNumberFormat="1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164" fontId="0" fillId="4" borderId="24" xfId="0" applyNumberFormat="1" applyFill="1" applyBorder="1" applyAlignment="1">
      <alignment vertical="center"/>
    </xf>
    <xf numFmtId="164" fontId="0" fillId="4" borderId="14" xfId="0" applyNumberFormat="1" applyFill="1" applyBorder="1" applyAlignment="1">
      <alignment vertical="center"/>
    </xf>
    <xf numFmtId="165" fontId="0" fillId="4" borderId="24" xfId="0" applyNumberFormat="1" applyFill="1" applyBorder="1" applyAlignment="1">
      <alignment vertical="center"/>
    </xf>
    <xf numFmtId="165" fontId="0" fillId="4" borderId="14" xfId="0" applyNumberFormat="1" applyFill="1" applyBorder="1" applyAlignment="1">
      <alignment vertical="center"/>
    </xf>
    <xf numFmtId="165" fontId="0" fillId="4" borderId="29" xfId="0" applyNumberFormat="1" applyFill="1" applyBorder="1" applyAlignment="1">
      <alignment vertical="center"/>
    </xf>
    <xf numFmtId="164" fontId="0" fillId="4" borderId="19" xfId="0" applyNumberForma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  <xf numFmtId="165" fontId="0" fillId="0" borderId="7" xfId="0" applyNumberFormat="1" applyFill="1" applyBorder="1" applyAlignment="1">
      <alignment vertical="center"/>
    </xf>
    <xf numFmtId="165" fontId="0" fillId="4" borderId="7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0" borderId="41" xfId="0" applyFont="1" applyBorder="1" applyAlignment="1">
      <alignment vertical="center" wrapText="1"/>
    </xf>
    <xf numFmtId="165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9" borderId="0" xfId="0" applyNumberFormat="1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16" fontId="1" fillId="0" borderId="0" xfId="0" applyNumberFormat="1" applyFont="1" applyAlignment="1">
      <alignment vertical="center"/>
    </xf>
    <xf numFmtId="16" fontId="1" fillId="0" borderId="41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10" borderId="0" xfId="0" applyFont="1" applyFill="1" applyAlignment="1">
      <alignment vertical="center" wrapText="1"/>
    </xf>
    <xf numFmtId="165" fontId="1" fillId="12" borderId="0" xfId="0" applyNumberFormat="1" applyFont="1" applyFill="1" applyAlignment="1">
      <alignment vertical="center"/>
    </xf>
    <xf numFmtId="166" fontId="1" fillId="0" borderId="0" xfId="0" applyNumberFormat="1" applyFont="1" applyAlignment="1">
      <alignment vertical="center"/>
    </xf>
    <xf numFmtId="167" fontId="1" fillId="0" borderId="0" xfId="0" applyNumberFormat="1" applyFont="1" applyAlignment="1">
      <alignment vertical="center"/>
    </xf>
    <xf numFmtId="168" fontId="1" fillId="12" borderId="0" xfId="0" applyNumberFormat="1" applyFont="1" applyFill="1" applyAlignment="1">
      <alignment vertical="center"/>
    </xf>
    <xf numFmtId="169" fontId="1" fillId="0" borderId="0" xfId="0" applyNumberFormat="1" applyFont="1" applyAlignment="1">
      <alignment vertical="center"/>
    </xf>
    <xf numFmtId="170" fontId="1" fillId="0" borderId="0" xfId="0" applyNumberFormat="1" applyFont="1" applyAlignment="1">
      <alignment vertical="center"/>
    </xf>
    <xf numFmtId="171" fontId="1" fillId="0" borderId="0" xfId="0" applyNumberFormat="1" applyFont="1" applyAlignment="1">
      <alignment vertical="center"/>
    </xf>
    <xf numFmtId="172" fontId="0" fillId="0" borderId="0" xfId="0" applyNumberFormat="1" applyAlignment="1">
      <alignment vertical="center"/>
    </xf>
    <xf numFmtId="172" fontId="1" fillId="0" borderId="0" xfId="0" applyNumberFormat="1" applyFont="1" applyAlignment="1">
      <alignment vertical="center"/>
    </xf>
    <xf numFmtId="0" fontId="1" fillId="13" borderId="0" xfId="0" applyFont="1" applyFill="1" applyAlignment="1">
      <alignment vertical="center"/>
    </xf>
    <xf numFmtId="171" fontId="1" fillId="13" borderId="0" xfId="0" applyNumberFormat="1" applyFont="1" applyFill="1" applyAlignment="1">
      <alignment vertical="center"/>
    </xf>
    <xf numFmtId="172" fontId="1" fillId="13" borderId="0" xfId="0" applyNumberFormat="1" applyFont="1" applyFill="1" applyAlignment="1">
      <alignment vertical="center"/>
    </xf>
    <xf numFmtId="0" fontId="1" fillId="14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166" fontId="1" fillId="0" borderId="0" xfId="0" applyNumberFormat="1" applyFont="1" applyAlignment="1">
      <alignment vertical="center" wrapText="1"/>
    </xf>
    <xf numFmtId="173" fontId="1" fillId="0" borderId="0" xfId="0" applyNumberFormat="1" applyFont="1" applyAlignment="1">
      <alignment vertical="center"/>
    </xf>
    <xf numFmtId="174" fontId="1" fillId="0" borderId="0" xfId="0" applyNumberFormat="1" applyFont="1" applyAlignment="1">
      <alignment vertical="center"/>
    </xf>
    <xf numFmtId="0" fontId="1" fillId="15" borderId="0" xfId="0" applyFont="1" applyFill="1" applyAlignment="1">
      <alignment vertical="center"/>
    </xf>
    <xf numFmtId="0" fontId="1" fillId="16" borderId="0" xfId="0" applyFont="1" applyFill="1" applyAlignment="1">
      <alignment vertical="center"/>
    </xf>
    <xf numFmtId="0" fontId="1" fillId="17" borderId="16" xfId="0" applyFont="1" applyFill="1" applyBorder="1" applyAlignment="1">
      <alignment vertical="center"/>
    </xf>
    <xf numFmtId="0" fontId="1" fillId="17" borderId="0" xfId="0" applyFont="1" applyFill="1" applyAlignment="1">
      <alignment vertical="center"/>
    </xf>
    <xf numFmtId="0" fontId="1" fillId="15" borderId="1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15" borderId="2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71" fontId="1" fillId="0" borderId="14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15" borderId="37" xfId="0" applyFont="1" applyFill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15" borderId="39" xfId="0" applyFont="1" applyFill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171" fontId="1" fillId="0" borderId="35" xfId="0" applyNumberFormat="1" applyFont="1" applyBorder="1" applyAlignment="1">
      <alignment vertical="center"/>
    </xf>
    <xf numFmtId="171" fontId="1" fillId="0" borderId="36" xfId="0" applyNumberFormat="1" applyFont="1" applyBorder="1" applyAlignment="1">
      <alignment vertical="center"/>
    </xf>
    <xf numFmtId="171" fontId="1" fillId="14" borderId="35" xfId="0" applyNumberFormat="1" applyFont="1" applyFill="1" applyBorder="1" applyAlignment="1">
      <alignment vertical="center"/>
    </xf>
    <xf numFmtId="171" fontId="1" fillId="14" borderId="36" xfId="0" applyNumberFormat="1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171" fontId="1" fillId="0" borderId="16" xfId="0" applyNumberFormat="1" applyFont="1" applyBorder="1" applyAlignment="1">
      <alignment vertical="center"/>
    </xf>
    <xf numFmtId="171" fontId="1" fillId="0" borderId="19" xfId="0" applyNumberFormat="1" applyFont="1" applyBorder="1" applyAlignment="1">
      <alignment vertical="center"/>
    </xf>
    <xf numFmtId="0" fontId="1" fillId="15" borderId="1" xfId="0" applyFont="1" applyFill="1" applyBorder="1" applyAlignment="1">
      <alignment vertical="center"/>
    </xf>
    <xf numFmtId="175" fontId="1" fillId="0" borderId="0" xfId="0" applyNumberFormat="1" applyFont="1" applyAlignment="1">
      <alignment vertical="center"/>
    </xf>
    <xf numFmtId="164" fontId="1" fillId="0" borderId="14" xfId="0" applyNumberFormat="1" applyFont="1" applyBorder="1" applyAlignment="1">
      <alignment vertical="center"/>
    </xf>
    <xf numFmtId="175" fontId="1" fillId="0" borderId="35" xfId="0" applyNumberFormat="1" applyFont="1" applyBorder="1" applyAlignment="1">
      <alignment vertical="center"/>
    </xf>
    <xf numFmtId="164" fontId="1" fillId="0" borderId="36" xfId="0" applyNumberFormat="1" applyFont="1" applyBorder="1" applyAlignment="1">
      <alignment vertical="center"/>
    </xf>
    <xf numFmtId="164" fontId="1" fillId="0" borderId="35" xfId="0" applyNumberFormat="1" applyFont="1" applyBorder="1" applyAlignment="1">
      <alignment vertical="center"/>
    </xf>
    <xf numFmtId="164" fontId="1" fillId="14" borderId="35" xfId="0" applyNumberFormat="1" applyFont="1" applyFill="1" applyBorder="1" applyAlignment="1">
      <alignment vertical="center"/>
    </xf>
    <xf numFmtId="164" fontId="1" fillId="14" borderId="36" xfId="0" applyNumberFormat="1" applyFont="1" applyFill="1" applyBorder="1" applyAlignment="1">
      <alignment vertical="center"/>
    </xf>
    <xf numFmtId="164" fontId="1" fillId="0" borderId="16" xfId="0" applyNumberFormat="1" applyFont="1" applyBorder="1" applyAlignment="1">
      <alignment vertical="center"/>
    </xf>
    <xf numFmtId="164" fontId="1" fillId="0" borderId="19" xfId="0" applyNumberFormat="1" applyFont="1" applyBorder="1" applyAlignment="1">
      <alignment vertical="center"/>
    </xf>
    <xf numFmtId="2" fontId="0" fillId="0" borderId="0" xfId="0" applyNumberFormat="1"/>
    <xf numFmtId="14" fontId="0" fillId="0" borderId="0" xfId="0" applyNumberFormat="1" applyAlignment="1">
      <alignment vertical="center"/>
    </xf>
    <xf numFmtId="14" fontId="0" fillId="3" borderId="0" xfId="0" applyNumberForma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164" fontId="0" fillId="0" borderId="5" xfId="0" applyNumberFormat="1" applyBorder="1" applyAlignment="1">
      <alignment vertical="center"/>
    </xf>
    <xf numFmtId="172" fontId="0" fillId="4" borderId="0" xfId="0" applyNumberFormat="1" applyFill="1" applyAlignment="1">
      <alignment vertical="center"/>
    </xf>
    <xf numFmtId="164" fontId="0" fillId="4" borderId="2" xfId="0" applyNumberFormat="1" applyFill="1" applyBorder="1" applyAlignment="1">
      <alignment vertical="center"/>
    </xf>
    <xf numFmtId="172" fontId="0" fillId="6" borderId="0" xfId="0" applyNumberFormat="1" applyFill="1" applyAlignment="1">
      <alignment vertical="center"/>
    </xf>
    <xf numFmtId="0" fontId="0" fillId="18" borderId="0" xfId="0" applyFill="1" applyAlignment="1">
      <alignment vertical="center"/>
    </xf>
    <xf numFmtId="14" fontId="0" fillId="18" borderId="0" xfId="0" applyNumberFormat="1" applyFill="1" applyAlignment="1">
      <alignment vertical="center"/>
    </xf>
    <xf numFmtId="0" fontId="0" fillId="0" borderId="22" xfId="0" applyBorder="1" applyAlignment="1">
      <alignment vertical="center" wrapText="1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72" fontId="0" fillId="0" borderId="0" xfId="0" applyNumberFormat="1" applyFill="1" applyBorder="1" applyAlignment="1">
      <alignment vertical="center"/>
    </xf>
    <xf numFmtId="172" fontId="0" fillId="0" borderId="13" xfId="0" applyNumberFormat="1" applyFill="1" applyBorder="1" applyAlignment="1">
      <alignment vertical="center"/>
    </xf>
    <xf numFmtId="172" fontId="0" fillId="0" borderId="14" xfId="0" applyNumberFormat="1" applyFill="1" applyBorder="1" applyAlignment="1">
      <alignment vertical="center"/>
    </xf>
    <xf numFmtId="172" fontId="0" fillId="0" borderId="32" xfId="0" applyNumberFormat="1" applyFill="1" applyBorder="1" applyAlignment="1">
      <alignment vertical="center"/>
    </xf>
    <xf numFmtId="172" fontId="0" fillId="0" borderId="7" xfId="0" applyNumberFormat="1" applyFill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0" fillId="0" borderId="10" xfId="0" applyNumberFormat="1" applyBorder="1" applyAlignment="1">
      <alignment vertical="center"/>
    </xf>
    <xf numFmtId="172" fontId="0" fillId="0" borderId="24" xfId="0" applyNumberFormat="1" applyBorder="1" applyAlignment="1">
      <alignment vertical="center"/>
    </xf>
    <xf numFmtId="172" fontId="0" fillId="0" borderId="0" xfId="0" applyNumberFormat="1" applyBorder="1" applyAlignment="1">
      <alignment vertical="center"/>
    </xf>
    <xf numFmtId="172" fontId="0" fillId="0" borderId="14" xfId="0" applyNumberFormat="1" applyBorder="1" applyAlignment="1">
      <alignment vertical="center"/>
    </xf>
    <xf numFmtId="172" fontId="0" fillId="0" borderId="29" xfId="0" applyNumberFormat="1" applyBorder="1" applyAlignment="1">
      <alignment vertical="center"/>
    </xf>
    <xf numFmtId="172" fontId="0" fillId="0" borderId="16" xfId="0" applyNumberFormat="1" applyBorder="1" applyAlignment="1">
      <alignment vertical="center"/>
    </xf>
    <xf numFmtId="172" fontId="0" fillId="0" borderId="19" xfId="0" applyNumberFormat="1" applyBorder="1" applyAlignment="1">
      <alignment vertical="center"/>
    </xf>
    <xf numFmtId="164" fontId="0" fillId="0" borderId="31" xfId="0" applyNumberFormat="1" applyBorder="1" applyAlignment="1">
      <alignment vertical="center"/>
    </xf>
    <xf numFmtId="172" fontId="0" fillId="0" borderId="16" xfId="0" applyNumberFormat="1" applyFill="1" applyBorder="1" applyAlignment="1">
      <alignment vertical="center"/>
    </xf>
    <xf numFmtId="172" fontId="0" fillId="0" borderId="18" xfId="0" applyNumberFormat="1" applyFill="1" applyBorder="1" applyAlignment="1">
      <alignment vertical="center"/>
    </xf>
    <xf numFmtId="172" fontId="0" fillId="0" borderId="19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172" fontId="0" fillId="0" borderId="24" xfId="0" applyNumberForma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72" fontId="0" fillId="0" borderId="0" xfId="0" applyNumberFormat="1" applyFill="1" applyAlignment="1">
      <alignment vertical="center"/>
    </xf>
    <xf numFmtId="164" fontId="0" fillId="0" borderId="5" xfId="0" applyNumberFormat="1" applyFill="1" applyBorder="1" applyAlignment="1">
      <alignment vertical="center"/>
    </xf>
    <xf numFmtId="164" fontId="0" fillId="0" borderId="19" xfId="0" applyNumberFormat="1" applyFill="1" applyBorder="1" applyAlignment="1">
      <alignment vertical="center"/>
    </xf>
    <xf numFmtId="164" fontId="0" fillId="19" borderId="24" xfId="0" applyNumberFormat="1" applyFill="1" applyBorder="1" applyAlignment="1">
      <alignment vertical="center"/>
    </xf>
    <xf numFmtId="164" fontId="0" fillId="19" borderId="0" xfId="0" applyNumberFormat="1" applyFill="1" applyBorder="1" applyAlignment="1">
      <alignment vertical="center"/>
    </xf>
    <xf numFmtId="164" fontId="0" fillId="19" borderId="29" xfId="0" applyNumberFormat="1" applyFill="1" applyBorder="1" applyAlignment="1">
      <alignment vertical="center"/>
    </xf>
    <xf numFmtId="164" fontId="0" fillId="19" borderId="16" xfId="0" applyNumberFormat="1" applyFill="1" applyBorder="1" applyAlignment="1">
      <alignment vertical="center"/>
    </xf>
    <xf numFmtId="164" fontId="0" fillId="19" borderId="31" xfId="0" applyNumberFormat="1" applyFill="1" applyBorder="1" applyAlignment="1">
      <alignment vertical="center"/>
    </xf>
    <xf numFmtId="164" fontId="0" fillId="19" borderId="2" xfId="0" applyNumberFormat="1" applyFill="1" applyBorder="1" applyAlignment="1">
      <alignment vertical="center"/>
    </xf>
    <xf numFmtId="0" fontId="8" fillId="0" borderId="0" xfId="0" applyFont="1"/>
    <xf numFmtId="15" fontId="0" fillId="0" borderId="0" xfId="0" applyNumberFormat="1"/>
    <xf numFmtId="0" fontId="0" fillId="8" borderId="0" xfId="0" applyFill="1" applyAlignment="1">
      <alignment vertical="center" wrapText="1"/>
    </xf>
    <xf numFmtId="0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0" fontId="0" fillId="18" borderId="0" xfId="0" applyNumberFormat="1" applyFill="1" applyAlignment="1">
      <alignment vertical="center"/>
    </xf>
    <xf numFmtId="0" fontId="0" fillId="18" borderId="0" xfId="0" applyFill="1" applyAlignment="1">
      <alignment vertical="center" wrapText="1"/>
    </xf>
    <xf numFmtId="0" fontId="0" fillId="0" borderId="0" xfId="0" applyNumberFormat="1" applyFill="1" applyAlignment="1">
      <alignment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176" fontId="0" fillId="0" borderId="0" xfId="0" applyNumberFormat="1" applyFill="1" applyAlignment="1">
      <alignment vertical="center"/>
    </xf>
    <xf numFmtId="176" fontId="0" fillId="18" borderId="0" xfId="0" applyNumberFormat="1" applyFill="1" applyAlignment="1">
      <alignment vertical="center"/>
    </xf>
    <xf numFmtId="14" fontId="0" fillId="20" borderId="0" xfId="0" applyNumberFormat="1" applyFill="1" applyAlignment="1">
      <alignment vertical="center"/>
    </xf>
    <xf numFmtId="0" fontId="0" fillId="20" borderId="0" xfId="0" applyFill="1" applyAlignment="1">
      <alignment vertical="center"/>
    </xf>
    <xf numFmtId="0" fontId="0" fillId="20" borderId="0" xfId="0" applyNumberFormat="1" applyFill="1" applyAlignment="1">
      <alignment vertical="center"/>
    </xf>
    <xf numFmtId="0" fontId="0" fillId="20" borderId="0" xfId="0" applyFill="1" applyAlignment="1">
      <alignment vertical="center" wrapText="1"/>
    </xf>
    <xf numFmtId="176" fontId="0" fillId="20" borderId="0" xfId="0" applyNumberFormat="1" applyFill="1" applyAlignment="1">
      <alignment vertical="center"/>
    </xf>
    <xf numFmtId="172" fontId="1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171" fontId="1" fillId="0" borderId="0" xfId="0" applyNumberFormat="1" applyFont="1" applyFill="1" applyAlignment="1">
      <alignment vertical="center"/>
    </xf>
    <xf numFmtId="0" fontId="1" fillId="21" borderId="0" xfId="0" applyFont="1" applyFill="1" applyAlignment="1">
      <alignment vertical="center"/>
    </xf>
    <xf numFmtId="0" fontId="0" fillId="21" borderId="0" xfId="0" applyFill="1"/>
    <xf numFmtId="178" fontId="0" fillId="0" borderId="0" xfId="0" applyNumberFormat="1"/>
    <xf numFmtId="0" fontId="1" fillId="17" borderId="43" xfId="0" applyFont="1" applyFill="1" applyBorder="1" applyAlignment="1">
      <alignment vertical="center"/>
    </xf>
    <xf numFmtId="0" fontId="1" fillId="17" borderId="1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6" fontId="1" fillId="0" borderId="0" xfId="0" applyNumberFormat="1" applyFont="1" applyAlignment="1">
      <alignment vertical="center" wrapText="1"/>
    </xf>
    <xf numFmtId="166" fontId="1" fillId="0" borderId="42" xfId="0" applyNumberFormat="1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1" fillId="12" borderId="0" xfId="0" applyFont="1" applyFill="1" applyAlignment="1">
      <alignment vertical="center" wrapText="1"/>
    </xf>
    <xf numFmtId="166" fontId="1" fillId="0" borderId="0" xfId="0" applyNumberFormat="1" applyFont="1" applyAlignment="1">
      <alignment vertical="center"/>
    </xf>
    <xf numFmtId="0" fontId="1" fillId="21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0" borderId="42" xfId="0" applyFont="1" applyBorder="1" applyAlignment="1">
      <alignment vertical="center" wrapText="1"/>
    </xf>
    <xf numFmtId="0" fontId="5" fillId="0" borderId="0" xfId="0" applyFont="1" applyAlignment="1">
      <alignment vertic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/arc-inc/data/external/sierranv_strumbore_2018-04-06/Incubation%20(Jun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hedule"/>
      <sheetName val="Priming incubation"/>
      <sheetName val="CO2 measurements"/>
      <sheetName val="Cumulative C release"/>
      <sheetName val="Isotope data"/>
      <sheetName val="Long-term accumulation"/>
      <sheetName val="Cumulative C (2)"/>
      <sheetName val="Dryingwetting incubation"/>
      <sheetName val="Sheet3"/>
    </sheetNames>
    <sheetDataSet>
      <sheetData sheetId="0"/>
      <sheetData sheetId="1">
        <row r="12">
          <cell r="AK12">
            <v>2.8980785395874738E-3</v>
          </cell>
          <cell r="AP12">
            <v>1.5101526793739907E-3</v>
          </cell>
          <cell r="AU12">
            <v>1.9059938500562447E-3</v>
          </cell>
          <cell r="AZ12">
            <v>3.2238099104466953E-3</v>
          </cell>
          <cell r="BE12">
            <v>2.2186959660810976E-3</v>
          </cell>
          <cell r="BJ12">
            <v>1.6329999392408973E-3</v>
          </cell>
          <cell r="BO12">
            <v>1.5262841377403523E-3</v>
          </cell>
          <cell r="BT12">
            <v>1.490453686945838E-3</v>
          </cell>
          <cell r="BY12">
            <v>1.556065291647481E-3</v>
          </cell>
          <cell r="CD12">
            <v>1.5188388492635703E-3</v>
          </cell>
          <cell r="CI12">
            <v>1.5276378265543127E-3</v>
          </cell>
          <cell r="CN12">
            <v>1.9208844270098091E-3</v>
          </cell>
          <cell r="CS12">
            <v>1.2736761358495274E-3</v>
          </cell>
          <cell r="CX12">
            <v>1.3201069183833066E-3</v>
          </cell>
          <cell r="DC12">
            <v>1.295918153105797E-3</v>
          </cell>
          <cell r="DH12">
            <v>1.0421785326521875E-3</v>
          </cell>
          <cell r="DM12">
            <v>1.5802624791970232E-3</v>
          </cell>
          <cell r="DR12">
            <v>1.0215556230851587E-3</v>
          </cell>
          <cell r="DW12">
            <v>1.7235842823750808E-3</v>
          </cell>
          <cell r="EB12">
            <v>1.3467699600223813E-3</v>
          </cell>
          <cell r="EG12">
            <v>1.2442222473699495E-3</v>
          </cell>
          <cell r="EL12" t="e">
            <v>#VALUE!</v>
          </cell>
          <cell r="EQ12">
            <v>1.1927352139805094E-3</v>
          </cell>
          <cell r="EV12" t="e">
            <v>#VALUE!</v>
          </cell>
          <cell r="FA12" t="e">
            <v>#VALUE!</v>
          </cell>
        </row>
        <row r="13">
          <cell r="AK13">
            <v>2.75332781813881E-3</v>
          </cell>
          <cell r="AP13">
            <v>1.6470968604061053E-3</v>
          </cell>
          <cell r="AZ13">
            <v>2.9436673866754426E-3</v>
          </cell>
          <cell r="BE13">
            <v>1.6188286076531402E-3</v>
          </cell>
          <cell r="BJ13">
            <v>1.6634296286633739E-3</v>
          </cell>
          <cell r="BO13">
            <v>1.3651681529498658E-3</v>
          </cell>
          <cell r="BT13">
            <v>1.2037564297304347E-3</v>
          </cell>
          <cell r="BY13">
            <v>1.2136503181939724E-3</v>
          </cell>
          <cell r="CD13">
            <v>1.2954936404501764E-3</v>
          </cell>
          <cell r="CI13">
            <v>1.0717950861972741E-3</v>
          </cell>
          <cell r="CN13">
            <v>1.2626486229657787E-3</v>
          </cell>
          <cell r="CS13">
            <v>1.2362649203963444E-3</v>
          </cell>
          <cell r="CX13">
            <v>1.1397179648400633E-3</v>
          </cell>
          <cell r="DC13">
            <v>9.9770303833994793E-4</v>
          </cell>
          <cell r="DH13">
            <v>9.5112428393165219E-4</v>
          </cell>
          <cell r="DM13">
            <v>1.278667299525792E-3</v>
          </cell>
          <cell r="DR13">
            <v>9.9190157993182338E-4</v>
          </cell>
          <cell r="DW13">
            <v>1.3028523602144405E-3</v>
          </cell>
          <cell r="EB13">
            <v>1.0352462341530367E-3</v>
          </cell>
          <cell r="EG13">
            <v>8.3847986627256751E-4</v>
          </cell>
          <cell r="EL13" t="e">
            <v>#VALUE!</v>
          </cell>
          <cell r="EQ13">
            <v>1.0995722137508951E-3</v>
          </cell>
          <cell r="EV13" t="e">
            <v>#VALUE!</v>
          </cell>
          <cell r="FA13" t="e">
            <v>#VALUE!</v>
          </cell>
        </row>
        <row r="14">
          <cell r="AK14">
            <v>3.287094862499344E-3</v>
          </cell>
          <cell r="AP14">
            <v>1.969899242815292E-3</v>
          </cell>
          <cell r="AZ14">
            <v>2.5053395724372123E-3</v>
          </cell>
          <cell r="BE14">
            <v>1.4443859644957479E-3</v>
          </cell>
          <cell r="BJ14">
            <v>1.3699330797279261E-3</v>
          </cell>
          <cell r="BO14">
            <v>1.4689554164691295E-3</v>
          </cell>
          <cell r="BT14">
            <v>1.5076709165483967E-3</v>
          </cell>
          <cell r="BY14">
            <v>1.7915225397257186E-3</v>
          </cell>
          <cell r="CD14">
            <v>1.75496085524152E-3</v>
          </cell>
          <cell r="CI14">
            <v>1.4856734733215402E-3</v>
          </cell>
          <cell r="CN14">
            <v>1.5585470544730751E-3</v>
          </cell>
          <cell r="CS14">
            <v>1.3369610879021764E-3</v>
          </cell>
          <cell r="CX14">
            <v>1.4008596626314828E-3</v>
          </cell>
          <cell r="DC14">
            <v>1.5181819120450306E-3</v>
          </cell>
          <cell r="DH14">
            <v>1.3806154501511351E-3</v>
          </cell>
          <cell r="DM14">
            <v>1.5197695103231676E-3</v>
          </cell>
          <cell r="DR14">
            <v>1.3420132479399925E-3</v>
          </cell>
          <cell r="DW14">
            <v>1.4704444741644859E-3</v>
          </cell>
          <cell r="EB14">
            <v>1.8154095069220614E-3</v>
          </cell>
          <cell r="EG14">
            <v>1.3192478466359857E-3</v>
          </cell>
          <cell r="EL14" t="e">
            <v>#VALUE!</v>
          </cell>
          <cell r="EQ14">
            <v>1.4977438652460204E-3</v>
          </cell>
          <cell r="EV14" t="e">
            <v>#VALUE!</v>
          </cell>
          <cell r="FA14" t="e">
            <v>#VALUE!</v>
          </cell>
        </row>
        <row r="15">
          <cell r="AK15">
            <v>1.4455168558517929E-3</v>
          </cell>
          <cell r="AP15">
            <v>7.0149395429471093E-4</v>
          </cell>
          <cell r="AZ15">
            <v>1.954462169793792E-3</v>
          </cell>
          <cell r="BE15">
            <v>1.1174364055420744E-3</v>
          </cell>
          <cell r="BJ15">
            <v>8.963793499915094E-4</v>
          </cell>
          <cell r="BO15">
            <v>5.9727466594846138E-4</v>
          </cell>
          <cell r="BT15">
            <v>5.2717200562587207E-4</v>
          </cell>
          <cell r="BY15">
            <v>5.0824428733877293E-4</v>
          </cell>
          <cell r="CD15">
            <v>4.7068929073738576E-4</v>
          </cell>
          <cell r="CI15">
            <v>4.0659542987101833E-4</v>
          </cell>
          <cell r="CN15">
            <v>6.3279334717857331E-4</v>
          </cell>
          <cell r="CS15">
            <v>3.8095788552447137E-4</v>
          </cell>
          <cell r="CX15">
            <v>2.521538766680214E-4</v>
          </cell>
          <cell r="DC15">
            <v>2.6226642332451079E-4</v>
          </cell>
          <cell r="DH15">
            <v>1.9921347298628E-4</v>
          </cell>
          <cell r="DM15">
            <v>6.8700607116137583E-4</v>
          </cell>
          <cell r="DR15">
            <v>3.0260981705917744E-4</v>
          </cell>
          <cell r="DW15">
            <v>3.7948906787961718E-4</v>
          </cell>
          <cell r="EB15">
            <v>3.4210098237423612E-4</v>
          </cell>
          <cell r="EG15">
            <v>3.1427561873850063E-4</v>
          </cell>
          <cell r="EL15" t="e">
            <v>#VALUE!</v>
          </cell>
          <cell r="EQ15" t="e">
            <v>#VALUE!</v>
          </cell>
          <cell r="EV15" t="e">
            <v>#VALUE!</v>
          </cell>
          <cell r="FA15">
            <v>2.743075861563909E-4</v>
          </cell>
        </row>
        <row r="16">
          <cell r="AK16">
            <v>1.7000648877024472E-3</v>
          </cell>
          <cell r="AP16">
            <v>7.6887592465350733E-4</v>
          </cell>
          <cell r="AU16">
            <v>6.150069171572594E-4</v>
          </cell>
          <cell r="AZ16">
            <v>2.1673012641239804E-3</v>
          </cell>
          <cell r="BE16">
            <v>1.353859620835889E-3</v>
          </cell>
          <cell r="BJ16">
            <v>1.1859172285076669E-3</v>
          </cell>
          <cell r="BO16">
            <v>7.7797671351151701E-4</v>
          </cell>
          <cell r="BT16">
            <v>5.4393632375579124E-4</v>
          </cell>
          <cell r="BY16">
            <v>8.2610768963686787E-4</v>
          </cell>
          <cell r="CD16">
            <v>5.5971861960307627E-4</v>
          </cell>
          <cell r="CI16">
            <v>3.2675840782601218E-4</v>
          </cell>
          <cell r="CN16">
            <v>6.5394328185905382E-4</v>
          </cell>
          <cell r="CS16">
            <v>4.4190428372398042E-4</v>
          </cell>
          <cell r="CX16">
            <v>3.269355553273937E-4</v>
          </cell>
          <cell r="DC16">
            <v>3.1838963566924481E-4</v>
          </cell>
          <cell r="DH16">
            <v>2.4695730948628985E-4</v>
          </cell>
          <cell r="DM16">
            <v>7.9866458921451858E-4</v>
          </cell>
          <cell r="DR16">
            <v>4.6700182000766717E-4</v>
          </cell>
          <cell r="DW16">
            <v>6.5253594337585648E-4</v>
          </cell>
          <cell r="EB16">
            <v>5.1195846599869489E-4</v>
          </cell>
          <cell r="EG16">
            <v>3.6309332866492653E-4</v>
          </cell>
          <cell r="EL16" t="e">
            <v>#VALUE!</v>
          </cell>
          <cell r="EQ16" t="e">
            <v>#VALUE!</v>
          </cell>
          <cell r="EV16" t="e">
            <v>#VALUE!</v>
          </cell>
          <cell r="FA16">
            <v>4.8313102281999809E-4</v>
          </cell>
        </row>
        <row r="17">
          <cell r="AK17">
            <v>1.5539364972898177E-3</v>
          </cell>
          <cell r="AP17">
            <v>7.8837328715712781E-4</v>
          </cell>
          <cell r="AZ17">
            <v>1.7079045172047726E-3</v>
          </cell>
          <cell r="BE17">
            <v>1.2773643133685108E-3</v>
          </cell>
          <cell r="BJ17">
            <v>9.5707281515036485E-4</v>
          </cell>
          <cell r="BO17">
            <v>7.2878196093078434E-4</v>
          </cell>
          <cell r="BT17">
            <v>4.6154765229135643E-4</v>
          </cell>
          <cell r="BY17">
            <v>4.3980679762743925E-4</v>
          </cell>
          <cell r="CD17">
            <v>4.2320839336412069E-4</v>
          </cell>
          <cell r="CI17">
            <v>3.2633962470189837E-4</v>
          </cell>
          <cell r="CN17">
            <v>6.7289727222091193E-4</v>
          </cell>
          <cell r="CS17">
            <v>3.0264084337780722E-4</v>
          </cell>
          <cell r="CX17">
            <v>2.4323437903943653E-4</v>
          </cell>
          <cell r="DC17">
            <v>1.8952490468834263E-4</v>
          </cell>
          <cell r="DH17">
            <v>1.4789359722909874E-4</v>
          </cell>
          <cell r="DM17">
            <v>5.2819584609713535E-4</v>
          </cell>
          <cell r="DR17">
            <v>2.7728499882832071E-4</v>
          </cell>
          <cell r="DW17">
            <v>3.5403140381679336E-4</v>
          </cell>
          <cell r="EB17">
            <v>2.7815621704800413E-4</v>
          </cell>
          <cell r="EG17">
            <v>2.0682598686581482E-4</v>
          </cell>
          <cell r="EL17" t="e">
            <v>#VALUE!</v>
          </cell>
          <cell r="EQ17" t="e">
            <v>#VALUE!</v>
          </cell>
          <cell r="EV17" t="e">
            <v>#VALUE!</v>
          </cell>
          <cell r="FA17">
            <v>2.1065777016686575E-4</v>
          </cell>
        </row>
        <row r="18">
          <cell r="AK18">
            <v>5.3309485421480351E-3</v>
          </cell>
          <cell r="AP18">
            <v>3.3037745159715968E-3</v>
          </cell>
          <cell r="AZ18">
            <v>4.2932806281009159E-3</v>
          </cell>
          <cell r="BE18">
            <v>2.9779005055927247E-3</v>
          </cell>
          <cell r="BJ18">
            <v>3.6365287837672976E-3</v>
          </cell>
          <cell r="BO18">
            <v>2.6817992454903103E-3</v>
          </cell>
          <cell r="BT18">
            <v>2.7180144186207066E-3</v>
          </cell>
          <cell r="BY18">
            <v>2.9591361671831924E-3</v>
          </cell>
          <cell r="CD18">
            <v>2.7310154245187394E-3</v>
          </cell>
          <cell r="CI18">
            <v>2.5792436068374862E-3</v>
          </cell>
          <cell r="CN18">
            <v>2.8484265705669542E-3</v>
          </cell>
          <cell r="CS18">
            <v>2.0549631178210302E-3</v>
          </cell>
          <cell r="CX18">
            <v>2.3117664920543394E-3</v>
          </cell>
          <cell r="DC18">
            <v>2.0861529172950259E-3</v>
          </cell>
          <cell r="DH18">
            <v>1.8607696975852406E-3</v>
          </cell>
          <cell r="DM18">
            <v>3.6430963022106334E-3</v>
          </cell>
          <cell r="DR18">
            <v>2.480020059793143E-3</v>
          </cell>
          <cell r="DW18">
            <v>2.6939335176618074E-3</v>
          </cell>
          <cell r="EB18">
            <v>3.1332275290938509E-3</v>
          </cell>
          <cell r="EG18">
            <v>2.4809342198695047E-3</v>
          </cell>
          <cell r="EL18" t="e">
            <v>#VALUE!</v>
          </cell>
          <cell r="EQ18">
            <v>2.5261803322805913E-3</v>
          </cell>
          <cell r="EV18" t="e">
            <v>#VALUE!</v>
          </cell>
          <cell r="FA18" t="e">
            <v>#VALUE!</v>
          </cell>
        </row>
        <row r="19">
          <cell r="AK19">
            <v>5.4222875255111385E-3</v>
          </cell>
          <cell r="AP19">
            <v>2.9092777513739028E-3</v>
          </cell>
          <cell r="AZ19">
            <v>5.638433694912957E-3</v>
          </cell>
          <cell r="BE19">
            <v>4.2632968585462139E-3</v>
          </cell>
          <cell r="BJ19">
            <v>4.2123658646067057E-3</v>
          </cell>
          <cell r="BO19">
            <v>3.0416983356166259E-3</v>
          </cell>
          <cell r="BT19">
            <v>3.1951434826014515E-3</v>
          </cell>
          <cell r="BY19">
            <v>3.2952974188544494E-3</v>
          </cell>
          <cell r="CD19">
            <v>3.0670396106499431E-3</v>
          </cell>
          <cell r="CI19">
            <v>2.7191052595909025E-3</v>
          </cell>
          <cell r="CN19">
            <v>3.3515078450925659E-3</v>
          </cell>
          <cell r="CS19">
            <v>2.1257922522696098E-3</v>
          </cell>
          <cell r="CX19">
            <v>2.0814818780193695E-3</v>
          </cell>
          <cell r="DC19">
            <v>2.136032732912089E-3</v>
          </cell>
          <cell r="DH19">
            <v>2.2215743093465775E-3</v>
          </cell>
          <cell r="DM19">
            <v>3.3083407221804213E-3</v>
          </cell>
          <cell r="DR19">
            <v>3.1428149918770174E-3</v>
          </cell>
          <cell r="DW19">
            <v>3.2869124381448961E-3</v>
          </cell>
          <cell r="EB19">
            <v>2.3751234246912481E-3</v>
          </cell>
          <cell r="EG19">
            <v>2.1439750675811683E-3</v>
          </cell>
          <cell r="EL19" t="e">
            <v>#VALUE!</v>
          </cell>
          <cell r="EQ19">
            <v>2.441457938749047E-3</v>
          </cell>
          <cell r="EV19" t="e">
            <v>#VALUE!</v>
          </cell>
          <cell r="FA19" t="e">
            <v>#VALUE!</v>
          </cell>
        </row>
        <row r="20">
          <cell r="AK20">
            <v>5.0917709639992821E-3</v>
          </cell>
          <cell r="AP20">
            <v>2.8237605211031015E-3</v>
          </cell>
          <cell r="AU20">
            <v>3.1713387477431999E-3</v>
          </cell>
          <cell r="AZ20">
            <v>5.8513169089052528E-3</v>
          </cell>
          <cell r="BE20">
            <v>4.1128006350093652E-3</v>
          </cell>
          <cell r="BJ20">
            <v>4.2847143262432262E-3</v>
          </cell>
          <cell r="BO20">
            <v>3.8768725365669666E-3</v>
          </cell>
          <cell r="BT20">
            <v>3.5459543094591688E-3</v>
          </cell>
          <cell r="BY20">
            <v>3.5370460545497777E-3</v>
          </cell>
          <cell r="CD20">
            <v>3.312531239089036E-3</v>
          </cell>
          <cell r="CI20">
            <v>2.8775794518794539E-3</v>
          </cell>
          <cell r="CN20">
            <v>3.3044937158625172E-3</v>
          </cell>
          <cell r="CS20">
            <v>2.4814513374670534E-3</v>
          </cell>
          <cell r="CX20">
            <v>2.1968405791126526E-3</v>
          </cell>
          <cell r="DC20">
            <v>2.1803436536124319E-3</v>
          </cell>
          <cell r="DH20">
            <v>2.3338404761243888E-3</v>
          </cell>
          <cell r="DM20">
            <v>3.6505090907641268E-3</v>
          </cell>
          <cell r="DR20">
            <v>3.0294318098883391E-3</v>
          </cell>
          <cell r="DW20">
            <v>2.9800456949520657E-3</v>
          </cell>
          <cell r="EB20">
            <v>2.770623561994453E-3</v>
          </cell>
          <cell r="EG20">
            <v>2.3667826727687274E-3</v>
          </cell>
          <cell r="EL20" t="e">
            <v>#VALUE!</v>
          </cell>
          <cell r="EQ20">
            <v>2.5700784269114614E-3</v>
          </cell>
          <cell r="EV20" t="e">
            <v>#VALUE!</v>
          </cell>
          <cell r="FA20" t="e">
            <v>#VALUE!</v>
          </cell>
        </row>
        <row r="21">
          <cell r="AK21">
            <v>2.0938345597525773E-3</v>
          </cell>
          <cell r="AP21">
            <v>9.4931734566917664E-4</v>
          </cell>
          <cell r="AU21">
            <v>9.0157061526569742E-4</v>
          </cell>
          <cell r="AZ21">
            <v>2.6344960657919757E-3</v>
          </cell>
          <cell r="BE21">
            <v>1.4338062277044813E-3</v>
          </cell>
          <cell r="BJ21">
            <v>1.2975876144945553E-3</v>
          </cell>
          <cell r="BO21">
            <v>9.2179275990717099E-4</v>
          </cell>
          <cell r="BT21">
            <v>8.2749296736029949E-4</v>
          </cell>
          <cell r="BY21">
            <v>7.3867000565382688E-4</v>
          </cell>
          <cell r="CD21">
            <v>6.3274448610325094E-4</v>
          </cell>
          <cell r="CI21">
            <v>5.4436379262148599E-4</v>
          </cell>
          <cell r="CN21">
            <v>9.2403966486733478E-4</v>
          </cell>
          <cell r="CS21">
            <v>4.5218962323295106E-4</v>
          </cell>
          <cell r="CX21">
            <v>3.2882589897780771E-4</v>
          </cell>
          <cell r="DC21">
            <v>3.9006930962842429E-4</v>
          </cell>
          <cell r="DH21">
            <v>2.9148707282124062E-4</v>
          </cell>
          <cell r="DM21">
            <v>7.3796784785377587E-4</v>
          </cell>
          <cell r="DR21">
            <v>3.9859157782904536E-4</v>
          </cell>
          <cell r="DW21">
            <v>5.4159771643946635E-4</v>
          </cell>
          <cell r="EB21">
            <v>4.531258336330193E-4</v>
          </cell>
          <cell r="EG21">
            <v>4.1978234015366641E-4</v>
          </cell>
          <cell r="EL21" t="e">
            <v>#VALUE!</v>
          </cell>
          <cell r="EQ21" t="e">
            <v>#VALUE!</v>
          </cell>
          <cell r="EV21" t="e">
            <v>#VALUE!</v>
          </cell>
          <cell r="FA21">
            <v>3.7371316322723248E-4</v>
          </cell>
        </row>
        <row r="22">
          <cell r="AK22">
            <v>1.7087303316522739E-3</v>
          </cell>
          <cell r="AP22">
            <v>8.7579573018632456E-4</v>
          </cell>
          <cell r="AU22">
            <v>8.8901124487510662E-4</v>
          </cell>
          <cell r="AZ22">
            <v>3.1402920309127912E-3</v>
          </cell>
          <cell r="BE22">
            <v>2.0044721198228597E-3</v>
          </cell>
          <cell r="BJ22">
            <v>1.4429913335859506E-3</v>
          </cell>
          <cell r="BO22">
            <v>1.2549738489325733E-3</v>
          </cell>
          <cell r="BT22">
            <v>8.9329735774714423E-4</v>
          </cell>
          <cell r="BY22">
            <v>7.2506742751967301E-4</v>
          </cell>
          <cell r="CD22">
            <v>6.7720583378192128E-4</v>
          </cell>
          <cell r="CI22">
            <v>5.0290391031906391E-4</v>
          </cell>
          <cell r="CN22">
            <v>8.8389172116683961E-4</v>
          </cell>
          <cell r="CS22">
            <v>5.714817162716636E-4</v>
          </cell>
          <cell r="CX22">
            <v>4.1146683571559772E-4</v>
          </cell>
          <cell r="DC22">
            <v>4.8172547024546704E-4</v>
          </cell>
          <cell r="DH22">
            <v>4.1059718962561915E-4</v>
          </cell>
          <cell r="DM22">
            <v>9.7366197409784678E-4</v>
          </cell>
          <cell r="DR22">
            <v>5.7505347699836145E-4</v>
          </cell>
          <cell r="DW22">
            <v>6.0434191495728419E-4</v>
          </cell>
          <cell r="EB22">
            <v>5.1782593291060182E-4</v>
          </cell>
          <cell r="EG22">
            <v>4.180608555187324E-4</v>
          </cell>
          <cell r="EL22" t="e">
            <v>#VALUE!</v>
          </cell>
          <cell r="EQ22" t="e">
            <v>#VALUE!</v>
          </cell>
          <cell r="EV22" t="e">
            <v>#VALUE!</v>
          </cell>
          <cell r="FA22">
            <v>4.5247905300097594E-4</v>
          </cell>
        </row>
        <row r="23">
          <cell r="AK23">
            <v>1.954337197587057E-3</v>
          </cell>
          <cell r="AP23">
            <v>8.5835888035186902E-4</v>
          </cell>
          <cell r="AU23">
            <v>7.7592430433568783E-4</v>
          </cell>
          <cell r="AZ23">
            <v>2.9364660430749689E-3</v>
          </cell>
          <cell r="BE23">
            <v>1.7119937162328968E-3</v>
          </cell>
          <cell r="BJ23">
            <v>1.378476176591499E-3</v>
          </cell>
          <cell r="BO23">
            <v>9.9545065089568408E-4</v>
          </cell>
          <cell r="BT23">
            <v>6.6857039373581864E-4</v>
          </cell>
          <cell r="BY23">
            <v>7.7450709099443542E-4</v>
          </cell>
          <cell r="CD23">
            <v>5.7255418986596873E-4</v>
          </cell>
          <cell r="CI23">
            <v>5.5194017762957024E-4</v>
          </cell>
          <cell r="CN23">
            <v>7.8324657326549185E-4</v>
          </cell>
          <cell r="CS23">
            <v>5.4340008684591954E-4</v>
          </cell>
          <cell r="CX23">
            <v>4.3257711831457804E-4</v>
          </cell>
          <cell r="DC23">
            <v>3.7547816994122353E-4</v>
          </cell>
          <cell r="DH23">
            <v>2.6335520958751087E-4</v>
          </cell>
          <cell r="DM23">
            <v>6.7671937044802002E-4</v>
          </cell>
          <cell r="DR23">
            <v>4.494928314005522E-4</v>
          </cell>
          <cell r="DW23">
            <v>6.6183863036486977E-4</v>
          </cell>
          <cell r="EB23">
            <v>5.2405399996533115E-4</v>
          </cell>
          <cell r="EG23">
            <v>4.3344924960150269E-4</v>
          </cell>
          <cell r="EL23" t="e">
            <v>#VALUE!</v>
          </cell>
          <cell r="EQ23" t="e">
            <v>#VALUE!</v>
          </cell>
          <cell r="EV23" t="e">
            <v>#VALUE!</v>
          </cell>
          <cell r="FA23">
            <v>4.2649785022630989E-4</v>
          </cell>
        </row>
        <row r="27">
          <cell r="AK27">
            <v>3.3341847773162877E-3</v>
          </cell>
          <cell r="AP27">
            <v>1.3826655023557021E-3</v>
          </cell>
          <cell r="AU27">
            <v>1.7967760130295216E-3</v>
          </cell>
          <cell r="AZ27">
            <v>7.6081059631208196E-3</v>
          </cell>
          <cell r="BE27">
            <v>5.5989495217729545E-3</v>
          </cell>
          <cell r="BJ27">
            <v>4.3553650078735134E-3</v>
          </cell>
          <cell r="BO27">
            <v>3.4574781941099455E-3</v>
          </cell>
          <cell r="BT27">
            <v>3.4065444807698827E-3</v>
          </cell>
          <cell r="BY27">
            <v>2.4950001645362859E-3</v>
          </cell>
          <cell r="CD27">
            <v>1.9519667684884377E-3</v>
          </cell>
          <cell r="CI27">
            <v>1.8541853645298945E-3</v>
          </cell>
          <cell r="CN27">
            <v>2.0624081711621981E-3</v>
          </cell>
          <cell r="CS27">
            <v>1.5035782535811897E-3</v>
          </cell>
          <cell r="CX27">
            <v>1.4330257355285338E-3</v>
          </cell>
          <cell r="DC27">
            <v>1.2935195269779352E-3</v>
          </cell>
          <cell r="DH27">
            <v>1.1886439824234773E-3</v>
          </cell>
          <cell r="DM27">
            <v>1.0042023261105369E-2</v>
          </cell>
          <cell r="DR27">
            <v>7.7960532448184683E-3</v>
          </cell>
          <cell r="DW27">
            <v>7.4596276105796779E-3</v>
          </cell>
          <cell r="EB27">
            <v>6.3697422070463118E-3</v>
          </cell>
          <cell r="EG27">
            <v>6.5798897574026061E-3</v>
          </cell>
          <cell r="EL27">
            <v>1.2385725863875052E-2</v>
          </cell>
          <cell r="EQ27">
            <v>7.1645503783143681E-3</v>
          </cell>
          <cell r="EV27">
            <v>8.7107300157470268E-3</v>
          </cell>
          <cell r="FA27">
            <v>7.3092697852215581E-3</v>
          </cell>
        </row>
        <row r="28">
          <cell r="AK28">
            <v>2.9701516351479328E-3</v>
          </cell>
          <cell r="AP28">
            <v>1.5012857131478214E-3</v>
          </cell>
          <cell r="AU28">
            <v>1.645927858268376E-3</v>
          </cell>
          <cell r="AZ28">
            <v>7.806935091377502E-3</v>
          </cell>
          <cell r="BE28">
            <v>4.4327829819273308E-3</v>
          </cell>
          <cell r="BJ28">
            <v>4.345498928837341E-3</v>
          </cell>
          <cell r="BO28">
            <v>3.2709075437951547E-3</v>
          </cell>
          <cell r="BT28">
            <v>3.2759575497239325E-3</v>
          </cell>
          <cell r="BY28">
            <v>2.4249380320965335E-3</v>
          </cell>
          <cell r="CD28">
            <v>1.9874044496428866E-3</v>
          </cell>
          <cell r="CI28">
            <v>2.0244232521222402E-3</v>
          </cell>
          <cell r="CN28">
            <v>2.5748795661546938E-3</v>
          </cell>
          <cell r="CS28">
            <v>1.3653719733362664E-3</v>
          </cell>
          <cell r="CX28">
            <v>1.561329468350386E-3</v>
          </cell>
          <cell r="DC28">
            <v>1.4705529247068924E-3</v>
          </cell>
          <cell r="DH28">
            <v>1.3595168939985526E-3</v>
          </cell>
          <cell r="DM28">
            <v>9.6118446177740745E-3</v>
          </cell>
          <cell r="DR28">
            <v>8.2271454612535943E-3</v>
          </cell>
          <cell r="DW28">
            <v>6.6672547410310647E-3</v>
          </cell>
          <cell r="EB28">
            <v>5.5067924732822501E-3</v>
          </cell>
          <cell r="EG28">
            <v>6.5710504495483614E-3</v>
          </cell>
          <cell r="EL28">
            <v>1.6709908506556442E-2</v>
          </cell>
          <cell r="EQ28">
            <v>8.9310290036721529E-3</v>
          </cell>
          <cell r="EV28">
            <v>8.9703068275626494E-3</v>
          </cell>
          <cell r="FA28">
            <v>7.4272494604360464E-3</v>
          </cell>
        </row>
        <row r="29">
          <cell r="AK29">
            <v>2.982993218779362E-3</v>
          </cell>
          <cell r="AP29">
            <v>1.6874825198594417E-3</v>
          </cell>
          <cell r="AU29">
            <v>1.4379605220249381E-3</v>
          </cell>
          <cell r="AZ29">
            <v>6.5483087913506648E-3</v>
          </cell>
          <cell r="BE29">
            <v>4.7938278931517206E-3</v>
          </cell>
          <cell r="BJ29">
            <v>4.4131268274468826E-3</v>
          </cell>
          <cell r="BO29">
            <v>3.9259797400811496E-3</v>
          </cell>
          <cell r="BT29">
            <v>3.3779392667947026E-3</v>
          </cell>
          <cell r="BY29">
            <v>2.35558784404869E-3</v>
          </cell>
          <cell r="CD29">
            <v>2.1344663603968194E-3</v>
          </cell>
          <cell r="CI29">
            <v>1.7561885883860177E-3</v>
          </cell>
          <cell r="CN29">
            <v>2.4983507436880047E-3</v>
          </cell>
          <cell r="CS29">
            <v>1.671291990514382E-3</v>
          </cell>
          <cell r="CX29">
            <v>1.472134029883944E-3</v>
          </cell>
          <cell r="DC29">
            <v>1.3944797162911376E-3</v>
          </cell>
          <cell r="DH29">
            <v>1.1590910021059225E-3</v>
          </cell>
          <cell r="DM29">
            <v>9.7895901509248394E-3</v>
          </cell>
          <cell r="DR29" t="str">
            <v>nd</v>
          </cell>
          <cell r="DW29">
            <v>6.8256946007375788E-3</v>
          </cell>
          <cell r="EB29">
            <v>5.4274947985683275E-3</v>
          </cell>
          <cell r="EG29">
            <v>5.3226864080099107E-3</v>
          </cell>
          <cell r="EL29">
            <v>1.3092860664289769E-2</v>
          </cell>
          <cell r="EQ29">
            <v>7.8538379393680822E-3</v>
          </cell>
          <cell r="EV29">
            <v>7.0730250628320062E-3</v>
          </cell>
          <cell r="FA29">
            <v>6.5736679906287006E-3</v>
          </cell>
        </row>
        <row r="30">
          <cell r="AK30">
            <v>1.6838741364260754E-3</v>
          </cell>
          <cell r="AP30">
            <v>6.3427809333498997E-4</v>
          </cell>
          <cell r="AU30">
            <v>5.1702846806371116E-4</v>
          </cell>
          <cell r="AZ30">
            <v>2.9496050309208441E-3</v>
          </cell>
          <cell r="BE30">
            <v>1.3646161206271718E-3</v>
          </cell>
          <cell r="BJ30">
            <v>9.5494875522149911E-4</v>
          </cell>
          <cell r="BO30">
            <v>6.4529673281831488E-4</v>
          </cell>
          <cell r="BT30">
            <v>6.15207371152312E-4</v>
          </cell>
          <cell r="BY30">
            <v>6.6606263030611972E-4</v>
          </cell>
          <cell r="CD30">
            <v>5.1581762856004907E-4</v>
          </cell>
          <cell r="CI30">
            <v>3.7781861724874266E-4</v>
          </cell>
          <cell r="CN30">
            <v>6.6865248146673014E-4</v>
          </cell>
          <cell r="CS30">
            <v>3.4145674003270858E-4</v>
          </cell>
          <cell r="CX30">
            <v>2.7274935999157521E-4</v>
          </cell>
          <cell r="DC30">
            <v>2.4978906702017282E-4</v>
          </cell>
          <cell r="DH30">
            <v>1.7344837179994298E-4</v>
          </cell>
          <cell r="DM30">
            <v>6.2509589376555244E-4</v>
          </cell>
          <cell r="DR30">
            <v>3.4021226609838915E-4</v>
          </cell>
          <cell r="DW30">
            <v>5.1514493994690345E-4</v>
          </cell>
          <cell r="EB30">
            <v>3.7482209524473042E-4</v>
          </cell>
          <cell r="EG30">
            <v>3.9467158386031917E-4</v>
          </cell>
          <cell r="EL30" t="e">
            <v>#VALUE!</v>
          </cell>
          <cell r="EQ30" t="e">
            <v>#VALUE!</v>
          </cell>
          <cell r="EV30" t="e">
            <v>#VALUE!</v>
          </cell>
          <cell r="FA30">
            <v>3.2989440987028822E-4</v>
          </cell>
        </row>
        <row r="31">
          <cell r="AK31">
            <v>1.5324441546518035E-3</v>
          </cell>
          <cell r="AP31">
            <v>6.3466275145384243E-4</v>
          </cell>
          <cell r="AU31">
            <v>5.4364613080168053E-4</v>
          </cell>
          <cell r="AZ31">
            <v>2.0469976814196096E-3</v>
          </cell>
          <cell r="BE31">
            <v>1.1651062145614354E-3</v>
          </cell>
          <cell r="BJ31">
            <v>1.0721033518668001E-3</v>
          </cell>
          <cell r="BO31">
            <v>7.414057355717051E-4</v>
          </cell>
          <cell r="BT31">
            <v>4.7985270990812421E-4</v>
          </cell>
          <cell r="BY31">
            <v>6.2321265026781946E-4</v>
          </cell>
          <cell r="CD31">
            <v>4.1340540258806975E-4</v>
          </cell>
          <cell r="CI31">
            <v>3.3113947548743126E-4</v>
          </cell>
          <cell r="CN31">
            <v>6.6550792199578177E-4</v>
          </cell>
          <cell r="CS31">
            <v>3.4009804922216215E-4</v>
          </cell>
          <cell r="CX31">
            <v>2.8084204227695804E-4</v>
          </cell>
          <cell r="DC31">
            <v>2.4181294125392004E-4</v>
          </cell>
          <cell r="DH31">
            <v>1.903134830670643E-4</v>
          </cell>
          <cell r="DM31">
            <v>8.4263397707752411E-4</v>
          </cell>
          <cell r="DR31">
            <v>4.9656051061834139E-4</v>
          </cell>
          <cell r="DW31">
            <v>6.4167301748610137E-4</v>
          </cell>
          <cell r="EB31">
            <v>4.720245795054351E-4</v>
          </cell>
          <cell r="EG31">
            <v>3.4727779421344268E-4</v>
          </cell>
          <cell r="EL31" t="e">
            <v>#VALUE!</v>
          </cell>
          <cell r="EQ31" t="e">
            <v>#VALUE!</v>
          </cell>
          <cell r="EV31" t="e">
            <v>#VALUE!</v>
          </cell>
          <cell r="FA31">
            <v>3.6898741445089985E-4</v>
          </cell>
        </row>
        <row r="32">
          <cell r="AK32">
            <v>1.2418084849284469E-3</v>
          </cell>
          <cell r="AP32">
            <v>6.7020450441269356E-4</v>
          </cell>
          <cell r="AU32">
            <v>6.2369482332923112E-4</v>
          </cell>
          <cell r="AZ32">
            <v>2.0538675166457006E-3</v>
          </cell>
          <cell r="BE32">
            <v>1.3115730065536406E-3</v>
          </cell>
          <cell r="BJ32">
            <v>1.1748345441682608E-3</v>
          </cell>
          <cell r="BO32">
            <v>8.539177446923702E-4</v>
          </cell>
          <cell r="BT32">
            <v>5.5811617300154917E-4</v>
          </cell>
          <cell r="BY32">
            <v>8.2810487169104852E-4</v>
          </cell>
          <cell r="CD32">
            <v>4.9672339397137876E-4</v>
          </cell>
          <cell r="CI32">
            <v>4.2543673732890817E-4</v>
          </cell>
          <cell r="CN32">
            <v>9.2833323442591037E-4</v>
          </cell>
          <cell r="CS32">
            <v>4.540673721776889E-4</v>
          </cell>
          <cell r="CX32">
            <v>3.1318903708048469E-4</v>
          </cell>
          <cell r="DC32">
            <v>2.6264290494190553E-4</v>
          </cell>
          <cell r="DH32">
            <v>2.5515615474396914E-4</v>
          </cell>
          <cell r="DM32">
            <v>8.0438493433848278E-4</v>
          </cell>
          <cell r="DR32">
            <v>6.3206656592425443E-4</v>
          </cell>
          <cell r="DW32">
            <v>7.0136599073861335E-4</v>
          </cell>
          <cell r="EB32">
            <v>5.2990029981091528E-4</v>
          </cell>
          <cell r="EG32">
            <v>5.1604279995989388E-4</v>
          </cell>
          <cell r="EL32" t="e">
            <v>#VALUE!</v>
          </cell>
          <cell r="EQ32" t="e">
            <v>#VALUE!</v>
          </cell>
          <cell r="EV32" t="e">
            <v>#VALUE!</v>
          </cell>
          <cell r="FA32">
            <v>6.0145225231696359E-4</v>
          </cell>
        </row>
        <row r="33">
          <cell r="AK33">
            <v>5.7533329538075623E-3</v>
          </cell>
          <cell r="AP33">
            <v>2.9394323689252294E-3</v>
          </cell>
          <cell r="AU33">
            <v>3.2952093311260098E-3</v>
          </cell>
          <cell r="AZ33">
            <v>9.0532031184995219E-3</v>
          </cell>
          <cell r="BE33">
            <v>8.6001700958892695E-3</v>
          </cell>
          <cell r="BJ33">
            <v>6.8421036748132717E-3</v>
          </cell>
          <cell r="BO33">
            <v>6.2828036468993804E-3</v>
          </cell>
          <cell r="BT33">
            <v>5.8190507070874434E-3</v>
          </cell>
          <cell r="BY33">
            <v>4.331778716193088E-3</v>
          </cell>
          <cell r="CD33">
            <v>4.8147742402987271E-3</v>
          </cell>
          <cell r="CI33">
            <v>4.6028697448743825E-3</v>
          </cell>
          <cell r="CN33">
            <v>4.6807197891638114E-3</v>
          </cell>
          <cell r="CS33">
            <v>3.7451795202500674E-3</v>
          </cell>
          <cell r="CX33">
            <v>3.1627699527212718E-3</v>
          </cell>
          <cell r="DC33">
            <v>3.3509748339091892E-3</v>
          </cell>
          <cell r="DH33">
            <v>3.1839572603561813E-3</v>
          </cell>
          <cell r="DM33">
            <v>1.0111212337969966E-2</v>
          </cell>
          <cell r="DR33">
            <v>9.4804461953781893E-3</v>
          </cell>
          <cell r="DW33">
            <v>9.6373609254318069E-3</v>
          </cell>
          <cell r="EB33">
            <v>8.1732377412483334E-3</v>
          </cell>
          <cell r="EG33">
            <v>9.313062516084129E-3</v>
          </cell>
          <cell r="EL33">
            <v>1.7151867522692668E-2</v>
          </cell>
          <cell r="EQ33">
            <v>1.1454464571676494E-2</v>
          </cell>
          <cell r="EV33">
            <v>1.0286148957811922E-2</v>
          </cell>
          <cell r="FA33">
            <v>9.9201181617660523E-3</v>
          </cell>
        </row>
        <row r="34">
          <cell r="AK34">
            <v>5.4904619406880338E-3</v>
          </cell>
          <cell r="AP34">
            <v>2.6436247986063263E-3</v>
          </cell>
          <cell r="AZ34">
            <v>8.2589970788617961E-3</v>
          </cell>
          <cell r="BE34">
            <v>7.8134213899570624E-3</v>
          </cell>
          <cell r="BJ34">
            <v>5.9671098533657591E-3</v>
          </cell>
          <cell r="BO34">
            <v>6.3320220493558021E-3</v>
          </cell>
          <cell r="BT34">
            <v>6.4524579886999266E-3</v>
          </cell>
          <cell r="BY34">
            <v>5.6479981152171132E-3</v>
          </cell>
          <cell r="CD34">
            <v>4.4344502213172808E-3</v>
          </cell>
          <cell r="CI34">
            <v>3.9151001953972395E-3</v>
          </cell>
          <cell r="CN34">
            <v>5.133131367298603E-3</v>
          </cell>
          <cell r="CS34">
            <v>3.8229488574647603E-3</v>
          </cell>
          <cell r="CX34">
            <v>3.2820872920095692E-3</v>
          </cell>
          <cell r="DC34">
            <v>2.9528848140410666E-3</v>
          </cell>
          <cell r="DH34">
            <v>2.8608601717670839E-3</v>
          </cell>
          <cell r="DM34">
            <v>8.74838460328645E-3</v>
          </cell>
          <cell r="DR34">
            <v>9.9897199430175592E-3</v>
          </cell>
          <cell r="DW34">
            <v>8.4491590883525175E-3</v>
          </cell>
          <cell r="EB34">
            <v>8.0406629198168898E-3</v>
          </cell>
          <cell r="EG34">
            <v>9.1969002025943207E-3</v>
          </cell>
          <cell r="EL34">
            <v>1.906094495130542E-2</v>
          </cell>
          <cell r="EQ34">
            <v>1.1165492890587651E-2</v>
          </cell>
          <cell r="EV34">
            <v>1.1314018120222563E-2</v>
          </cell>
          <cell r="FA34">
            <v>1.0080450836434702E-2</v>
          </cell>
        </row>
        <row r="35">
          <cell r="AK35">
            <v>4.416605887093362E-3</v>
          </cell>
          <cell r="AP35">
            <v>3.2010604930938383E-3</v>
          </cell>
          <cell r="AU35">
            <v>2.4856225407206521E-3</v>
          </cell>
          <cell r="AZ35">
            <v>8.6616930989597968E-3</v>
          </cell>
          <cell r="BE35">
            <v>7.5468217099847737E-3</v>
          </cell>
          <cell r="BJ35">
            <v>6.0727554141939404E-3</v>
          </cell>
          <cell r="BO35">
            <v>6.635535531170406E-3</v>
          </cell>
          <cell r="BT35">
            <v>5.4988514411067413E-3</v>
          </cell>
          <cell r="BY35">
            <v>4.6869342339184101E-3</v>
          </cell>
          <cell r="CD35">
            <v>4.3215248823480013E-3</v>
          </cell>
          <cell r="CI35">
            <v>4.0079778970023346E-3</v>
          </cell>
          <cell r="CN35">
            <v>4.0443606462928945E-3</v>
          </cell>
          <cell r="CS35">
            <v>3.033536818066296E-3</v>
          </cell>
          <cell r="CX35">
            <v>2.787895523755397E-3</v>
          </cell>
          <cell r="DC35">
            <v>2.6581007993288037E-3</v>
          </cell>
          <cell r="DH35">
            <v>2.2885908678435952E-3</v>
          </cell>
          <cell r="DM35">
            <v>1.0572634860998926E-2</v>
          </cell>
          <cell r="DR35" t="str">
            <v>nd</v>
          </cell>
          <cell r="DW35">
            <v>8.4062794195457879E-3</v>
          </cell>
          <cell r="EB35">
            <v>8.9794583740782814E-3</v>
          </cell>
          <cell r="EG35">
            <v>9.2023497926098929E-3</v>
          </cell>
          <cell r="EL35">
            <v>2.1033409716415076E-2</v>
          </cell>
          <cell r="EQ35">
            <v>1.2065965935529017E-2</v>
          </cell>
          <cell r="EV35">
            <v>1.2036136600706942E-2</v>
          </cell>
          <cell r="FA35">
            <v>1.0877453376211998E-2</v>
          </cell>
        </row>
        <row r="36">
          <cell r="AK36">
            <v>2.1825071093615552E-3</v>
          </cell>
          <cell r="AP36">
            <v>9.6067620625743663E-4</v>
          </cell>
          <cell r="AU36">
            <v>7.9150858789826892E-4</v>
          </cell>
          <cell r="AZ36">
            <v>3.3213281266822633E-3</v>
          </cell>
          <cell r="BE36">
            <v>2.1419348618157315E-3</v>
          </cell>
          <cell r="BJ36">
            <v>1.3141677423463382E-3</v>
          </cell>
          <cell r="BO36">
            <v>1.308385031201876E-3</v>
          </cell>
          <cell r="BT36">
            <v>1.0657210195872849E-3</v>
          </cell>
          <cell r="BY36">
            <v>1.0709674309078657E-3</v>
          </cell>
          <cell r="CD36">
            <v>8.8859218024006171E-4</v>
          </cell>
          <cell r="CI36">
            <v>6.4686661761147255E-4</v>
          </cell>
          <cell r="CN36">
            <v>1.0837919919137295E-3</v>
          </cell>
          <cell r="CS36">
            <v>5.8360080213697271E-4</v>
          </cell>
          <cell r="CX36">
            <v>5.2065924038911262E-4</v>
          </cell>
          <cell r="DC36">
            <v>4.7978945880761185E-4</v>
          </cell>
          <cell r="DH36">
            <v>4.2263264759877603E-4</v>
          </cell>
          <cell r="DM36">
            <v>1.358470771275686E-3</v>
          </cell>
          <cell r="DR36">
            <v>1.1875543491429916E-3</v>
          </cell>
          <cell r="DW36">
            <v>1.3188312190757431E-3</v>
          </cell>
          <cell r="EB36">
            <v>1.0421315997977112E-3</v>
          </cell>
          <cell r="EG36">
            <v>9.3477597396027961E-4</v>
          </cell>
          <cell r="EL36" t="e">
            <v>#VALUE!</v>
          </cell>
          <cell r="EQ36" t="e">
            <v>#VALUE!</v>
          </cell>
          <cell r="EV36" t="e">
            <v>#VALUE!</v>
          </cell>
          <cell r="FA36">
            <v>1.0603100149703725E-3</v>
          </cell>
        </row>
        <row r="37">
          <cell r="AK37">
            <v>1.8755899580319407E-3</v>
          </cell>
          <cell r="AP37">
            <v>8.15064211855126E-4</v>
          </cell>
          <cell r="AZ37">
            <v>3.0642645282692137E-3</v>
          </cell>
          <cell r="BE37">
            <v>1.6480315682481103E-3</v>
          </cell>
          <cell r="BJ37">
            <v>1.5434395133164123E-3</v>
          </cell>
          <cell r="BO37">
            <v>9.2380225815348648E-4</v>
          </cell>
          <cell r="BT37">
            <v>7.6783288975196045E-4</v>
          </cell>
          <cell r="BY37">
            <v>8.635911562603736E-4</v>
          </cell>
          <cell r="CD37">
            <v>7.6404698042769551E-4</v>
          </cell>
          <cell r="CI37">
            <v>5.3015579686509467E-4</v>
          </cell>
          <cell r="CN37">
            <v>7.9998787961271908E-4</v>
          </cell>
          <cell r="CS37">
            <v>5.8434248450257679E-4</v>
          </cell>
          <cell r="CX37">
            <v>4.1597630163064204E-4</v>
          </cell>
          <cell r="DC37">
            <v>3.7663116759983559E-4</v>
          </cell>
          <cell r="DH37">
            <v>2.8587675648781457E-4</v>
          </cell>
          <cell r="DM37">
            <v>1.2586381745496934E-3</v>
          </cell>
          <cell r="DR37">
            <v>8.0799718111649774E-4</v>
          </cell>
          <cell r="DW37">
            <v>9.1117582990047046E-4</v>
          </cell>
          <cell r="EB37">
            <v>8.9924040020856479E-4</v>
          </cell>
          <cell r="EG37">
            <v>7.4149460980684227E-4</v>
          </cell>
          <cell r="EL37" t="e">
            <v>#VALUE!</v>
          </cell>
          <cell r="EQ37" t="e">
            <v>#VALUE!</v>
          </cell>
          <cell r="EV37" t="e">
            <v>#VALUE!</v>
          </cell>
          <cell r="FA37">
            <v>7.2565934454997018E-4</v>
          </cell>
        </row>
        <row r="38">
          <cell r="AK38">
            <v>1.8368643183432781E-3</v>
          </cell>
          <cell r="AP38">
            <v>9.3561011141850791E-4</v>
          </cell>
          <cell r="AU38">
            <v>7.9842180785789679E-4</v>
          </cell>
          <cell r="AZ38">
            <v>3.7019663664074362E-3</v>
          </cell>
          <cell r="BE38">
            <v>2.1559506641892277E-3</v>
          </cell>
          <cell r="BJ38">
            <v>1.8015671561921773E-3</v>
          </cell>
          <cell r="BO38">
            <v>1.3746126828124636E-3</v>
          </cell>
          <cell r="BT38">
            <v>1.1044482037079395E-3</v>
          </cell>
          <cell r="BY38">
            <v>1.0200879861668091E-3</v>
          </cell>
          <cell r="CD38">
            <v>7.3861833027046042E-4</v>
          </cell>
          <cell r="CI38">
            <v>6.3124161257859272E-4</v>
          </cell>
          <cell r="CN38">
            <v>9.7890796365719137E-4</v>
          </cell>
          <cell r="CS38">
            <v>5.7080553650065615E-4</v>
          </cell>
          <cell r="CX38">
            <v>4.7395943269970227E-4</v>
          </cell>
          <cell r="DC38">
            <v>4.5097315407170946E-4</v>
          </cell>
          <cell r="DH38">
            <v>3.2608439190721158E-4</v>
          </cell>
          <cell r="DM38">
            <v>1.5114244833101297E-3</v>
          </cell>
          <cell r="DR38">
            <v>1.1106840356879669E-3</v>
          </cell>
          <cell r="DW38">
            <v>1.4142396301874327E-3</v>
          </cell>
          <cell r="EB38">
            <v>1.2546964572644577E-3</v>
          </cell>
          <cell r="EG38">
            <v>1.121255083224502E-3</v>
          </cell>
          <cell r="EL38" t="e">
            <v>#VALUE!</v>
          </cell>
          <cell r="EQ38" t="e">
            <v>#VALUE!</v>
          </cell>
          <cell r="EV38" t="e">
            <v>#VALUE!</v>
          </cell>
          <cell r="FA38">
            <v>1.1502722253946918E-3</v>
          </cell>
        </row>
        <row r="42">
          <cell r="AK42">
            <v>2.5215281455644957E-3</v>
          </cell>
          <cell r="AP42">
            <v>1.4196944715933631E-3</v>
          </cell>
          <cell r="AU42">
            <v>1.5415620501283689E-3</v>
          </cell>
          <cell r="AZ42">
            <v>1.3097623775540539E-2</v>
          </cell>
          <cell r="BE42">
            <v>1.2085620326984388E-2</v>
          </cell>
          <cell r="BJ42">
            <v>8.5696778679100263E-3</v>
          </cell>
          <cell r="BO42">
            <v>7.6836880082926454E-3</v>
          </cell>
          <cell r="BT42">
            <v>5.7686081117884298E-3</v>
          </cell>
          <cell r="BY42">
            <v>3.077470449706144E-3</v>
          </cell>
          <cell r="CD42">
            <v>2.4946060000854806E-3</v>
          </cell>
          <cell r="CI42">
            <v>2.1925884771663547E-3</v>
          </cell>
          <cell r="CN42">
            <v>2.8004415727270852E-3</v>
          </cell>
          <cell r="CS42">
            <v>1.7020180371832949E-3</v>
          </cell>
          <cell r="CX42">
            <v>1.4229803539646481E-3</v>
          </cell>
          <cell r="DC42">
            <v>1.3664097389531333E-3</v>
          </cell>
          <cell r="DH42">
            <v>1.2416727600534337E-3</v>
          </cell>
          <cell r="DM42">
            <v>8.8592704127792941E-3</v>
          </cell>
          <cell r="DR42">
            <v>7.2938373936595313E-3</v>
          </cell>
          <cell r="DW42">
            <v>6.2014264706060536E-3</v>
          </cell>
          <cell r="EB42">
            <v>5.1921451500927781E-3</v>
          </cell>
          <cell r="EG42">
            <v>5.4591069854931455E-3</v>
          </cell>
          <cell r="EL42">
            <v>2.0473753193880926E-2</v>
          </cell>
          <cell r="EQ42">
            <v>1.3257810541140676E-2</v>
          </cell>
          <cell r="EV42">
            <v>1.2076197576066733E-2</v>
          </cell>
          <cell r="FA42">
            <v>9.8420633334907158E-3</v>
          </cell>
        </row>
        <row r="43">
          <cell r="AK43">
            <v>3.1515649054416105E-3</v>
          </cell>
          <cell r="AP43">
            <v>1.6607601699835919E-3</v>
          </cell>
          <cell r="AU43">
            <v>1.5429921379074474E-3</v>
          </cell>
          <cell r="AZ43">
            <v>1.3286081359868735E-2</v>
          </cell>
          <cell r="BE43">
            <v>1.2816856573243782E-2</v>
          </cell>
          <cell r="BJ43">
            <v>8.8783241122815833E-3</v>
          </cell>
          <cell r="BO43">
            <v>7.2061104238843121E-3</v>
          </cell>
          <cell r="BT43">
            <v>6.0468111528351421E-3</v>
          </cell>
          <cell r="BY43">
            <v>3.1081523759704049E-3</v>
          </cell>
          <cell r="CD43">
            <v>2.4939112674948268E-3</v>
          </cell>
          <cell r="CI43">
            <v>2.3249634738854129E-3</v>
          </cell>
          <cell r="CN43">
            <v>2.4335647726270509E-3</v>
          </cell>
          <cell r="CS43">
            <v>1.6114097565421599E-3</v>
          </cell>
          <cell r="CX43">
            <v>1.8402365193195449E-3</v>
          </cell>
          <cell r="DC43">
            <v>1.7960507812267755E-3</v>
          </cell>
          <cell r="DH43">
            <v>1.4753031291898544E-3</v>
          </cell>
          <cell r="DM43">
            <v>8.6437117189691066E-3</v>
          </cell>
          <cell r="DR43" t="str">
            <v>nd</v>
          </cell>
          <cell r="DW43">
            <v>6.2243098992191877E-3</v>
          </cell>
          <cell r="EB43">
            <v>5.2825761629832811E-3</v>
          </cell>
          <cell r="EG43">
            <v>5.2839656165542823E-3</v>
          </cell>
          <cell r="EL43">
            <v>2.7835744428601518E-2</v>
          </cell>
          <cell r="EQ43">
            <v>1.5525059475575203E-2</v>
          </cell>
          <cell r="EV43">
            <v>1.4323055822698685E-2</v>
          </cell>
          <cell r="FA43">
            <v>1.0978751602016116E-2</v>
          </cell>
        </row>
        <row r="44">
          <cell r="AK44">
            <v>2.2875371141678155E-3</v>
          </cell>
          <cell r="AP44">
            <v>1.3690421794381141E-3</v>
          </cell>
          <cell r="AU44">
            <v>1.3782084854511473E-3</v>
          </cell>
          <cell r="AZ44">
            <v>1.1849703258068977E-2</v>
          </cell>
          <cell r="BE44">
            <v>1.1187864891704206E-2</v>
          </cell>
          <cell r="BJ44">
            <v>9.5801880336895007E-3</v>
          </cell>
          <cell r="BO44">
            <v>6.8965422108635552E-3</v>
          </cell>
          <cell r="BT44">
            <v>5.8931579607860354E-3</v>
          </cell>
          <cell r="BY44">
            <v>2.715401635521942E-3</v>
          </cell>
          <cell r="CD44">
            <v>2.6702581332688929E-3</v>
          </cell>
          <cell r="CI44">
            <v>2.4924443062126324E-3</v>
          </cell>
          <cell r="CN44">
            <v>2.4149332316370908E-3</v>
          </cell>
          <cell r="CS44">
            <v>1.8797807604839262E-3</v>
          </cell>
          <cell r="CX44">
            <v>1.47368386842132E-3</v>
          </cell>
          <cell r="DC44">
            <v>1.5583634111090972E-3</v>
          </cell>
          <cell r="DH44">
            <v>1.252021482776517E-3</v>
          </cell>
          <cell r="DM44">
            <v>8.9637151140332973E-3</v>
          </cell>
          <cell r="DR44">
            <v>7.9116096170797241E-3</v>
          </cell>
          <cell r="DW44">
            <v>7.4374474823038356E-3</v>
          </cell>
          <cell r="EB44">
            <v>6.0487262278094917E-3</v>
          </cell>
          <cell r="EG44">
            <v>6.1933156424331566E-3</v>
          </cell>
          <cell r="EL44">
            <v>2.2002863098132482E-2</v>
          </cell>
          <cell r="EQ44">
            <v>1.431248771431648E-2</v>
          </cell>
          <cell r="EV44">
            <v>1.3614605568375036E-2</v>
          </cell>
          <cell r="FA44">
            <v>1.0725510201962057E-2</v>
          </cell>
        </row>
        <row r="45">
          <cell r="AK45">
            <v>1.2618930350174354E-3</v>
          </cell>
          <cell r="AP45">
            <v>6.5779033900834874E-4</v>
          </cell>
          <cell r="AU45">
            <v>4.7758659815865201E-4</v>
          </cell>
          <cell r="AZ45">
            <v>2.8963316275427927E-3</v>
          </cell>
          <cell r="BE45">
            <v>2.294096327811941E-3</v>
          </cell>
          <cell r="BJ45">
            <v>1.8449875228963761E-3</v>
          </cell>
          <cell r="BO45">
            <v>1.3243574405244027E-3</v>
          </cell>
          <cell r="BT45">
            <v>8.4523024043620673E-4</v>
          </cell>
          <cell r="BY45">
            <v>8.8024392065311685E-4</v>
          </cell>
          <cell r="CD45">
            <v>5.6181950885190416E-4</v>
          </cell>
          <cell r="CI45">
            <v>3.9368108811158406E-4</v>
          </cell>
          <cell r="CN45">
            <v>7.7963794616319555E-4</v>
          </cell>
          <cell r="CS45">
            <v>3.96554938228089E-4</v>
          </cell>
          <cell r="CX45">
            <v>2.7235256488722587E-4</v>
          </cell>
          <cell r="DC45">
            <v>2.4913263288455471E-4</v>
          </cell>
          <cell r="DH45">
            <v>1.742767874448632E-4</v>
          </cell>
          <cell r="DM45">
            <v>7.9551081452819471E-4</v>
          </cell>
          <cell r="DR45">
            <v>4.0592526598137621E-4</v>
          </cell>
          <cell r="DW45">
            <v>4.6731591862835854E-4</v>
          </cell>
          <cell r="EB45">
            <v>3.8281623703821573E-4</v>
          </cell>
          <cell r="EG45">
            <v>3.7168368230258274E-4</v>
          </cell>
          <cell r="EL45" t="e">
            <v>#VALUE!</v>
          </cell>
          <cell r="EQ45" t="e">
            <v>#VALUE!</v>
          </cell>
          <cell r="EV45" t="e">
            <v>#VALUE!</v>
          </cell>
          <cell r="FA45">
            <v>3.2393833085385886E-4</v>
          </cell>
        </row>
        <row r="46">
          <cell r="AK46">
            <v>1.4885486125610025E-3</v>
          </cell>
          <cell r="AP46">
            <v>6.1036131556715348E-4</v>
          </cell>
          <cell r="AZ46">
            <v>3.7016369854026444E-3</v>
          </cell>
          <cell r="BE46">
            <v>2.2624247378412966E-3</v>
          </cell>
          <cell r="BJ46">
            <v>1.5139216002751105E-3</v>
          </cell>
          <cell r="BO46">
            <v>1.2962777501052062E-3</v>
          </cell>
          <cell r="BT46">
            <v>8.5140469885117945E-4</v>
          </cell>
          <cell r="BY46">
            <v>7.4215989063765894E-4</v>
          </cell>
          <cell r="CD46">
            <v>5.9445285501624453E-4</v>
          </cell>
          <cell r="CI46">
            <v>3.7956964449084791E-4</v>
          </cell>
          <cell r="CN46">
            <v>9.3880054542199592E-4</v>
          </cell>
          <cell r="CS46">
            <v>4.4785337044584279E-4</v>
          </cell>
          <cell r="CX46">
            <v>2.8734366428370168E-4</v>
          </cell>
          <cell r="DC46">
            <v>3.3100969593045465E-4</v>
          </cell>
          <cell r="DH46">
            <v>2.3865317429646511E-4</v>
          </cell>
          <cell r="DM46">
            <v>7.8867703478019023E-4</v>
          </cell>
          <cell r="DR46">
            <v>4.9430339028225202E-4</v>
          </cell>
          <cell r="DW46">
            <v>4.9101429928227497E-4</v>
          </cell>
          <cell r="EB46">
            <v>4.6203897380628763E-4</v>
          </cell>
          <cell r="EG46">
            <v>3.792936368544862E-4</v>
          </cell>
          <cell r="EL46" t="e">
            <v>#VALUE!</v>
          </cell>
          <cell r="EQ46" t="e">
            <v>#VALUE!</v>
          </cell>
          <cell r="EV46" t="e">
            <v>#VALUE!</v>
          </cell>
          <cell r="FA46">
            <v>3.8208734440068519E-4</v>
          </cell>
        </row>
        <row r="47">
          <cell r="AK47">
            <v>1.3758491590599271E-3</v>
          </cell>
          <cell r="AP47">
            <v>5.9643649014973937E-4</v>
          </cell>
          <cell r="AU47">
            <v>4.5967473186027814E-4</v>
          </cell>
          <cell r="AZ47">
            <v>3.1976145583895331E-3</v>
          </cell>
          <cell r="BE47">
            <v>2.078590575687459E-3</v>
          </cell>
          <cell r="BJ47">
            <v>1.382904795773055E-3</v>
          </cell>
          <cell r="BO47">
            <v>1.1215640119188E-3</v>
          </cell>
          <cell r="BT47">
            <v>7.5495312830467791E-4</v>
          </cell>
          <cell r="BY47">
            <v>6.018458116298041E-4</v>
          </cell>
          <cell r="CD47">
            <v>6.0234978568074178E-4</v>
          </cell>
          <cell r="CI47">
            <v>4.146148701241664E-4</v>
          </cell>
          <cell r="CN47">
            <v>8.1375010091407659E-4</v>
          </cell>
          <cell r="CS47">
            <v>3.4592778856363881E-4</v>
          </cell>
          <cell r="CX47">
            <v>2.6941677418435819E-4</v>
          </cell>
          <cell r="DC47">
            <v>2.2727450965345886E-4</v>
          </cell>
          <cell r="DH47">
            <v>1.763295644654729E-4</v>
          </cell>
          <cell r="DM47">
            <v>6.667576693905801E-4</v>
          </cell>
          <cell r="DR47">
            <v>4.0287685631959914E-4</v>
          </cell>
          <cell r="DW47">
            <v>5.366987659785904E-4</v>
          </cell>
          <cell r="EB47">
            <v>3.879032272950724E-4</v>
          </cell>
          <cell r="EG47">
            <v>3.1934897246187817E-4</v>
          </cell>
          <cell r="EL47" t="e">
            <v>#VALUE!</v>
          </cell>
          <cell r="EQ47" t="e">
            <v>#VALUE!</v>
          </cell>
          <cell r="EV47" t="e">
            <v>#VALUE!</v>
          </cell>
          <cell r="FA47">
            <v>3.0513553597009307E-4</v>
          </cell>
        </row>
        <row r="48">
          <cell r="AK48">
            <v>5.0002150609463041E-3</v>
          </cell>
          <cell r="AP48">
            <v>2.7712110799101935E-3</v>
          </cell>
          <cell r="AU48">
            <v>3.1399432485953709E-3</v>
          </cell>
          <cell r="AZ48">
            <v>1.8880089963106767E-2</v>
          </cell>
          <cell r="BE48">
            <v>1.5064581742474936E-2</v>
          </cell>
          <cell r="BJ48">
            <v>1.1038458972453858E-2</v>
          </cell>
          <cell r="BO48">
            <v>9.2723055368612393E-3</v>
          </cell>
          <cell r="BT48">
            <v>7.6239646148332282E-3</v>
          </cell>
          <cell r="BY48">
            <v>4.8572980452893204E-3</v>
          </cell>
          <cell r="CD48">
            <v>4.6055814218483558E-3</v>
          </cell>
          <cell r="CI48">
            <v>4.1062998996181143E-3</v>
          </cell>
          <cell r="CN48">
            <v>4.7438419933861897E-3</v>
          </cell>
          <cell r="CS48">
            <v>3.1597555228523311E-3</v>
          </cell>
          <cell r="CX48">
            <v>2.949182302848765E-3</v>
          </cell>
          <cell r="DC48">
            <v>2.8390929751177544E-3</v>
          </cell>
          <cell r="DH48">
            <v>2.5666195397620285E-3</v>
          </cell>
          <cell r="DM48">
            <v>9.4381644945052672E-3</v>
          </cell>
          <cell r="DR48" t="str">
            <v>nd</v>
          </cell>
          <cell r="DW48">
            <v>9.3804962250296411E-3</v>
          </cell>
          <cell r="EB48">
            <v>7.5056506380557922E-3</v>
          </cell>
          <cell r="EG48">
            <v>8.8932572091005527E-3</v>
          </cell>
          <cell r="EL48">
            <v>3.1802796957775069E-2</v>
          </cell>
          <cell r="EQ48">
            <v>1.7860865983026702E-2</v>
          </cell>
          <cell r="EV48">
            <v>1.6916861484871364E-2</v>
          </cell>
          <cell r="FA48">
            <v>1.3299744647815998E-2</v>
          </cell>
        </row>
        <row r="49">
          <cell r="AK49">
            <v>5.9779404242968374E-3</v>
          </cell>
          <cell r="AP49">
            <v>2.9610299764708044E-3</v>
          </cell>
          <cell r="AU49">
            <v>3.7138288263756161E-3</v>
          </cell>
          <cell r="AZ49">
            <v>1.8379595033019721E-2</v>
          </cell>
          <cell r="BE49">
            <v>1.6505059221194326E-2</v>
          </cell>
          <cell r="BJ49">
            <v>1.1310715406583308E-2</v>
          </cell>
          <cell r="BO49">
            <v>9.029014160292316E-3</v>
          </cell>
          <cell r="BT49">
            <v>8.4006446099563325E-3</v>
          </cell>
          <cell r="BY49">
            <v>6.1817771436721587E-3</v>
          </cell>
          <cell r="CD49">
            <v>4.6308219184118624E-3</v>
          </cell>
          <cell r="CI49">
            <v>5.0171195924410272E-3</v>
          </cell>
          <cell r="CN49">
            <v>4.3967770870863929E-3</v>
          </cell>
          <cell r="CS49">
            <v>4.1186447410228684E-3</v>
          </cell>
          <cell r="CX49">
            <v>3.3513628843376154E-3</v>
          </cell>
          <cell r="DC49">
            <v>3.6367877353527824E-3</v>
          </cell>
          <cell r="DH49">
            <v>2.5157807859837633E-3</v>
          </cell>
          <cell r="DM49">
            <v>1.13472282145711E-2</v>
          </cell>
          <cell r="DR49" t="str">
            <v>nd</v>
          </cell>
          <cell r="DW49">
            <v>8.9783407328588253E-3</v>
          </cell>
          <cell r="EB49">
            <v>9.7439455241158778E-3</v>
          </cell>
          <cell r="EG49">
            <v>9.690963282335598E-3</v>
          </cell>
          <cell r="EL49">
            <v>3.0971751248635434E-2</v>
          </cell>
          <cell r="EQ49">
            <v>1.6592689960365028E-2</v>
          </cell>
          <cell r="EV49">
            <v>1.8017641979923352E-2</v>
          </cell>
          <cell r="FA49">
            <v>1.5055341992739932E-2</v>
          </cell>
        </row>
        <row r="50">
          <cell r="AK50">
            <v>5.3391380230620612E-3</v>
          </cell>
          <cell r="AP50">
            <v>3.0161313840927169E-3</v>
          </cell>
          <cell r="AU50">
            <v>2.9991337745392832E-3</v>
          </cell>
          <cell r="AZ50">
            <v>1.6310150678161991E-2</v>
          </cell>
          <cell r="BE50">
            <v>1.2714211945968799E-2</v>
          </cell>
          <cell r="BJ50">
            <v>1.168050546868217E-2</v>
          </cell>
          <cell r="BO50">
            <v>7.812856800071856E-3</v>
          </cell>
          <cell r="BT50">
            <v>7.4487302309716183E-3</v>
          </cell>
          <cell r="BY50">
            <v>5.7593567036886293E-3</v>
          </cell>
          <cell r="CD50">
            <v>4.6368399648463584E-3</v>
          </cell>
          <cell r="CI50">
            <v>4.5306355646062852E-3</v>
          </cell>
          <cell r="CN50">
            <v>4.7404444421244333E-3</v>
          </cell>
          <cell r="CS50">
            <v>3.4858589750852405E-3</v>
          </cell>
          <cell r="CX50">
            <v>3.1813132820607062E-3</v>
          </cell>
          <cell r="DC50">
            <v>2.8367121721398002E-3</v>
          </cell>
          <cell r="DH50">
            <v>2.843117068493268E-3</v>
          </cell>
          <cell r="DM50">
            <v>1.0770818587026151E-2</v>
          </cell>
          <cell r="DR50" t="str">
            <v>nd</v>
          </cell>
          <cell r="DW50">
            <v>1.0377984944013451E-2</v>
          </cell>
          <cell r="EB50">
            <v>8.465229251673291E-3</v>
          </cell>
          <cell r="EG50">
            <v>9.3617603386606969E-3</v>
          </cell>
          <cell r="EL50">
            <v>2.9364314815199473E-2</v>
          </cell>
          <cell r="EQ50">
            <v>1.6838965197602172E-2</v>
          </cell>
          <cell r="EV50">
            <v>1.5911021624203575E-2</v>
          </cell>
          <cell r="FA50">
            <v>1.3196755194957957E-2</v>
          </cell>
        </row>
        <row r="51">
          <cell r="AK51">
            <v>1.6875014634626011E-3</v>
          </cell>
          <cell r="AP51">
            <v>8.7905712443397661E-4</v>
          </cell>
          <cell r="AU51">
            <v>8.59962850829468E-4</v>
          </cell>
          <cell r="AZ51">
            <v>4.550921965512292E-3</v>
          </cell>
          <cell r="BE51">
            <v>2.76398617158093E-3</v>
          </cell>
          <cell r="BJ51">
            <v>2.3643274133683238E-3</v>
          </cell>
          <cell r="BO51">
            <v>1.5874907020925714E-3</v>
          </cell>
          <cell r="BT51">
            <v>1.4378348293508198E-3</v>
          </cell>
          <cell r="BY51">
            <v>1.2969695278534079E-3</v>
          </cell>
          <cell r="CD51">
            <v>9.7128606863688559E-4</v>
          </cell>
          <cell r="CI51">
            <v>7.9809478421040035E-4</v>
          </cell>
          <cell r="CN51">
            <v>1.0644757310085749E-3</v>
          </cell>
          <cell r="CS51">
            <v>7.6335920782229151E-4</v>
          </cell>
          <cell r="CX51">
            <v>5.6379376227884046E-4</v>
          </cell>
          <cell r="DC51">
            <v>4.8979672757758122E-4</v>
          </cell>
          <cell r="DH51">
            <v>4.2467920095605796E-4</v>
          </cell>
          <cell r="DM51">
            <v>1.2097843540365956E-3</v>
          </cell>
          <cell r="DR51">
            <v>1.1838449634795274E-3</v>
          </cell>
          <cell r="DW51">
            <v>1.3584554906553475E-3</v>
          </cell>
          <cell r="EB51">
            <v>1.1480582116924613E-3</v>
          </cell>
          <cell r="EG51">
            <v>1.0331415384268172E-3</v>
          </cell>
          <cell r="EL51" t="e">
            <v>#VALUE!</v>
          </cell>
          <cell r="EQ51" t="e">
            <v>#VALUE!</v>
          </cell>
          <cell r="EV51" t="e">
            <v>#VALUE!</v>
          </cell>
          <cell r="FA51">
            <v>1.2500073632500885E-3</v>
          </cell>
        </row>
        <row r="52">
          <cell r="AK52">
            <v>2.0173569441161343E-3</v>
          </cell>
          <cell r="AP52">
            <v>9.1689462980529789E-4</v>
          </cell>
          <cell r="AU52">
            <v>8.2782419162941016E-4</v>
          </cell>
          <cell r="AZ52">
            <v>4.3603223774580299E-3</v>
          </cell>
          <cell r="BE52">
            <v>3.1626494127406624E-3</v>
          </cell>
          <cell r="BJ52">
            <v>2.3887393803779812E-3</v>
          </cell>
          <cell r="BO52">
            <v>1.4519307241301807E-3</v>
          </cell>
          <cell r="BT52">
            <v>1.4475420879710508E-3</v>
          </cell>
          <cell r="BY52">
            <v>1.3080967132374091E-3</v>
          </cell>
          <cell r="CD52">
            <v>1.0439695784989959E-3</v>
          </cell>
          <cell r="CI52">
            <v>7.4645424407486938E-4</v>
          </cell>
          <cell r="CN52">
            <v>1.2014481356069423E-3</v>
          </cell>
          <cell r="CS52">
            <v>8.0411139947927316E-4</v>
          </cell>
          <cell r="CX52">
            <v>6.3248632288402207E-4</v>
          </cell>
          <cell r="DC52">
            <v>5.0898186346492514E-4</v>
          </cell>
          <cell r="DH52">
            <v>4.1510465998838167E-4</v>
          </cell>
          <cell r="DM52">
            <v>1.4001165036707768E-3</v>
          </cell>
          <cell r="DR52">
            <v>9.2704040157102834E-4</v>
          </cell>
          <cell r="DW52">
            <v>1.1316074741498222E-3</v>
          </cell>
          <cell r="EB52">
            <v>1.072148532639031E-3</v>
          </cell>
          <cell r="EG52">
            <v>9.5961940035365039E-4</v>
          </cell>
          <cell r="EL52" t="e">
            <v>#VALUE!</v>
          </cell>
          <cell r="EQ52" t="e">
            <v>#VALUE!</v>
          </cell>
          <cell r="EV52" t="e">
            <v>#VALUE!</v>
          </cell>
          <cell r="FA52">
            <v>8.9937894722205355E-4</v>
          </cell>
        </row>
        <row r="53">
          <cell r="AK53">
            <v>1.9443460604987388E-3</v>
          </cell>
          <cell r="AP53">
            <v>1.1674597967348162E-3</v>
          </cell>
          <cell r="AZ53">
            <v>3.9625460254137917E-3</v>
          </cell>
          <cell r="BE53">
            <v>3.2964406182743409E-3</v>
          </cell>
          <cell r="BJ53">
            <v>2.0063644033098747E-3</v>
          </cell>
          <cell r="BO53">
            <v>2.0054175583814607E-3</v>
          </cell>
          <cell r="BT53">
            <v>1.6965094004862994E-3</v>
          </cell>
          <cell r="BY53">
            <v>1.4380207350291989E-3</v>
          </cell>
          <cell r="CD53">
            <v>1.1455470998200854E-3</v>
          </cell>
          <cell r="CI53">
            <v>7.6616970071050657E-4</v>
          </cell>
          <cell r="CN53">
            <v>1.1390544488823874E-3</v>
          </cell>
          <cell r="CS53">
            <v>6.7361253478616422E-4</v>
          </cell>
          <cell r="CX53">
            <v>6.6839968523522422E-4</v>
          </cell>
          <cell r="DC53">
            <v>6.9459430013262208E-4</v>
          </cell>
          <cell r="DH53">
            <v>5.7094749183381525E-4</v>
          </cell>
          <cell r="DM53">
            <v>1.2746899848777341E-3</v>
          </cell>
          <cell r="DR53">
            <v>1.1676965079669196E-3</v>
          </cell>
          <cell r="DW53">
            <v>1.5466711905647381E-3</v>
          </cell>
          <cell r="EB53">
            <v>1.1232737000754828E-3</v>
          </cell>
          <cell r="EG53">
            <v>1.1615602244885424E-3</v>
          </cell>
          <cell r="EL53" t="e">
            <v>#VALUE!</v>
          </cell>
          <cell r="EQ53" t="e">
            <v>#VALUE!</v>
          </cell>
          <cell r="EV53" t="e">
            <v>#VALUE!</v>
          </cell>
          <cell r="FA53">
            <v>1.324524661330598E-3</v>
          </cell>
        </row>
        <row r="57">
          <cell r="AK57">
            <v>3.1339444897441711E-3</v>
          </cell>
          <cell r="AP57">
            <v>1.7605521989778382E-3</v>
          </cell>
          <cell r="AU57">
            <v>1.7408213368819868E-3</v>
          </cell>
          <cell r="AZ57">
            <v>6.4356789878625108E-3</v>
          </cell>
          <cell r="BE57">
            <v>4.4576212224737132E-3</v>
          </cell>
          <cell r="BJ57">
            <v>4.9106542450839666E-3</v>
          </cell>
          <cell r="BO57">
            <v>4.3043730148253079E-3</v>
          </cell>
          <cell r="BT57">
            <v>3.521725842431136E-3</v>
          </cell>
          <cell r="BY57">
            <v>2.6137954637842522E-3</v>
          </cell>
          <cell r="CD57">
            <v>2.4364174549315609E-3</v>
          </cell>
          <cell r="CI57">
            <v>1.8772142755073518E-3</v>
          </cell>
          <cell r="CN57">
            <v>2.1688412193549785E-3</v>
          </cell>
          <cell r="CS57">
            <v>1.8382327584103228E-3</v>
          </cell>
          <cell r="CX57">
            <v>1.632582440454292E-3</v>
          </cell>
          <cell r="DC57">
            <v>1.6711007500689954E-3</v>
          </cell>
          <cell r="DH57">
            <v>1.5866288038241319E-3</v>
          </cell>
          <cell r="DM57">
            <v>9.4316628040545872E-3</v>
          </cell>
          <cell r="DR57" t="str">
            <v>nd</v>
          </cell>
          <cell r="DW57">
            <v>6.9452634577396111E-3</v>
          </cell>
          <cell r="EB57">
            <v>6.4211786167684458E-3</v>
          </cell>
          <cell r="EG57">
            <v>5.9724638365389526E-3</v>
          </cell>
          <cell r="EL57">
            <v>6.0042189663289357E-3</v>
          </cell>
          <cell r="EQ57">
            <v>5.9999221216700425E-3</v>
          </cell>
          <cell r="EV57">
            <v>1.4649932064491193E-2</v>
          </cell>
          <cell r="FA57">
            <v>8.3391634161961211E-3</v>
          </cell>
        </row>
        <row r="58">
          <cell r="AK58">
            <v>2.8201715260320961E-3</v>
          </cell>
          <cell r="AP58">
            <v>1.3754652101085538E-3</v>
          </cell>
          <cell r="AU58">
            <v>1.2931244356258651E-3</v>
          </cell>
          <cell r="AZ58">
            <v>5.9435068126595476E-3</v>
          </cell>
          <cell r="BE58">
            <v>3.5762095462822398E-3</v>
          </cell>
          <cell r="BJ58">
            <v>3.838826713382332E-3</v>
          </cell>
          <cell r="BO58">
            <v>2.9567823564238304E-3</v>
          </cell>
          <cell r="BT58">
            <v>2.5062473233168443E-3</v>
          </cell>
          <cell r="BY58">
            <v>2.2203938391752369E-3</v>
          </cell>
          <cell r="CD58">
            <v>1.8483899830302316E-3</v>
          </cell>
          <cell r="CI58">
            <v>1.5188810631848078E-3</v>
          </cell>
          <cell r="CN58">
            <v>2.0859662868947869E-3</v>
          </cell>
          <cell r="CS58">
            <v>1.4350820695554359E-3</v>
          </cell>
          <cell r="CX58">
            <v>1.0753244499749764E-3</v>
          </cell>
          <cell r="DC58">
            <v>1.1364788178600009E-3</v>
          </cell>
          <cell r="DH58">
            <v>7.8142371356891777E-4</v>
          </cell>
          <cell r="DM58">
            <v>7.2637662762399342E-3</v>
          </cell>
          <cell r="DR58">
            <v>4.4981767029899228E-3</v>
          </cell>
          <cell r="DW58">
            <v>5.9753202937096765E-3</v>
          </cell>
          <cell r="EB58">
            <v>4.254689210769649E-3</v>
          </cell>
          <cell r="EG58">
            <v>3.8654099237922439E-3</v>
          </cell>
          <cell r="EL58">
            <v>4.2696899651396922E-3</v>
          </cell>
          <cell r="EQ58">
            <v>4.0613963219840246E-3</v>
          </cell>
          <cell r="EV58">
            <v>1.131437096641676E-2</v>
          </cell>
          <cell r="FA58">
            <v>9.6750410017159508E-3</v>
          </cell>
        </row>
        <row r="59">
          <cell r="AK59">
            <v>2.3183621240455677E-3</v>
          </cell>
          <cell r="AP59">
            <v>1.1853095134340636E-3</v>
          </cell>
          <cell r="AZ59">
            <v>6.9274209529953459E-3</v>
          </cell>
          <cell r="BE59">
            <v>4.540817461734438E-3</v>
          </cell>
          <cell r="BJ59">
            <v>4.0305441753494403E-3</v>
          </cell>
          <cell r="BO59">
            <v>3.1981224527406634E-3</v>
          </cell>
          <cell r="BT59">
            <v>2.747637211055596E-3</v>
          </cell>
          <cell r="BY59">
            <v>2.2206109764127792E-3</v>
          </cell>
          <cell r="CD59">
            <v>2.0398635713559246E-3</v>
          </cell>
          <cell r="CI59">
            <v>1.5368559506040115E-3</v>
          </cell>
          <cell r="CN59">
            <v>1.5713958072289768E-3</v>
          </cell>
          <cell r="CS59">
            <v>1.3748395912342051E-3</v>
          </cell>
          <cell r="CX59">
            <v>1.2334520718714987E-3</v>
          </cell>
          <cell r="DC59">
            <v>1.0805787241094037E-3</v>
          </cell>
          <cell r="DH59">
            <v>7.2475379188280723E-4</v>
          </cell>
          <cell r="DM59">
            <v>8.4195092253524385E-3</v>
          </cell>
          <cell r="DR59">
            <v>5.4230369387976533E-3</v>
          </cell>
          <cell r="DW59">
            <v>4.8697285559705494E-3</v>
          </cell>
          <cell r="EB59">
            <v>4.7703379760923462E-3</v>
          </cell>
          <cell r="EG59">
            <v>4.5218063531962741E-3</v>
          </cell>
          <cell r="EL59">
            <v>4.6119571109550644E-3</v>
          </cell>
          <cell r="EQ59">
            <v>4.3772840952544263E-3</v>
          </cell>
          <cell r="EV59">
            <v>1.2744536417784306E-2</v>
          </cell>
          <cell r="FA59">
            <v>8.9525296341425482E-3</v>
          </cell>
        </row>
        <row r="60">
          <cell r="AK60">
            <v>1.4891572585428432E-3</v>
          </cell>
          <cell r="AP60">
            <v>6.3210522548050058E-4</v>
          </cell>
          <cell r="AU60">
            <v>5.2620646742266035E-4</v>
          </cell>
          <cell r="AZ60">
            <v>2.0935550484339313E-3</v>
          </cell>
          <cell r="BE60">
            <v>1.3045975604642128E-3</v>
          </cell>
          <cell r="BJ60">
            <v>9.5614133661092032E-4</v>
          </cell>
          <cell r="BO60">
            <v>7.1738777298960819E-4</v>
          </cell>
          <cell r="BT60">
            <v>4.9415506947389054E-4</v>
          </cell>
          <cell r="BY60">
            <v>5.2127548312284953E-4</v>
          </cell>
          <cell r="CD60">
            <v>4.9712372328704194E-4</v>
          </cell>
          <cell r="CI60">
            <v>4.0523725518444624E-4</v>
          </cell>
          <cell r="CN60">
            <v>6.3867987121358149E-4</v>
          </cell>
          <cell r="CS60">
            <v>4.4600249830124882E-4</v>
          </cell>
          <cell r="CX60">
            <v>2.7613512078940137E-4</v>
          </cell>
          <cell r="DC60">
            <v>2.4248840439069285E-4</v>
          </cell>
          <cell r="DH60">
            <v>2.3754480887783907E-4</v>
          </cell>
          <cell r="DM60">
            <v>1.2595142754373717E-3</v>
          </cell>
          <cell r="DR60">
            <v>6.1919074279052E-4</v>
          </cell>
          <cell r="DW60">
            <v>6.8705047910696301E-4</v>
          </cell>
          <cell r="EB60">
            <v>5.5508794689298037E-4</v>
          </cell>
          <cell r="EG60">
            <v>4.4628117245320057E-4</v>
          </cell>
          <cell r="EL60" t="e">
            <v>#VALUE!</v>
          </cell>
          <cell r="EQ60" t="e">
            <v>#VALUE!</v>
          </cell>
          <cell r="EV60" t="e">
            <v>#VALUE!</v>
          </cell>
          <cell r="FA60">
            <v>3.6713042770019451E-4</v>
          </cell>
        </row>
        <row r="61">
          <cell r="AK61">
            <v>1.6684433156776272E-3</v>
          </cell>
          <cell r="AP61">
            <v>6.1924016618287287E-4</v>
          </cell>
          <cell r="AU61">
            <v>4.7845065670167232E-4</v>
          </cell>
          <cell r="AZ61">
            <v>2.2657179816260886E-3</v>
          </cell>
          <cell r="BE61">
            <v>1.1146322991291708E-3</v>
          </cell>
          <cell r="BJ61">
            <v>1.0524746069764752E-3</v>
          </cell>
          <cell r="BO61">
            <v>6.8083703705298796E-4</v>
          </cell>
          <cell r="BT61">
            <v>4.8335784292425369E-4</v>
          </cell>
          <cell r="BY61">
            <v>7.0032557662266781E-4</v>
          </cell>
          <cell r="CD61">
            <v>5.0073328801849551E-4</v>
          </cell>
          <cell r="CI61">
            <v>3.1125581183229678E-4</v>
          </cell>
          <cell r="CN61">
            <v>5.991440702237305E-4</v>
          </cell>
          <cell r="CS61">
            <v>3.7214497965534592E-4</v>
          </cell>
          <cell r="CX61">
            <v>2.6293890133303517E-4</v>
          </cell>
          <cell r="DC61">
            <v>2.4098820407365425E-4</v>
          </cell>
          <cell r="DH61">
            <v>1.8458335257113095E-4</v>
          </cell>
          <cell r="DM61">
            <v>8.917058393033367E-4</v>
          </cell>
          <cell r="DR61">
            <v>4.7342663271188689E-4</v>
          </cell>
          <cell r="DW61">
            <v>4.8417570729468375E-4</v>
          </cell>
          <cell r="EB61">
            <v>4.2933984855345845E-4</v>
          </cell>
          <cell r="EG61">
            <v>3.748874573558778E-4</v>
          </cell>
          <cell r="EL61" t="e">
            <v>#VALUE!</v>
          </cell>
          <cell r="EQ61" t="e">
            <v>#VALUE!</v>
          </cell>
          <cell r="EV61" t="e">
            <v>#VALUE!</v>
          </cell>
          <cell r="FA61">
            <v>3.6156477982850796E-4</v>
          </cell>
        </row>
        <row r="62">
          <cell r="AK62">
            <v>1.7786682884863214E-3</v>
          </cell>
          <cell r="AP62">
            <v>7.7061407862476889E-4</v>
          </cell>
          <cell r="AU62">
            <v>5.6516438423126513E-4</v>
          </cell>
          <cell r="AZ62">
            <v>2.2720319144693378E-3</v>
          </cell>
          <cell r="BE62">
            <v>1.2796174737311665E-3</v>
          </cell>
          <cell r="BJ62">
            <v>9.4596906576570685E-4</v>
          </cell>
          <cell r="BO62">
            <v>6.2217845167195378E-4</v>
          </cell>
          <cell r="BT62">
            <v>4.3969078194595917E-4</v>
          </cell>
          <cell r="BY62">
            <v>4.9833991615863766E-4</v>
          </cell>
          <cell r="CD62">
            <v>4.7650517355132008E-4</v>
          </cell>
          <cell r="CI62">
            <v>4.0379040282183471E-4</v>
          </cell>
          <cell r="CN62">
            <v>6.8909770622411701E-4</v>
          </cell>
          <cell r="CS62">
            <v>3.2904449324515703E-4</v>
          </cell>
          <cell r="CX62">
            <v>3.1060800217064206E-4</v>
          </cell>
          <cell r="DC62">
            <v>2.488981439100622E-4</v>
          </cell>
          <cell r="DH62">
            <v>1.9583710902320461E-4</v>
          </cell>
          <cell r="DM62">
            <v>7.9620642809939235E-4</v>
          </cell>
          <cell r="DR62">
            <v>4.6161015533857631E-4</v>
          </cell>
          <cell r="DW62">
            <v>6.3364761569576649E-4</v>
          </cell>
          <cell r="EB62">
            <v>5.4660203198886868E-4</v>
          </cell>
          <cell r="EG62">
            <v>4.1800837475218099E-4</v>
          </cell>
          <cell r="EL62" t="e">
            <v>#VALUE!</v>
          </cell>
          <cell r="EQ62" t="e">
            <v>#VALUE!</v>
          </cell>
          <cell r="EV62" t="e">
            <v>#VALUE!</v>
          </cell>
          <cell r="FA62">
            <v>3.9542688992163101E-4</v>
          </cell>
        </row>
        <row r="63">
          <cell r="AK63">
            <v>4.5959103456008907E-3</v>
          </cell>
          <cell r="AP63">
            <v>2.6903501368411107E-3</v>
          </cell>
          <cell r="AU63">
            <v>2.5753270123978801E-3</v>
          </cell>
          <cell r="AZ63">
            <v>8.9097476339840501E-3</v>
          </cell>
          <cell r="BE63">
            <v>7.2041458813408409E-3</v>
          </cell>
          <cell r="BJ63">
            <v>6.3247047718375587E-3</v>
          </cell>
          <cell r="BO63">
            <v>5.4293422053268781E-3</v>
          </cell>
          <cell r="BT63">
            <v>4.3002037572843037E-3</v>
          </cell>
          <cell r="BY63">
            <v>3.9480825575241687E-3</v>
          </cell>
          <cell r="CD63">
            <v>3.1044154754362807E-3</v>
          </cell>
          <cell r="CI63">
            <v>2.4545484578982883E-3</v>
          </cell>
          <cell r="CN63">
            <v>3.1090719195554302E-3</v>
          </cell>
          <cell r="CS63">
            <v>2.2060799484495274E-3</v>
          </cell>
          <cell r="CX63">
            <v>2.0306367062679501E-3</v>
          </cell>
          <cell r="DC63">
            <v>1.743985811801859E-3</v>
          </cell>
          <cell r="DH63">
            <v>1.3905792919301919E-3</v>
          </cell>
          <cell r="DM63">
            <v>7.9093285243851657E-3</v>
          </cell>
          <cell r="DR63">
            <v>5.8774622688934465E-3</v>
          </cell>
          <cell r="DW63">
            <v>6.7402924094716833E-3</v>
          </cell>
          <cell r="EB63">
            <v>4.7776907602523162E-3</v>
          </cell>
          <cell r="EG63">
            <v>4.7391166669575836E-3</v>
          </cell>
          <cell r="EL63">
            <v>4.776437102220238E-3</v>
          </cell>
          <cell r="EQ63">
            <v>4.5425045134343334E-3</v>
          </cell>
          <cell r="EV63">
            <v>1.6356476344532137E-2</v>
          </cell>
          <cell r="FA63">
            <v>1.1440883200751152E-2</v>
          </cell>
        </row>
        <row r="64">
          <cell r="AK64">
            <v>5.7581275382210641E-3</v>
          </cell>
          <cell r="AP64">
            <v>2.8774992305988976E-3</v>
          </cell>
          <cell r="AU64">
            <v>2.6420361845978461E-3</v>
          </cell>
          <cell r="AZ64">
            <v>9.3271527909625871E-3</v>
          </cell>
          <cell r="BE64">
            <v>8.020450226045122E-3</v>
          </cell>
          <cell r="BJ64">
            <v>6.4358856214613014E-3</v>
          </cell>
          <cell r="BO64">
            <v>7.3791145993557447E-3</v>
          </cell>
          <cell r="BT64">
            <v>6.8400059190165934E-3</v>
          </cell>
          <cell r="BY64">
            <v>4.729287012969958E-3</v>
          </cell>
          <cell r="CD64">
            <v>4.6925427084967041E-3</v>
          </cell>
          <cell r="CI64">
            <v>3.9689212963154004E-3</v>
          </cell>
          <cell r="CN64">
            <v>4.5772138696390475E-3</v>
          </cell>
          <cell r="CS64">
            <v>4.3138349864803955E-3</v>
          </cell>
          <cell r="CX64">
            <v>3.6615977929837945E-3</v>
          </cell>
          <cell r="DC64">
            <v>3.5022102551269954E-3</v>
          </cell>
          <cell r="DH64">
            <v>2.991343215515078E-3</v>
          </cell>
          <cell r="DM64">
            <v>9.8012079599879582E-3</v>
          </cell>
          <cell r="DR64" t="str">
            <v>nd</v>
          </cell>
          <cell r="DW64">
            <v>9.8428246843974467E-3</v>
          </cell>
          <cell r="EB64">
            <v>8.7138536944017051E-3</v>
          </cell>
          <cell r="EG64">
            <v>7.2096822994926636E-3</v>
          </cell>
          <cell r="EL64">
            <v>7.8976116023316157E-3</v>
          </cell>
          <cell r="EQ64">
            <v>7.8940355143050228E-3</v>
          </cell>
          <cell r="EV64">
            <v>1.9082363318708478E-2</v>
          </cell>
          <cell r="FA64">
            <v>1.4809295735731252E-2</v>
          </cell>
        </row>
        <row r="65">
          <cell r="AK65">
            <v>5.8405829171616231E-3</v>
          </cell>
          <cell r="AP65">
            <v>3.2242863612459241E-3</v>
          </cell>
          <cell r="AU65">
            <v>3.3219528086979064E-3</v>
          </cell>
          <cell r="AZ65">
            <v>1.1467722604792424E-2</v>
          </cell>
          <cell r="BE65">
            <v>8.7899802706784564E-3</v>
          </cell>
          <cell r="BJ65">
            <v>6.7874946990801851E-3</v>
          </cell>
          <cell r="BO65">
            <v>6.5065257932977912E-3</v>
          </cell>
          <cell r="BT65">
            <v>5.8206938889553417E-3</v>
          </cell>
          <cell r="BY65">
            <v>4.4978309641131699E-3</v>
          </cell>
          <cell r="CD65">
            <v>4.3154340225141025E-3</v>
          </cell>
          <cell r="CI65">
            <v>3.4119164839546993E-3</v>
          </cell>
          <cell r="CN65">
            <v>4.2675709952859795E-3</v>
          </cell>
          <cell r="CS65">
            <v>3.1717109510281585E-3</v>
          </cell>
          <cell r="CX65">
            <v>2.5678862383554449E-3</v>
          </cell>
          <cell r="DC65">
            <v>2.360887571986926E-3</v>
          </cell>
          <cell r="DH65">
            <v>1.8286938511107229E-3</v>
          </cell>
          <cell r="DM65">
            <v>8.5425801637222746E-3</v>
          </cell>
          <cell r="DR65">
            <v>5.7432398685422631E-3</v>
          </cell>
          <cell r="DW65">
            <v>8.9135186247402357E-3</v>
          </cell>
          <cell r="EB65">
            <v>7.7520856171821107E-3</v>
          </cell>
          <cell r="EG65">
            <v>6.3561304100283817E-3</v>
          </cell>
          <cell r="EL65">
            <v>6.3863877469618703E-3</v>
          </cell>
          <cell r="EQ65">
            <v>6.2700565668842492E-3</v>
          </cell>
          <cell r="EV65">
            <v>1.5821964487221219E-2</v>
          </cell>
          <cell r="FA65">
            <v>1.107964400564547E-2</v>
          </cell>
        </row>
        <row r="66">
          <cell r="AK66">
            <v>2.2051839589887316E-3</v>
          </cell>
          <cell r="AP66">
            <v>1.1087332373064592E-3</v>
          </cell>
          <cell r="AZ66">
            <v>2.7153807618395943E-3</v>
          </cell>
          <cell r="BE66">
            <v>2.2887995461226222E-3</v>
          </cell>
          <cell r="BJ66">
            <v>1.6723117426778297E-3</v>
          </cell>
          <cell r="BO66">
            <v>1.3866015330813461E-3</v>
          </cell>
          <cell r="BT66">
            <v>1.1773499832454296E-3</v>
          </cell>
          <cell r="BY66">
            <v>1.1139296862243849E-3</v>
          </cell>
          <cell r="CD66">
            <v>8.4587390567893118E-4</v>
          </cell>
          <cell r="CI66">
            <v>6.6505956977680708E-4</v>
          </cell>
          <cell r="CN66">
            <v>1.1772318821336584E-3</v>
          </cell>
          <cell r="CS66">
            <v>8.1024111309887072E-4</v>
          </cell>
          <cell r="CX66">
            <v>6.7611978018825936E-4</v>
          </cell>
          <cell r="DC66">
            <v>5.3087144453501582E-4</v>
          </cell>
          <cell r="DH66">
            <v>4.7100777306666652E-4</v>
          </cell>
          <cell r="DM66">
            <v>1.3378493941422636E-3</v>
          </cell>
          <cell r="DR66">
            <v>1.0929076883291408E-3</v>
          </cell>
          <cell r="DW66">
            <v>1.5098046128808878E-3</v>
          </cell>
          <cell r="EB66">
            <v>1.1759721369414343E-3</v>
          </cell>
          <cell r="EG66">
            <v>9.1530178562731807E-4</v>
          </cell>
          <cell r="EL66" t="e">
            <v>#VALUE!</v>
          </cell>
          <cell r="EQ66" t="e">
            <v>#VALUE!</v>
          </cell>
          <cell r="EV66" t="e">
            <v>#VALUE!</v>
          </cell>
          <cell r="FA66">
            <v>9.8237894195989735E-4</v>
          </cell>
        </row>
        <row r="67">
          <cell r="AK67">
            <v>1.9401689939412424E-3</v>
          </cell>
          <cell r="AP67">
            <v>8.0712884550817286E-4</v>
          </cell>
          <cell r="AU67">
            <v>7.0583208919367782E-4</v>
          </cell>
          <cell r="AZ67">
            <v>3.1126152031831543E-3</v>
          </cell>
          <cell r="BE67">
            <v>1.638364928217049E-3</v>
          </cell>
          <cell r="BJ67">
            <v>1.5799512380768829E-3</v>
          </cell>
          <cell r="BO67">
            <v>1.4336388522972277E-3</v>
          </cell>
          <cell r="BT67">
            <v>1.1442824657814747E-3</v>
          </cell>
          <cell r="BY67">
            <v>1.0250211817453016E-3</v>
          </cell>
          <cell r="CD67">
            <v>7.4904629873614775E-4</v>
          </cell>
          <cell r="CI67">
            <v>7.6772278469933034E-4</v>
          </cell>
          <cell r="CN67">
            <v>1.3778213261632908E-3</v>
          </cell>
          <cell r="CS67">
            <v>7.7010701694994938E-4</v>
          </cell>
          <cell r="CX67">
            <v>5.8927217086453623E-4</v>
          </cell>
          <cell r="DC67">
            <v>4.8236290905661255E-4</v>
          </cell>
          <cell r="DH67">
            <v>5.1508055136018397E-4</v>
          </cell>
          <cell r="DM67">
            <v>1.5924684573926325E-3</v>
          </cell>
          <cell r="DR67">
            <v>1.0667452461311348E-3</v>
          </cell>
          <cell r="DW67">
            <v>1.0732356561467087E-3</v>
          </cell>
          <cell r="EB67">
            <v>1.0189943724451256E-3</v>
          </cell>
          <cell r="EG67">
            <v>1.1032270562736197E-3</v>
          </cell>
          <cell r="EL67" t="e">
            <v>#VALUE!</v>
          </cell>
          <cell r="EQ67" t="e">
            <v>#VALUE!</v>
          </cell>
          <cell r="EV67" t="e">
            <v>#VALUE!</v>
          </cell>
          <cell r="FA67">
            <v>1.0288663406200745E-3</v>
          </cell>
        </row>
        <row r="68">
          <cell r="AK68">
            <v>1.8429425366472017E-3</v>
          </cell>
          <cell r="AP68">
            <v>9.8838847872534017E-4</v>
          </cell>
          <cell r="AU68">
            <v>8.9735269779011174E-4</v>
          </cell>
          <cell r="AZ68">
            <v>3.2999879447585764E-3</v>
          </cell>
          <cell r="BE68">
            <v>1.9493479948831831E-3</v>
          </cell>
          <cell r="BJ68">
            <v>1.541696861552445E-3</v>
          </cell>
          <cell r="BO68">
            <v>1.1463414700623087E-3</v>
          </cell>
          <cell r="BT68">
            <v>9.0338234042348388E-4</v>
          </cell>
          <cell r="BY68">
            <v>8.2783446507593702E-4</v>
          </cell>
          <cell r="CD68">
            <v>8.03411878947488E-4</v>
          </cell>
          <cell r="CI68">
            <v>5.6491625099830249E-4</v>
          </cell>
          <cell r="CN68">
            <v>1.0999959815861922E-3</v>
          </cell>
          <cell r="CS68">
            <v>6.6599683002559152E-4</v>
          </cell>
          <cell r="CX68">
            <v>4.2387569209082317E-4</v>
          </cell>
          <cell r="DC68">
            <v>3.606936396046373E-4</v>
          </cell>
          <cell r="DH68">
            <v>3.2840733892658907E-4</v>
          </cell>
          <cell r="DM68">
            <v>1.0853356740070123E-3</v>
          </cell>
          <cell r="DR68">
            <v>9.1816087628959233E-4</v>
          </cell>
          <cell r="DW68">
            <v>1.2101847450038975E-3</v>
          </cell>
          <cell r="EB68">
            <v>9.6285116874870471E-4</v>
          </cell>
          <cell r="EG68">
            <v>7.4232813017553539E-4</v>
          </cell>
          <cell r="EL68" t="e">
            <v>#VALUE!</v>
          </cell>
          <cell r="EQ68" t="e">
            <v>#VALUE!</v>
          </cell>
          <cell r="EV68" t="e">
            <v>#VALUE!</v>
          </cell>
          <cell r="FA68">
            <v>7.5026279964037228E-4</v>
          </cell>
        </row>
      </sheetData>
      <sheetData sheetId="2">
        <row r="147">
          <cell r="K147">
            <v>11.205016088599118</v>
          </cell>
          <cell r="L147">
            <v>1.3656969525741696</v>
          </cell>
          <cell r="M147">
            <v>4.0870826177947199</v>
          </cell>
          <cell r="N147">
            <v>0.34833686834992078</v>
          </cell>
          <cell r="O147">
            <v>25.224299228483538</v>
          </cell>
          <cell r="P147">
            <v>3.3245829296757883</v>
          </cell>
          <cell r="Q147">
            <v>6.3716285835820337</v>
          </cell>
          <cell r="R147">
            <v>0.92427303645829928</v>
          </cell>
        </row>
        <row r="148">
          <cell r="K148">
            <v>26.82784345943605</v>
          </cell>
          <cell r="L148">
            <v>0.54914697916695676</v>
          </cell>
          <cell r="M148">
            <v>4.4084700108319614</v>
          </cell>
          <cell r="N148">
            <v>0.54362201458679615</v>
          </cell>
          <cell r="O148">
            <v>47.387627031717621</v>
          </cell>
          <cell r="P148">
            <v>3.8824017335622063</v>
          </cell>
          <cell r="Q148">
            <v>7.8346723014591593</v>
          </cell>
          <cell r="R148">
            <v>1.4734883862051422</v>
          </cell>
        </row>
        <row r="149">
          <cell r="K149">
            <v>47.222872601092284</v>
          </cell>
          <cell r="L149">
            <v>1.114840020139666</v>
          </cell>
          <cell r="M149">
            <v>6.5375681802455041</v>
          </cell>
          <cell r="N149">
            <v>0.43193809892824375</v>
          </cell>
          <cell r="O149">
            <v>62.595571882029816</v>
          </cell>
          <cell r="P149">
            <v>4.0530875658337475</v>
          </cell>
          <cell r="Q149">
            <v>12.218363514155119</v>
          </cell>
          <cell r="R149">
            <v>1.1729915592676579</v>
          </cell>
        </row>
        <row r="150">
          <cell r="K150">
            <v>23.401627671476202</v>
          </cell>
          <cell r="L150">
            <v>4.2441224109395508</v>
          </cell>
          <cell r="M150">
            <v>3.7792098515842758</v>
          </cell>
          <cell r="N150">
            <v>0.23070329416105481</v>
          </cell>
          <cell r="O150">
            <v>45.229076174016633</v>
          </cell>
          <cell r="P150">
            <v>10.224927592702905</v>
          </cell>
          <cell r="Q150">
            <v>8.6000394385343686</v>
          </cell>
          <cell r="R150">
            <v>1.1963705130530442</v>
          </cell>
        </row>
        <row r="228">
          <cell r="K228">
            <v>14.978723415601465</v>
          </cell>
          <cell r="L228">
            <v>2.7713630988814946</v>
          </cell>
          <cell r="M228">
            <v>3.8855426954627386</v>
          </cell>
          <cell r="N228">
            <v>0.50836822080248312</v>
          </cell>
          <cell r="O228">
            <v>29.978403833795426</v>
          </cell>
          <cell r="P228">
            <v>1.6419112331004702</v>
          </cell>
          <cell r="Q228">
            <v>5.8637622287571078</v>
          </cell>
          <cell r="R228">
            <v>0.29036940679369394</v>
          </cell>
        </row>
        <row r="229">
          <cell r="K229">
            <v>20.660923085139892</v>
          </cell>
          <cell r="L229">
            <v>1.4930188155589315</v>
          </cell>
          <cell r="M229">
            <v>4.1594477102386342</v>
          </cell>
          <cell r="N229">
            <v>0.51864351089924121</v>
          </cell>
          <cell r="O229">
            <v>45.928475403337842</v>
          </cell>
          <cell r="P229">
            <v>4.1049054655837267</v>
          </cell>
          <cell r="Q229">
            <v>6.6303014325355862</v>
          </cell>
          <cell r="R229">
            <v>0.69691603159970783</v>
          </cell>
        </row>
        <row r="230">
          <cell r="K230">
            <v>25.703319609969469</v>
          </cell>
          <cell r="L230">
            <v>1.6529703035816439</v>
          </cell>
          <cell r="M230">
            <v>4.3555072099975272</v>
          </cell>
          <cell r="N230">
            <v>0.19396236452909704</v>
          </cell>
          <cell r="O230">
            <v>50.064868541106563</v>
          </cell>
          <cell r="P230">
            <v>5.0133940171828444</v>
          </cell>
          <cell r="Q230">
            <v>8.4726353396511804</v>
          </cell>
          <cell r="R230">
            <v>0.28665697393989564</v>
          </cell>
        </row>
        <row r="231">
          <cell r="K231">
            <v>18.087488060752626</v>
          </cell>
          <cell r="L231">
            <v>2.2208451398967557</v>
          </cell>
          <cell r="M231">
            <v>4.1077060560747842</v>
          </cell>
          <cell r="N231">
            <v>0.59232141166705798</v>
          </cell>
          <cell r="O231">
            <v>36.063082873284095</v>
          </cell>
          <cell r="P231">
            <v>8.4255177094870479</v>
          </cell>
          <cell r="Q231">
            <v>7.3248948867396129</v>
          </cell>
          <cell r="R231">
            <v>1.1154646358378597</v>
          </cell>
        </row>
        <row r="313">
          <cell r="K313">
            <v>1.2868948486182842E-3</v>
          </cell>
          <cell r="L313">
            <v>1.3370126313877448E-4</v>
          </cell>
          <cell r="M313">
            <v>2.7410793701161722E-4</v>
          </cell>
          <cell r="N313">
            <v>4.5966915299752339E-5</v>
          </cell>
          <cell r="O313">
            <v>2.1966963163954534E-3</v>
          </cell>
          <cell r="P313">
            <v>1.1514237479793198E-4</v>
          </cell>
          <cell r="Q313">
            <v>3.9095661766932782E-4</v>
          </cell>
          <cell r="R313">
            <v>5.4832295790854937E-5</v>
          </cell>
        </row>
        <row r="314">
          <cell r="K314">
            <v>1.4888297445876213E-3</v>
          </cell>
          <cell r="L314">
            <v>6.5761098919537894E-5</v>
          </cell>
          <cell r="M314">
            <v>2.8892681311633929E-4</v>
          </cell>
          <cell r="N314">
            <v>2.1397768818449274E-5</v>
          </cell>
          <cell r="O314">
            <v>3.0775842561620794E-3</v>
          </cell>
          <cell r="P314">
            <v>2.578736669888038E-4</v>
          </cell>
          <cell r="Q314">
            <v>4.7019832490648563E-4</v>
          </cell>
          <cell r="R314">
            <v>5.2442719853680086E-5</v>
          </cell>
        </row>
        <row r="315">
          <cell r="K315">
            <v>1.5789669139018379E-3</v>
          </cell>
          <cell r="L315">
            <v>2.2768194181996035E-4</v>
          </cell>
          <cell r="M315">
            <v>2.7637100111842862E-4</v>
          </cell>
          <cell r="N315">
            <v>9.6153117196826695E-6</v>
          </cell>
          <cell r="O315">
            <v>3.160619489749029E-3</v>
          </cell>
          <cell r="P315">
            <v>2.0188729482524794E-4</v>
          </cell>
          <cell r="Q315">
            <v>6.2155992346602884E-4</v>
          </cell>
          <cell r="R315">
            <v>5.315204071877546E-5</v>
          </cell>
        </row>
        <row r="316">
          <cell r="K316">
            <v>1.3137863207669225E-3</v>
          </cell>
          <cell r="L316">
            <v>2.8718340942236747E-4</v>
          </cell>
          <cell r="M316">
            <v>2.8322734143102624E-4</v>
          </cell>
          <cell r="N316">
            <v>2.4613217767870183E-5</v>
          </cell>
          <cell r="O316">
            <v>2.7533735792023965E-3</v>
          </cell>
          <cell r="P316">
            <v>8.311514193010723E-4</v>
          </cell>
          <cell r="Q316">
            <v>5.6308921438120627E-4</v>
          </cell>
          <cell r="R316">
            <v>1.2814417818489746E-4</v>
          </cell>
        </row>
      </sheetData>
      <sheetData sheetId="3">
        <row r="88">
          <cell r="G88">
            <v>60.078434203895824</v>
          </cell>
          <cell r="H88">
            <v>3.8019255766435949</v>
          </cell>
          <cell r="I88">
            <v>72.459134310571216</v>
          </cell>
          <cell r="J88">
            <v>2.2552406554865478</v>
          </cell>
          <cell r="W88">
            <v>84.709096449936141</v>
          </cell>
          <cell r="X88">
            <v>1.2864783243025402</v>
          </cell>
          <cell r="Y88">
            <v>102.23352994142279</v>
          </cell>
          <cell r="Z88">
            <v>2.5546073317889664</v>
          </cell>
        </row>
        <row r="91">
          <cell r="G91">
            <v>73.040871739129784</v>
          </cell>
          <cell r="H91">
            <v>7.1898469886135565</v>
          </cell>
          <cell r="I91">
            <v>78.298088617602744</v>
          </cell>
          <cell r="J91">
            <v>14.056215059214059</v>
          </cell>
          <cell r="W91">
            <v>107.07985467754089</v>
          </cell>
          <cell r="X91">
            <v>2.0223575435532761</v>
          </cell>
          <cell r="Y91">
            <v>127.56245975148947</v>
          </cell>
          <cell r="Z91">
            <v>3.3392502828640396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baseColWidth="10" defaultRowHeight="15" x14ac:dyDescent="0"/>
  <sheetData>
    <row r="1" spans="1:1">
      <c r="A1" t="s">
        <v>549</v>
      </c>
    </row>
    <row r="2" spans="1:1">
      <c r="A2" t="s">
        <v>550</v>
      </c>
    </row>
    <row r="3" spans="1:1">
      <c r="A3" t="s">
        <v>419</v>
      </c>
    </row>
    <row r="4" spans="1:1">
      <c r="A4" t="s">
        <v>220</v>
      </c>
    </row>
    <row r="5" spans="1:1">
      <c r="A5" t="s">
        <v>304</v>
      </c>
    </row>
    <row r="6" spans="1:1">
      <c r="A6" t="s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opLeftCell="E1" workbookViewId="0">
      <selection activeCell="E11" sqref="A11:XFD11"/>
    </sheetView>
  </sheetViews>
  <sheetFormatPr baseColWidth="10" defaultRowHeight="15" x14ac:dyDescent="0"/>
  <cols>
    <col min="1" max="1" width="10.83203125" style="298"/>
    <col min="5" max="5" width="28.1640625" bestFit="1" customWidth="1"/>
  </cols>
  <sheetData>
    <row r="1" spans="1:27">
      <c r="B1" t="s">
        <v>456</v>
      </c>
      <c r="C1" t="s">
        <v>457</v>
      </c>
      <c r="D1" t="s">
        <v>458</v>
      </c>
      <c r="E1" t="s">
        <v>459</v>
      </c>
      <c r="F1" t="s">
        <v>460</v>
      </c>
      <c r="G1" t="s">
        <v>461</v>
      </c>
      <c r="H1" t="s">
        <v>462</v>
      </c>
      <c r="I1" t="s">
        <v>463</v>
      </c>
      <c r="J1" t="s">
        <v>464</v>
      </c>
      <c r="K1" t="s">
        <v>465</v>
      </c>
      <c r="L1" t="s">
        <v>466</v>
      </c>
      <c r="M1" t="s">
        <v>467</v>
      </c>
      <c r="N1" t="s">
        <v>468</v>
      </c>
      <c r="O1" t="s">
        <v>469</v>
      </c>
      <c r="P1" t="s">
        <v>470</v>
      </c>
      <c r="Q1" t="s">
        <v>471</v>
      </c>
      <c r="R1" t="s">
        <v>472</v>
      </c>
      <c r="S1" t="s">
        <v>473</v>
      </c>
      <c r="T1" t="s">
        <v>474</v>
      </c>
      <c r="U1" t="s">
        <v>475</v>
      </c>
      <c r="V1" t="s">
        <v>476</v>
      </c>
      <c r="W1" t="s">
        <v>477</v>
      </c>
      <c r="X1" t="s">
        <v>478</v>
      </c>
      <c r="Y1" t="s">
        <v>479</v>
      </c>
      <c r="Z1" t="s">
        <v>480</v>
      </c>
      <c r="AA1" t="s">
        <v>481</v>
      </c>
    </row>
    <row r="2" spans="1:27">
      <c r="B2" t="s">
        <v>482</v>
      </c>
      <c r="C2" t="s">
        <v>483</v>
      </c>
      <c r="D2" t="s">
        <v>484</v>
      </c>
      <c r="E2" t="s">
        <v>485</v>
      </c>
      <c r="F2" t="s">
        <v>486</v>
      </c>
      <c r="G2" t="s">
        <v>487</v>
      </c>
      <c r="H2" t="s">
        <v>488</v>
      </c>
      <c r="I2" t="s">
        <v>489</v>
      </c>
      <c r="J2" t="s">
        <v>490</v>
      </c>
      <c r="K2" t="s">
        <v>491</v>
      </c>
      <c r="L2" t="s">
        <v>492</v>
      </c>
      <c r="M2" t="s">
        <v>493</v>
      </c>
      <c r="N2" t="s">
        <v>494</v>
      </c>
      <c r="O2" t="s">
        <v>495</v>
      </c>
      <c r="P2" t="s">
        <v>496</v>
      </c>
      <c r="Q2" t="s">
        <v>497</v>
      </c>
      <c r="R2" t="s">
        <v>498</v>
      </c>
      <c r="S2" t="s">
        <v>499</v>
      </c>
      <c r="T2" t="s">
        <v>500</v>
      </c>
      <c r="U2" t="s">
        <v>501</v>
      </c>
      <c r="V2" t="s">
        <v>502</v>
      </c>
      <c r="W2" t="s">
        <v>503</v>
      </c>
      <c r="X2" t="s">
        <v>504</v>
      </c>
      <c r="Y2" t="s">
        <v>505</v>
      </c>
      <c r="Z2" t="s">
        <v>506</v>
      </c>
      <c r="AA2" t="s">
        <v>507</v>
      </c>
    </row>
    <row r="3" spans="1:27">
      <c r="A3" s="298" t="s">
        <v>428</v>
      </c>
      <c r="B3" t="s">
        <v>508</v>
      </c>
      <c r="F3" t="s">
        <v>509</v>
      </c>
      <c r="G3" t="s">
        <v>510</v>
      </c>
      <c r="H3" t="s">
        <v>510</v>
      </c>
      <c r="K3" t="s">
        <v>511</v>
      </c>
      <c r="M3" t="s">
        <v>512</v>
      </c>
      <c r="N3" t="s">
        <v>512</v>
      </c>
      <c r="O3" t="s">
        <v>512</v>
      </c>
      <c r="P3" t="s">
        <v>512</v>
      </c>
      <c r="Q3" t="s">
        <v>513</v>
      </c>
      <c r="R3" t="s">
        <v>512</v>
      </c>
      <c r="S3" t="s">
        <v>512</v>
      </c>
      <c r="T3" t="s">
        <v>514</v>
      </c>
      <c r="U3" t="s">
        <v>516</v>
      </c>
      <c r="V3" t="s">
        <v>515</v>
      </c>
      <c r="W3" t="s">
        <v>517</v>
      </c>
      <c r="X3" t="s">
        <v>517</v>
      </c>
      <c r="Y3" t="s">
        <v>517</v>
      </c>
      <c r="Z3" t="s">
        <v>517</v>
      </c>
      <c r="AA3" t="s">
        <v>517</v>
      </c>
    </row>
    <row r="4" spans="1:27">
      <c r="B4" t="s">
        <v>433</v>
      </c>
      <c r="C4" t="s">
        <v>434</v>
      </c>
      <c r="D4" t="s">
        <v>435</v>
      </c>
      <c r="E4" t="s">
        <v>436</v>
      </c>
      <c r="F4">
        <v>1992</v>
      </c>
      <c r="G4">
        <v>-5</v>
      </c>
      <c r="H4">
        <v>0</v>
      </c>
      <c r="I4" t="s">
        <v>437</v>
      </c>
      <c r="S4">
        <v>38.479999999999997</v>
      </c>
      <c r="V4" t="s">
        <v>438</v>
      </c>
    </row>
    <row r="5" spans="1:27">
      <c r="B5" t="s">
        <v>433</v>
      </c>
      <c r="C5" t="s">
        <v>434</v>
      </c>
      <c r="D5" t="s">
        <v>435</v>
      </c>
      <c r="E5" t="s">
        <v>439</v>
      </c>
      <c r="F5">
        <v>1992</v>
      </c>
      <c r="G5">
        <v>0</v>
      </c>
      <c r="H5">
        <v>7</v>
      </c>
      <c r="K5">
        <v>0.98</v>
      </c>
      <c r="P5">
        <v>11</v>
      </c>
      <c r="S5">
        <v>4.837383</v>
      </c>
      <c r="T5">
        <v>0.29534158168200003</v>
      </c>
      <c r="V5" t="s">
        <v>438</v>
      </c>
    </row>
    <row r="6" spans="1:27">
      <c r="B6" t="s">
        <v>433</v>
      </c>
      <c r="C6" t="s">
        <v>434</v>
      </c>
      <c r="D6" t="s">
        <v>435</v>
      </c>
      <c r="E6" t="s">
        <v>440</v>
      </c>
      <c r="F6">
        <v>1992</v>
      </c>
      <c r="G6">
        <v>7</v>
      </c>
      <c r="H6">
        <v>13</v>
      </c>
      <c r="K6">
        <v>1.04</v>
      </c>
      <c r="P6">
        <v>11</v>
      </c>
      <c r="S6">
        <v>2.5554260000000006</v>
      </c>
      <c r="T6">
        <v>0.14191813833600006</v>
      </c>
      <c r="V6" t="s">
        <v>438</v>
      </c>
    </row>
    <row r="7" spans="1:27">
      <c r="B7" t="s">
        <v>433</v>
      </c>
      <c r="C7" t="s">
        <v>434</v>
      </c>
      <c r="D7" t="s">
        <v>435</v>
      </c>
      <c r="E7" t="s">
        <v>441</v>
      </c>
      <c r="F7">
        <v>1992</v>
      </c>
      <c r="G7">
        <v>13</v>
      </c>
      <c r="H7">
        <v>19</v>
      </c>
      <c r="K7">
        <v>1.04</v>
      </c>
      <c r="P7">
        <v>11</v>
      </c>
      <c r="S7">
        <v>2.8174353494767583</v>
      </c>
      <c r="T7">
        <v>0.15646908956854128</v>
      </c>
      <c r="V7" t="s">
        <v>438</v>
      </c>
    </row>
    <row r="8" spans="1:27">
      <c r="B8" t="s">
        <v>433</v>
      </c>
      <c r="C8" t="s">
        <v>434</v>
      </c>
      <c r="D8" t="s">
        <v>435</v>
      </c>
      <c r="E8" t="s">
        <v>442</v>
      </c>
      <c r="F8">
        <v>1992</v>
      </c>
      <c r="G8">
        <v>19</v>
      </c>
      <c r="H8">
        <v>30</v>
      </c>
      <c r="K8">
        <v>1.17</v>
      </c>
      <c r="P8">
        <v>12</v>
      </c>
      <c r="S8">
        <v>1.8368282128440365</v>
      </c>
      <c r="T8">
        <v>0.20803181607386417</v>
      </c>
      <c r="V8" t="s">
        <v>438</v>
      </c>
    </row>
    <row r="9" spans="1:27">
      <c r="B9" t="s">
        <v>433</v>
      </c>
      <c r="C9" t="s">
        <v>434</v>
      </c>
      <c r="D9" t="s">
        <v>435</v>
      </c>
      <c r="E9" t="s">
        <v>443</v>
      </c>
      <c r="F9">
        <v>1992</v>
      </c>
      <c r="G9">
        <v>30</v>
      </c>
      <c r="H9">
        <v>42</v>
      </c>
      <c r="K9">
        <v>1.17</v>
      </c>
      <c r="P9">
        <v>12</v>
      </c>
      <c r="S9">
        <v>0.84907128412419453</v>
      </c>
      <c r="T9">
        <v>0.10490445529611248</v>
      </c>
      <c r="V9" t="s">
        <v>438</v>
      </c>
    </row>
    <row r="10" spans="1:27">
      <c r="B10" t="s">
        <v>433</v>
      </c>
      <c r="C10" t="s">
        <v>434</v>
      </c>
      <c r="D10" t="s">
        <v>435</v>
      </c>
      <c r="E10" t="s">
        <v>444</v>
      </c>
      <c r="F10">
        <v>1992</v>
      </c>
      <c r="G10">
        <v>42</v>
      </c>
      <c r="H10">
        <v>55</v>
      </c>
      <c r="K10">
        <v>1.49</v>
      </c>
      <c r="P10">
        <v>9</v>
      </c>
      <c r="S10">
        <v>0.79102395415472759</v>
      </c>
      <c r="T10">
        <v>0.13943141932699141</v>
      </c>
      <c r="V10" t="s">
        <v>438</v>
      </c>
    </row>
    <row r="11" spans="1:27">
      <c r="A11" s="298" t="s">
        <v>210</v>
      </c>
      <c r="B11" t="s">
        <v>433</v>
      </c>
      <c r="C11" t="s">
        <v>434</v>
      </c>
      <c r="D11" t="s">
        <v>435</v>
      </c>
      <c r="E11" t="s">
        <v>445</v>
      </c>
      <c r="F11">
        <v>1992</v>
      </c>
      <c r="G11">
        <v>55</v>
      </c>
      <c r="H11">
        <v>68</v>
      </c>
      <c r="K11">
        <v>1.43</v>
      </c>
      <c r="P11">
        <v>1</v>
      </c>
      <c r="S11">
        <v>0.97066026478375977</v>
      </c>
      <c r="T11">
        <v>0.17864128579106794</v>
      </c>
      <c r="V11" t="s">
        <v>438</v>
      </c>
    </row>
    <row r="12" spans="1:27">
      <c r="B12" t="s">
        <v>433</v>
      </c>
      <c r="C12" t="s">
        <v>434</v>
      </c>
      <c r="D12" t="s">
        <v>435</v>
      </c>
      <c r="E12" t="s">
        <v>446</v>
      </c>
      <c r="F12">
        <v>1992</v>
      </c>
      <c r="G12">
        <v>68</v>
      </c>
      <c r="H12">
        <v>85</v>
      </c>
      <c r="K12">
        <v>1.43</v>
      </c>
      <c r="L12" t="s">
        <v>447</v>
      </c>
      <c r="P12">
        <v>1</v>
      </c>
      <c r="S12">
        <v>0.99583348837209296</v>
      </c>
      <c r="T12">
        <v>0.2396662498130232</v>
      </c>
      <c r="V12" t="s">
        <v>438</v>
      </c>
    </row>
    <row r="13" spans="1:27">
      <c r="B13" t="s">
        <v>433</v>
      </c>
      <c r="C13" t="s">
        <v>448</v>
      </c>
      <c r="D13" t="s">
        <v>449</v>
      </c>
      <c r="E13" t="s">
        <v>450</v>
      </c>
      <c r="F13">
        <v>1992</v>
      </c>
      <c r="G13">
        <v>0</v>
      </c>
      <c r="H13">
        <v>5</v>
      </c>
      <c r="K13">
        <v>1.05</v>
      </c>
      <c r="P13">
        <v>13</v>
      </c>
      <c r="S13">
        <v>5.1782999999999992</v>
      </c>
      <c r="T13">
        <v>0.23651885249999996</v>
      </c>
      <c r="U13">
        <v>1993</v>
      </c>
      <c r="V13">
        <v>110.4095751</v>
      </c>
    </row>
    <row r="14" spans="1:27">
      <c r="B14" t="s">
        <v>433</v>
      </c>
      <c r="C14" t="s">
        <v>448</v>
      </c>
      <c r="D14" t="s">
        <v>449</v>
      </c>
      <c r="E14" t="s">
        <v>451</v>
      </c>
      <c r="F14">
        <v>1992</v>
      </c>
      <c r="G14">
        <v>5</v>
      </c>
      <c r="H14">
        <v>10</v>
      </c>
      <c r="K14">
        <v>1.05</v>
      </c>
      <c r="P14">
        <v>13</v>
      </c>
      <c r="S14">
        <v>2.6936</v>
      </c>
      <c r="T14">
        <v>0.12303017999999999</v>
      </c>
      <c r="U14">
        <v>1993</v>
      </c>
      <c r="V14">
        <v>56.914710499999998</v>
      </c>
    </row>
    <row r="15" spans="1:27">
      <c r="B15" t="s">
        <v>433</v>
      </c>
      <c r="C15" t="s">
        <v>448</v>
      </c>
      <c r="D15" t="s">
        <v>449</v>
      </c>
      <c r="E15" t="s">
        <v>452</v>
      </c>
      <c r="F15">
        <v>1992</v>
      </c>
      <c r="G15">
        <v>10</v>
      </c>
      <c r="H15">
        <v>20</v>
      </c>
      <c r="K15">
        <v>1.2</v>
      </c>
      <c r="P15">
        <v>12</v>
      </c>
      <c r="S15">
        <v>1.5849534741442097</v>
      </c>
      <c r="T15">
        <v>0.16737108686962857</v>
      </c>
      <c r="U15">
        <v>1993</v>
      </c>
      <c r="V15">
        <v>-8.4563824329999999</v>
      </c>
    </row>
    <row r="16" spans="1:27">
      <c r="B16" t="s">
        <v>433</v>
      </c>
      <c r="C16" t="s">
        <v>448</v>
      </c>
      <c r="D16" t="s">
        <v>449</v>
      </c>
      <c r="E16" t="s">
        <v>453</v>
      </c>
      <c r="F16">
        <v>1992</v>
      </c>
      <c r="G16">
        <v>20</v>
      </c>
      <c r="H16">
        <v>40</v>
      </c>
      <c r="K16">
        <v>1.19</v>
      </c>
      <c r="P16">
        <v>5</v>
      </c>
      <c r="S16">
        <v>0.82921400521080069</v>
      </c>
      <c r="T16">
        <v>0.18748528657816202</v>
      </c>
      <c r="U16">
        <v>1993</v>
      </c>
      <c r="V16">
        <v>16.0543038</v>
      </c>
    </row>
    <row r="17" spans="1:27">
      <c r="A17" s="298" t="s">
        <v>212</v>
      </c>
      <c r="B17" t="s">
        <v>433</v>
      </c>
      <c r="C17" t="s">
        <v>448</v>
      </c>
      <c r="D17" t="s">
        <v>449</v>
      </c>
      <c r="E17" t="s">
        <v>454</v>
      </c>
      <c r="F17">
        <v>1992</v>
      </c>
      <c r="G17">
        <v>40</v>
      </c>
      <c r="H17">
        <v>59</v>
      </c>
      <c r="K17">
        <v>1.21</v>
      </c>
      <c r="P17">
        <v>5</v>
      </c>
      <c r="S17">
        <v>0.41188094895694627</v>
      </c>
      <c r="T17">
        <v>8.9956858656941835E-2</v>
      </c>
      <c r="U17">
        <v>1993</v>
      </c>
      <c r="V17">
        <v>-155.0566129</v>
      </c>
    </row>
    <row r="18" spans="1:27">
      <c r="B18" t="s">
        <v>433</v>
      </c>
      <c r="C18" t="s">
        <v>448</v>
      </c>
      <c r="D18" t="s">
        <v>449</v>
      </c>
      <c r="E18" t="s">
        <v>455</v>
      </c>
      <c r="F18">
        <v>1992</v>
      </c>
      <c r="G18">
        <v>59</v>
      </c>
      <c r="H18">
        <v>100</v>
      </c>
      <c r="K18">
        <v>1.37</v>
      </c>
      <c r="P18">
        <v>5</v>
      </c>
      <c r="S18">
        <v>0.51032228132501201</v>
      </c>
      <c r="T18">
        <v>0.27231562414924626</v>
      </c>
      <c r="U18">
        <v>1993</v>
      </c>
      <c r="V18">
        <v>-378.24270840000003</v>
      </c>
    </row>
    <row r="19" spans="1:27">
      <c r="B19" t="s">
        <v>433</v>
      </c>
      <c r="C19" t="s">
        <v>518</v>
      </c>
      <c r="D19" t="s">
        <v>519</v>
      </c>
      <c r="E19" t="s">
        <v>520</v>
      </c>
      <c r="F19">
        <v>1959</v>
      </c>
      <c r="G19">
        <v>0</v>
      </c>
      <c r="H19">
        <v>5</v>
      </c>
      <c r="J19" t="s">
        <v>521</v>
      </c>
      <c r="K19">
        <v>0.8</v>
      </c>
      <c r="L19" t="s">
        <v>522</v>
      </c>
      <c r="M19">
        <v>73</v>
      </c>
      <c r="N19">
        <v>21</v>
      </c>
      <c r="O19">
        <v>9</v>
      </c>
      <c r="P19">
        <v>17</v>
      </c>
      <c r="Q19">
        <v>7.5</v>
      </c>
      <c r="R19">
        <v>67</v>
      </c>
      <c r="S19">
        <v>2.1458599999999999</v>
      </c>
      <c r="T19">
        <v>7.1242552000000001E-2</v>
      </c>
      <c r="U19">
        <v>1993</v>
      </c>
      <c r="V19">
        <v>-24.133281069999999</v>
      </c>
      <c r="W19">
        <v>0.3</v>
      </c>
      <c r="X19">
        <v>0.2</v>
      </c>
      <c r="Y19">
        <v>0.7</v>
      </c>
      <c r="Z19">
        <v>0.7</v>
      </c>
      <c r="AA19">
        <v>5.6</v>
      </c>
    </row>
    <row r="20" spans="1:27">
      <c r="B20" t="s">
        <v>433</v>
      </c>
      <c r="C20" t="s">
        <v>518</v>
      </c>
      <c r="D20" t="s">
        <v>519</v>
      </c>
      <c r="E20" t="s">
        <v>523</v>
      </c>
      <c r="F20">
        <v>1959</v>
      </c>
      <c r="G20">
        <v>5</v>
      </c>
      <c r="H20">
        <v>25</v>
      </c>
      <c r="J20" t="s">
        <v>521</v>
      </c>
      <c r="K20">
        <v>1.2</v>
      </c>
      <c r="L20" t="s">
        <v>522</v>
      </c>
      <c r="M20">
        <v>72</v>
      </c>
      <c r="N20">
        <v>22</v>
      </c>
      <c r="O20">
        <v>12</v>
      </c>
      <c r="P20">
        <v>19</v>
      </c>
      <c r="Q20">
        <v>6.1</v>
      </c>
      <c r="R20">
        <v>74</v>
      </c>
      <c r="S20">
        <v>1.0713429999999999</v>
      </c>
      <c r="T20">
        <v>0.20826907920000004</v>
      </c>
      <c r="U20">
        <v>1993</v>
      </c>
      <c r="V20">
        <v>-150</v>
      </c>
      <c r="W20">
        <v>0.2</v>
      </c>
      <c r="X20">
        <v>0.1</v>
      </c>
      <c r="Y20">
        <v>0.7</v>
      </c>
      <c r="Z20">
        <v>0.7</v>
      </c>
      <c r="AA20">
        <v>6.4</v>
      </c>
    </row>
    <row r="21" spans="1:27">
      <c r="B21" t="s">
        <v>433</v>
      </c>
      <c r="C21" t="s">
        <v>518</v>
      </c>
      <c r="D21" t="s">
        <v>519</v>
      </c>
      <c r="E21" t="s">
        <v>524</v>
      </c>
      <c r="F21">
        <v>1959</v>
      </c>
      <c r="G21">
        <v>25</v>
      </c>
      <c r="H21">
        <v>97</v>
      </c>
      <c r="J21" t="s">
        <v>525</v>
      </c>
      <c r="K21">
        <v>1.3</v>
      </c>
      <c r="L21" t="s">
        <v>522</v>
      </c>
      <c r="M21">
        <v>74</v>
      </c>
      <c r="N21">
        <v>19</v>
      </c>
      <c r="O21">
        <v>14</v>
      </c>
      <c r="P21">
        <v>35</v>
      </c>
      <c r="Q21">
        <v>5.6</v>
      </c>
      <c r="R21">
        <v>85</v>
      </c>
      <c r="S21">
        <v>0.25375999999999999</v>
      </c>
      <c r="T21">
        <v>0.15438758400000005</v>
      </c>
      <c r="U21">
        <v>1993</v>
      </c>
      <c r="V21">
        <v>38.841783540000002</v>
      </c>
      <c r="W21">
        <v>0.1</v>
      </c>
      <c r="X21">
        <v>0.1</v>
      </c>
      <c r="Y21">
        <v>0.6</v>
      </c>
      <c r="Z21">
        <v>0.6</v>
      </c>
      <c r="AA21">
        <v>5.9</v>
      </c>
    </row>
    <row r="22" spans="1:27">
      <c r="B22" t="s">
        <v>433</v>
      </c>
      <c r="C22" t="s">
        <v>434</v>
      </c>
      <c r="D22" t="s">
        <v>526</v>
      </c>
      <c r="E22" t="s">
        <v>527</v>
      </c>
      <c r="F22">
        <v>1959</v>
      </c>
      <c r="G22">
        <v>0</v>
      </c>
      <c r="H22">
        <v>18</v>
      </c>
      <c r="J22" t="s">
        <v>528</v>
      </c>
      <c r="K22">
        <v>1.1000000000000001</v>
      </c>
      <c r="M22">
        <v>60</v>
      </c>
      <c r="N22">
        <v>27</v>
      </c>
      <c r="O22">
        <v>15</v>
      </c>
      <c r="P22">
        <v>11</v>
      </c>
      <c r="Q22">
        <v>11.9</v>
      </c>
      <c r="R22">
        <v>45</v>
      </c>
      <c r="S22">
        <v>3.8213900000000001</v>
      </c>
      <c r="T22">
        <v>0.67340534580000011</v>
      </c>
      <c r="V22" t="s">
        <v>438</v>
      </c>
      <c r="W22">
        <v>0.9</v>
      </c>
      <c r="X22">
        <v>1.1000000000000001</v>
      </c>
      <c r="Y22">
        <v>1</v>
      </c>
      <c r="Z22">
        <v>1.1000000000000001</v>
      </c>
      <c r="AA22">
        <v>7.6</v>
      </c>
    </row>
    <row r="23" spans="1:27">
      <c r="B23" t="s">
        <v>433</v>
      </c>
      <c r="C23" t="s">
        <v>434</v>
      </c>
      <c r="D23" t="s">
        <v>526</v>
      </c>
      <c r="E23" t="s">
        <v>529</v>
      </c>
      <c r="F23">
        <v>1959</v>
      </c>
      <c r="G23">
        <v>18</v>
      </c>
      <c r="H23">
        <v>36</v>
      </c>
      <c r="J23" t="s">
        <v>530</v>
      </c>
      <c r="K23">
        <v>1.2</v>
      </c>
      <c r="M23">
        <v>62</v>
      </c>
      <c r="N23">
        <v>24</v>
      </c>
      <c r="O23">
        <v>16</v>
      </c>
      <c r="P23">
        <v>12</v>
      </c>
      <c r="Q23">
        <v>9.1999999999999993</v>
      </c>
      <c r="R23">
        <v>54</v>
      </c>
      <c r="S23">
        <v>2.1621814246845426</v>
      </c>
      <c r="T23">
        <v>0.41098744520403779</v>
      </c>
      <c r="V23" t="s">
        <v>438</v>
      </c>
      <c r="W23">
        <v>0.8</v>
      </c>
      <c r="X23">
        <v>0.7</v>
      </c>
      <c r="Y23">
        <v>0.8</v>
      </c>
      <c r="Z23">
        <v>0.9</v>
      </c>
      <c r="AA23">
        <v>9.3000000000000007</v>
      </c>
    </row>
    <row r="24" spans="1:27">
      <c r="B24" t="s">
        <v>433</v>
      </c>
      <c r="C24" t="s">
        <v>434</v>
      </c>
      <c r="D24" t="s">
        <v>526</v>
      </c>
      <c r="E24" t="s">
        <v>531</v>
      </c>
      <c r="F24">
        <v>1959</v>
      </c>
      <c r="G24">
        <v>36</v>
      </c>
      <c r="H24">
        <v>51</v>
      </c>
      <c r="J24" t="s">
        <v>532</v>
      </c>
      <c r="K24">
        <v>1.4</v>
      </c>
      <c r="M24">
        <v>64</v>
      </c>
      <c r="N24">
        <v>14</v>
      </c>
      <c r="O24">
        <v>27</v>
      </c>
      <c r="P24">
        <v>9</v>
      </c>
      <c r="Q24">
        <v>8.6</v>
      </c>
      <c r="R24">
        <v>50</v>
      </c>
      <c r="S24">
        <v>1.168887</v>
      </c>
      <c r="T24">
        <v>0.22337430569999997</v>
      </c>
      <c r="V24" t="s">
        <v>438</v>
      </c>
      <c r="W24">
        <v>0.1</v>
      </c>
      <c r="X24">
        <v>0.3</v>
      </c>
      <c r="Y24">
        <v>0.8</v>
      </c>
      <c r="Z24">
        <v>0.8</v>
      </c>
      <c r="AA24">
        <v>14.4</v>
      </c>
    </row>
    <row r="25" spans="1:27">
      <c r="B25" t="s">
        <v>433</v>
      </c>
      <c r="C25" t="s">
        <v>434</v>
      </c>
      <c r="D25" t="s">
        <v>526</v>
      </c>
      <c r="E25" t="s">
        <v>533</v>
      </c>
      <c r="F25">
        <v>1959</v>
      </c>
      <c r="G25">
        <v>51</v>
      </c>
      <c r="H25">
        <v>114</v>
      </c>
      <c r="J25" t="s">
        <v>534</v>
      </c>
      <c r="K25">
        <v>1.4</v>
      </c>
      <c r="M25">
        <v>67</v>
      </c>
      <c r="N25">
        <v>18</v>
      </c>
      <c r="O25">
        <v>17</v>
      </c>
      <c r="P25">
        <v>1</v>
      </c>
      <c r="Q25">
        <v>8.6</v>
      </c>
      <c r="R25">
        <v>43</v>
      </c>
      <c r="S25">
        <v>0.381560147601476</v>
      </c>
      <c r="T25">
        <v>0.33317068968265678</v>
      </c>
      <c r="V25" t="s">
        <v>438</v>
      </c>
      <c r="W25">
        <v>0.1</v>
      </c>
      <c r="X25">
        <v>0.2</v>
      </c>
      <c r="Y25">
        <v>0.8</v>
      </c>
      <c r="Z25">
        <v>0.8</v>
      </c>
      <c r="AA25">
        <v>11</v>
      </c>
    </row>
    <row r="26" spans="1:27">
      <c r="B26" t="s">
        <v>433</v>
      </c>
      <c r="C26" t="s">
        <v>448</v>
      </c>
      <c r="D26" t="s">
        <v>535</v>
      </c>
      <c r="E26" t="s">
        <v>536</v>
      </c>
      <c r="F26">
        <v>1959</v>
      </c>
      <c r="G26">
        <v>0</v>
      </c>
      <c r="H26">
        <v>20</v>
      </c>
      <c r="J26" t="s">
        <v>537</v>
      </c>
      <c r="K26">
        <v>1.1000000000000001</v>
      </c>
      <c r="L26" t="s">
        <v>522</v>
      </c>
      <c r="M26">
        <v>80</v>
      </c>
      <c r="N26">
        <v>15</v>
      </c>
      <c r="O26">
        <v>5</v>
      </c>
      <c r="Q26">
        <v>11</v>
      </c>
      <c r="R26">
        <v>31</v>
      </c>
      <c r="V26" t="s">
        <v>438</v>
      </c>
      <c r="W26">
        <v>0.7</v>
      </c>
      <c r="X26">
        <v>2.7</v>
      </c>
      <c r="Y26">
        <v>2.7</v>
      </c>
      <c r="Z26">
        <v>6.1</v>
      </c>
      <c r="AA26">
        <v>4.3</v>
      </c>
    </row>
    <row r="27" spans="1:27">
      <c r="B27" t="s">
        <v>433</v>
      </c>
      <c r="C27" t="s">
        <v>448</v>
      </c>
      <c r="D27" t="s">
        <v>538</v>
      </c>
      <c r="E27" t="s">
        <v>539</v>
      </c>
      <c r="F27">
        <v>1959</v>
      </c>
      <c r="G27">
        <v>0</v>
      </c>
      <c r="H27">
        <v>15</v>
      </c>
      <c r="J27" t="s">
        <v>537</v>
      </c>
      <c r="K27">
        <v>1.1000000000000001</v>
      </c>
      <c r="L27" t="s">
        <v>522</v>
      </c>
      <c r="M27">
        <v>80</v>
      </c>
      <c r="N27">
        <v>15</v>
      </c>
      <c r="O27">
        <v>5</v>
      </c>
      <c r="P27">
        <v>13</v>
      </c>
      <c r="Q27">
        <v>11</v>
      </c>
      <c r="R27">
        <v>31</v>
      </c>
      <c r="S27">
        <v>3.776624</v>
      </c>
      <c r="T27">
        <v>0.54213437519999996</v>
      </c>
      <c r="U27">
        <v>1993</v>
      </c>
      <c r="V27">
        <v>-62.08317632</v>
      </c>
      <c r="W27">
        <v>0.7</v>
      </c>
      <c r="X27">
        <v>2.7</v>
      </c>
      <c r="Y27">
        <v>2.7</v>
      </c>
      <c r="Z27">
        <v>6.1</v>
      </c>
      <c r="AA27">
        <v>4.3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2" sqref="G12"/>
    </sheetView>
  </sheetViews>
  <sheetFormatPr baseColWidth="10" defaultRowHeight="15" x14ac:dyDescent="0"/>
  <cols>
    <col min="4" max="4" width="13.33203125" bestFit="1" customWidth="1"/>
  </cols>
  <sheetData>
    <row r="1" spans="1:6">
      <c r="A1" t="s">
        <v>542</v>
      </c>
      <c r="B1" t="s">
        <v>543</v>
      </c>
      <c r="C1" t="s">
        <v>544</v>
      </c>
      <c r="D1" t="s">
        <v>545</v>
      </c>
      <c r="E1" t="s">
        <v>428</v>
      </c>
      <c r="F1" t="s">
        <v>541</v>
      </c>
    </row>
    <row r="2" spans="1:6">
      <c r="A2" t="s">
        <v>546</v>
      </c>
      <c r="B2" t="s">
        <v>548</v>
      </c>
      <c r="C2">
        <v>0</v>
      </c>
      <c r="D2">
        <v>18</v>
      </c>
      <c r="E2" t="s">
        <v>209</v>
      </c>
      <c r="F2">
        <v>27.4</v>
      </c>
    </row>
    <row r="3" spans="1:6">
      <c r="A3" t="s">
        <v>547</v>
      </c>
      <c r="B3" t="s">
        <v>548</v>
      </c>
      <c r="C3">
        <v>0</v>
      </c>
      <c r="D3">
        <v>18</v>
      </c>
      <c r="E3" t="s">
        <v>211</v>
      </c>
      <c r="F3">
        <v>29.4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opLeftCell="A10" workbookViewId="0">
      <selection activeCell="J21" sqref="J21"/>
    </sheetView>
  </sheetViews>
  <sheetFormatPr baseColWidth="10" defaultRowHeight="15" x14ac:dyDescent="0"/>
  <cols>
    <col min="1" max="1" width="11" bestFit="1" customWidth="1"/>
    <col min="2" max="2" width="7.5" customWidth="1"/>
    <col min="3" max="3" width="14.5" bestFit="1" customWidth="1"/>
    <col min="4" max="7" width="14.5" customWidth="1"/>
    <col min="8" max="8" width="17.6640625" customWidth="1"/>
    <col min="9" max="9" width="15.6640625" customWidth="1"/>
    <col min="10" max="10" width="20.1640625" customWidth="1"/>
    <col min="11" max="11" width="10.6640625" bestFit="1" customWidth="1"/>
    <col min="13" max="13" width="18.6640625" customWidth="1"/>
    <col min="14" max="14" width="13.5" customWidth="1"/>
    <col min="15" max="15" width="18.1640625" customWidth="1"/>
  </cols>
  <sheetData>
    <row r="1" spans="1:15">
      <c r="A1" s="3"/>
      <c r="B1" s="3"/>
      <c r="C1" s="3" t="s">
        <v>319</v>
      </c>
      <c r="D1" s="3"/>
      <c r="E1" s="3"/>
      <c r="F1" s="3"/>
      <c r="G1" s="3"/>
      <c r="H1" s="161"/>
      <c r="I1" s="161"/>
      <c r="J1" s="3"/>
      <c r="K1" s="3" t="s">
        <v>320</v>
      </c>
      <c r="L1" s="3"/>
      <c r="M1" s="3"/>
      <c r="N1" s="3"/>
      <c r="O1" s="3"/>
    </row>
    <row r="2" spans="1:15" ht="45">
      <c r="A2" s="3" t="s">
        <v>321</v>
      </c>
      <c r="B2" s="3"/>
      <c r="C2" s="161" t="s">
        <v>322</v>
      </c>
      <c r="D2" s="278" t="s">
        <v>323</v>
      </c>
      <c r="E2" s="161" t="s">
        <v>324</v>
      </c>
      <c r="F2" s="161" t="s">
        <v>325</v>
      </c>
      <c r="G2" s="161" t="s">
        <v>326</v>
      </c>
      <c r="H2" s="161" t="s">
        <v>327</v>
      </c>
      <c r="I2" s="161" t="s">
        <v>328</v>
      </c>
      <c r="J2" s="161" t="s">
        <v>329</v>
      </c>
      <c r="K2" s="161" t="s">
        <v>330</v>
      </c>
      <c r="L2" s="161" t="s">
        <v>331</v>
      </c>
      <c r="M2" s="161" t="s">
        <v>327</v>
      </c>
      <c r="N2" s="161" t="s">
        <v>328</v>
      </c>
      <c r="O2" s="161" t="s">
        <v>329</v>
      </c>
    </row>
    <row r="3" spans="1:15" ht="30">
      <c r="A3" s="227">
        <v>40084</v>
      </c>
      <c r="B3" s="227" t="s">
        <v>332</v>
      </c>
      <c r="C3" s="279">
        <v>0</v>
      </c>
      <c r="D3" s="279"/>
      <c r="E3" s="279"/>
      <c r="F3" s="279"/>
      <c r="G3" s="279"/>
      <c r="H3" s="161" t="s">
        <v>333</v>
      </c>
      <c r="I3" s="161" t="s">
        <v>334</v>
      </c>
      <c r="J3" s="280"/>
      <c r="K3" s="3"/>
      <c r="L3" s="3"/>
      <c r="M3" s="3"/>
      <c r="N3" s="3"/>
      <c r="O3" s="3"/>
    </row>
    <row r="4" spans="1:15" ht="30">
      <c r="A4" s="239">
        <v>40085</v>
      </c>
      <c r="B4" s="239" t="s">
        <v>335</v>
      </c>
      <c r="C4" s="281">
        <v>1</v>
      </c>
      <c r="D4" s="281">
        <v>0</v>
      </c>
      <c r="E4" s="281"/>
      <c r="F4" s="281"/>
      <c r="G4" s="281">
        <v>0</v>
      </c>
      <c r="H4" s="282" t="s">
        <v>336</v>
      </c>
      <c r="I4" s="282"/>
      <c r="J4" s="238"/>
      <c r="K4" s="238"/>
      <c r="L4" s="238"/>
      <c r="M4" s="238"/>
      <c r="N4" s="238"/>
      <c r="O4" s="238"/>
    </row>
    <row r="5" spans="1:15">
      <c r="A5" s="227">
        <v>40086</v>
      </c>
      <c r="B5" s="227" t="s">
        <v>337</v>
      </c>
      <c r="C5" s="279">
        <v>2</v>
      </c>
      <c r="D5" s="283">
        <v>1</v>
      </c>
      <c r="E5" s="279"/>
      <c r="F5" s="279"/>
      <c r="G5" s="279">
        <v>1</v>
      </c>
      <c r="H5" s="161"/>
      <c r="I5" s="161"/>
      <c r="J5" s="3"/>
      <c r="K5" s="3"/>
      <c r="L5" s="3"/>
      <c r="M5" s="3"/>
      <c r="N5" s="3"/>
      <c r="O5" s="3"/>
    </row>
    <row r="6" spans="1:15" ht="30">
      <c r="A6" s="227">
        <v>40087</v>
      </c>
      <c r="B6" s="227" t="s">
        <v>338</v>
      </c>
      <c r="C6" s="279">
        <v>3</v>
      </c>
      <c r="D6" s="283">
        <v>2</v>
      </c>
      <c r="E6" s="279"/>
      <c r="F6" s="279"/>
      <c r="G6" s="279">
        <v>2</v>
      </c>
      <c r="H6" s="161"/>
      <c r="I6" s="161" t="s">
        <v>339</v>
      </c>
      <c r="J6" s="3"/>
      <c r="K6" s="3"/>
      <c r="L6" s="3"/>
      <c r="M6" s="3"/>
      <c r="N6" s="3"/>
      <c r="O6" s="3"/>
    </row>
    <row r="7" spans="1:15" ht="75">
      <c r="A7" s="227">
        <v>40088</v>
      </c>
      <c r="B7" s="227" t="s">
        <v>340</v>
      </c>
      <c r="C7" s="3">
        <v>4</v>
      </c>
      <c r="D7" s="283">
        <v>3</v>
      </c>
      <c r="E7" s="3"/>
      <c r="F7" s="3"/>
      <c r="G7" s="279">
        <v>3</v>
      </c>
      <c r="H7" s="161"/>
      <c r="I7" s="161"/>
      <c r="J7" s="161" t="s">
        <v>341</v>
      </c>
      <c r="K7" s="181"/>
      <c r="L7" s="3"/>
      <c r="M7" s="3"/>
      <c r="N7" s="3"/>
      <c r="O7" s="3"/>
    </row>
    <row r="8" spans="1:15">
      <c r="A8" s="227">
        <v>40089</v>
      </c>
      <c r="B8" s="227" t="s">
        <v>342</v>
      </c>
      <c r="C8" s="3">
        <v>5</v>
      </c>
      <c r="D8" s="283">
        <v>4</v>
      </c>
      <c r="E8" s="3"/>
      <c r="F8" s="3"/>
      <c r="G8" s="279">
        <v>4</v>
      </c>
      <c r="H8" s="161"/>
      <c r="I8" s="161"/>
      <c r="J8" s="3"/>
      <c r="K8" s="3"/>
      <c r="L8" s="3"/>
      <c r="M8" s="3"/>
      <c r="N8" s="3"/>
      <c r="O8" s="3"/>
    </row>
    <row r="9" spans="1:15">
      <c r="A9" s="227">
        <v>40090</v>
      </c>
      <c r="B9" s="284" t="s">
        <v>343</v>
      </c>
      <c r="C9" s="3">
        <v>6</v>
      </c>
      <c r="D9" s="283">
        <v>5</v>
      </c>
      <c r="E9" s="3"/>
      <c r="F9" s="3"/>
      <c r="G9" s="279">
        <v>5</v>
      </c>
      <c r="H9" s="161"/>
      <c r="I9" s="161"/>
      <c r="J9" s="3"/>
      <c r="K9" s="3"/>
      <c r="L9" s="3"/>
      <c r="M9" s="3"/>
      <c r="N9" s="3"/>
      <c r="O9" s="3"/>
    </row>
    <row r="10" spans="1:15" ht="60">
      <c r="A10" s="227">
        <v>40091</v>
      </c>
      <c r="B10" s="227" t="s">
        <v>332</v>
      </c>
      <c r="C10" s="3">
        <v>7</v>
      </c>
      <c r="D10" s="283">
        <v>6</v>
      </c>
      <c r="E10" s="3"/>
      <c r="F10" s="3"/>
      <c r="G10" s="279">
        <v>6</v>
      </c>
      <c r="H10" s="161"/>
      <c r="I10" s="161" t="s">
        <v>344</v>
      </c>
      <c r="J10" s="161" t="s">
        <v>345</v>
      </c>
      <c r="K10" s="3"/>
      <c r="L10" s="3"/>
      <c r="M10" s="3"/>
      <c r="N10" s="3"/>
      <c r="O10" s="3"/>
    </row>
    <row r="11" spans="1:15">
      <c r="A11" s="285">
        <v>40092</v>
      </c>
      <c r="B11" s="285" t="s">
        <v>335</v>
      </c>
      <c r="C11" s="129">
        <v>8</v>
      </c>
      <c r="D11" s="283">
        <v>7</v>
      </c>
      <c r="E11" s="129"/>
      <c r="F11" s="129"/>
      <c r="G11" s="283">
        <v>7</v>
      </c>
      <c r="H11" s="129"/>
      <c r="I11" s="286"/>
      <c r="J11" s="129"/>
      <c r="K11" s="129"/>
      <c r="L11" s="129"/>
      <c r="M11" s="129"/>
      <c r="N11" s="129"/>
      <c r="O11" s="129"/>
    </row>
    <row r="12" spans="1:15" ht="30">
      <c r="A12" s="227">
        <v>40093</v>
      </c>
      <c r="B12" s="227" t="s">
        <v>337</v>
      </c>
      <c r="C12" s="3">
        <v>9</v>
      </c>
      <c r="D12" s="283">
        <v>8</v>
      </c>
      <c r="E12" s="3"/>
      <c r="F12" s="3"/>
      <c r="G12" s="283">
        <v>8</v>
      </c>
      <c r="H12" s="161"/>
      <c r="I12" s="161" t="s">
        <v>346</v>
      </c>
      <c r="J12" s="3"/>
      <c r="K12" s="3"/>
      <c r="L12" s="3"/>
      <c r="M12" s="3"/>
      <c r="N12" s="3"/>
      <c r="O12" s="3"/>
    </row>
    <row r="13" spans="1:15" ht="120">
      <c r="A13" s="239">
        <v>40094</v>
      </c>
      <c r="B13" s="239" t="s">
        <v>338</v>
      </c>
      <c r="C13" s="238">
        <v>10</v>
      </c>
      <c r="D13" s="281">
        <v>9</v>
      </c>
      <c r="E13" s="238">
        <v>0</v>
      </c>
      <c r="F13" s="238"/>
      <c r="G13" s="238" t="s">
        <v>347</v>
      </c>
      <c r="H13" s="282" t="s">
        <v>348</v>
      </c>
      <c r="I13" s="282"/>
      <c r="J13" s="238"/>
      <c r="K13" s="129"/>
      <c r="L13" s="129"/>
      <c r="M13" s="129"/>
      <c r="N13" s="129"/>
      <c r="O13" s="129"/>
    </row>
    <row r="14" spans="1:15" ht="30">
      <c r="A14" s="227">
        <v>40095</v>
      </c>
      <c r="B14" s="227" t="s">
        <v>340</v>
      </c>
      <c r="C14" s="3">
        <v>11</v>
      </c>
      <c r="D14" s="283">
        <v>10</v>
      </c>
      <c r="E14" s="3">
        <v>1</v>
      </c>
      <c r="F14" s="3"/>
      <c r="G14" s="283">
        <v>1</v>
      </c>
      <c r="H14" s="161"/>
      <c r="I14" s="161" t="s">
        <v>349</v>
      </c>
      <c r="J14" s="3"/>
      <c r="K14" s="3"/>
      <c r="L14" s="3"/>
      <c r="M14" s="3"/>
      <c r="N14" s="3"/>
      <c r="O14" s="3"/>
    </row>
    <row r="15" spans="1:15" ht="30">
      <c r="A15" s="227">
        <v>40096</v>
      </c>
      <c r="B15" s="227" t="s">
        <v>342</v>
      </c>
      <c r="C15" s="3">
        <v>12</v>
      </c>
      <c r="D15" s="283">
        <v>11</v>
      </c>
      <c r="E15" s="3">
        <v>2</v>
      </c>
      <c r="F15" s="3"/>
      <c r="G15" s="283">
        <v>2</v>
      </c>
      <c r="H15" s="161"/>
      <c r="I15" s="161" t="s">
        <v>350</v>
      </c>
      <c r="J15" s="3"/>
      <c r="K15" s="3"/>
      <c r="L15" s="3"/>
      <c r="M15" s="3"/>
      <c r="N15" s="3"/>
      <c r="O15" s="3"/>
    </row>
    <row r="16" spans="1:15" ht="30">
      <c r="A16" s="227">
        <v>40097</v>
      </c>
      <c r="B16" s="284" t="s">
        <v>343</v>
      </c>
      <c r="C16" s="3">
        <v>13</v>
      </c>
      <c r="D16" s="283">
        <v>12</v>
      </c>
      <c r="E16" s="3">
        <v>3</v>
      </c>
      <c r="F16" s="3"/>
      <c r="G16" s="283">
        <v>3</v>
      </c>
      <c r="H16" s="161"/>
      <c r="I16" s="161" t="s">
        <v>351</v>
      </c>
      <c r="J16" s="3"/>
      <c r="K16" s="3"/>
      <c r="L16" s="3"/>
      <c r="M16" s="3"/>
      <c r="N16" s="3"/>
      <c r="O16" s="3"/>
    </row>
    <row r="17" spans="1:15">
      <c r="A17" s="227">
        <v>40098</v>
      </c>
      <c r="B17" s="227" t="s">
        <v>332</v>
      </c>
      <c r="C17" s="3">
        <v>14</v>
      </c>
      <c r="D17" s="283">
        <v>13</v>
      </c>
      <c r="E17" s="3">
        <v>4</v>
      </c>
      <c r="F17" s="3"/>
      <c r="G17" s="283">
        <v>4</v>
      </c>
      <c r="H17" s="161"/>
      <c r="I17" s="161"/>
      <c r="J17" s="3"/>
      <c r="K17" s="3"/>
      <c r="L17" s="3"/>
      <c r="M17" s="3"/>
      <c r="N17" s="3"/>
      <c r="O17" s="3"/>
    </row>
    <row r="18" spans="1:15" ht="30">
      <c r="A18" s="227">
        <v>40099</v>
      </c>
      <c r="B18" s="227" t="s">
        <v>335</v>
      </c>
      <c r="C18" s="3">
        <v>15</v>
      </c>
      <c r="D18" s="283">
        <v>14</v>
      </c>
      <c r="E18" s="3">
        <v>5</v>
      </c>
      <c r="F18" s="3"/>
      <c r="G18" s="283">
        <v>5</v>
      </c>
      <c r="H18" s="161"/>
      <c r="I18" s="161" t="s">
        <v>352</v>
      </c>
      <c r="J18" s="3"/>
      <c r="K18" s="3"/>
      <c r="L18" s="3"/>
      <c r="M18" s="3"/>
      <c r="N18" s="3"/>
      <c r="O18" s="3"/>
    </row>
    <row r="19" spans="1:15">
      <c r="A19" s="227">
        <v>40100</v>
      </c>
      <c r="B19" s="227" t="s">
        <v>337</v>
      </c>
      <c r="C19" s="3">
        <v>16</v>
      </c>
      <c r="D19" s="283">
        <v>15</v>
      </c>
      <c r="E19" s="3">
        <v>6</v>
      </c>
      <c r="F19" s="3"/>
      <c r="G19" s="283">
        <v>6</v>
      </c>
      <c r="H19" s="161"/>
      <c r="I19" s="161"/>
      <c r="J19" s="3"/>
      <c r="K19" s="3"/>
      <c r="L19" s="3"/>
      <c r="M19" s="3"/>
      <c r="N19" s="3"/>
      <c r="O19" s="3"/>
    </row>
    <row r="20" spans="1:15">
      <c r="A20" s="227">
        <v>40101</v>
      </c>
      <c r="B20" s="227" t="s">
        <v>338</v>
      </c>
      <c r="C20" s="3">
        <v>17</v>
      </c>
      <c r="D20" s="283">
        <v>16</v>
      </c>
      <c r="E20" s="3">
        <v>7</v>
      </c>
      <c r="F20" s="3"/>
      <c r="G20" s="283">
        <v>7</v>
      </c>
      <c r="H20" s="161"/>
      <c r="I20" s="161"/>
      <c r="J20" s="3"/>
      <c r="K20" s="3"/>
      <c r="L20" s="3"/>
      <c r="M20" s="3"/>
      <c r="N20" s="3"/>
      <c r="O20" s="3"/>
    </row>
    <row r="21" spans="1:15" ht="45">
      <c r="A21" s="239">
        <v>40102</v>
      </c>
      <c r="B21" s="239" t="s">
        <v>340</v>
      </c>
      <c r="C21" s="238">
        <v>18</v>
      </c>
      <c r="D21" s="281">
        <v>17</v>
      </c>
      <c r="E21" s="238">
        <v>8</v>
      </c>
      <c r="F21" s="238"/>
      <c r="G21" s="281" t="s">
        <v>353</v>
      </c>
      <c r="H21" s="282" t="s">
        <v>354</v>
      </c>
      <c r="I21" s="282" t="s">
        <v>355</v>
      </c>
      <c r="J21" s="282" t="s">
        <v>356</v>
      </c>
      <c r="K21" s="129"/>
      <c r="L21" s="129"/>
      <c r="M21" s="129"/>
      <c r="N21" s="129"/>
      <c r="O21" s="129"/>
    </row>
    <row r="22" spans="1:15">
      <c r="A22" s="285">
        <v>40103</v>
      </c>
      <c r="B22" s="285" t="s">
        <v>342</v>
      </c>
      <c r="C22" s="129">
        <v>19</v>
      </c>
      <c r="D22" s="283">
        <v>18</v>
      </c>
      <c r="E22" s="129">
        <v>9</v>
      </c>
      <c r="F22" s="129"/>
      <c r="G22" s="129">
        <v>1</v>
      </c>
      <c r="H22" s="286"/>
      <c r="I22" s="286"/>
      <c r="J22" s="129"/>
      <c r="K22" s="129"/>
      <c r="L22" s="129"/>
      <c r="M22" s="129"/>
      <c r="N22" s="129"/>
      <c r="O22" s="129"/>
    </row>
    <row r="23" spans="1:15">
      <c r="A23" s="285">
        <v>40104</v>
      </c>
      <c r="B23" s="287" t="s">
        <v>343</v>
      </c>
      <c r="C23" s="129">
        <v>20</v>
      </c>
      <c r="D23" s="283">
        <v>19</v>
      </c>
      <c r="E23" s="129">
        <v>10</v>
      </c>
      <c r="F23" s="129"/>
      <c r="G23" s="129">
        <v>2</v>
      </c>
      <c r="H23" s="286"/>
      <c r="I23" s="286"/>
      <c r="J23" s="129"/>
      <c r="K23" s="129"/>
      <c r="L23" s="129"/>
      <c r="M23" s="129"/>
      <c r="N23" s="129"/>
      <c r="O23" s="129"/>
    </row>
    <row r="24" spans="1:15">
      <c r="A24" s="285">
        <v>40105</v>
      </c>
      <c r="B24" s="285" t="s">
        <v>332</v>
      </c>
      <c r="C24" s="129">
        <v>21</v>
      </c>
      <c r="D24" s="283">
        <v>20</v>
      </c>
      <c r="E24" s="129">
        <v>11</v>
      </c>
      <c r="F24" s="129"/>
      <c r="G24" s="129">
        <v>3</v>
      </c>
      <c r="H24" s="286"/>
      <c r="I24" s="286"/>
      <c r="J24" s="129"/>
      <c r="K24" s="129"/>
      <c r="L24" s="129"/>
      <c r="M24" s="129"/>
      <c r="N24" s="129"/>
      <c r="O24" s="129"/>
    </row>
    <row r="25" spans="1:15" ht="30">
      <c r="A25" s="227">
        <v>40106</v>
      </c>
      <c r="B25" s="227" t="s">
        <v>335</v>
      </c>
      <c r="C25" s="3">
        <v>22</v>
      </c>
      <c r="D25" s="283">
        <v>21</v>
      </c>
      <c r="E25" s="3">
        <v>12</v>
      </c>
      <c r="F25" s="3"/>
      <c r="G25" s="129">
        <v>4</v>
      </c>
      <c r="H25" s="161"/>
      <c r="I25" s="161" t="s">
        <v>357</v>
      </c>
      <c r="J25" s="3"/>
      <c r="K25" s="3"/>
      <c r="L25" s="3"/>
      <c r="M25" s="3"/>
      <c r="N25" s="3"/>
      <c r="O25" s="3"/>
    </row>
    <row r="26" spans="1:15">
      <c r="A26" s="227">
        <v>40107</v>
      </c>
      <c r="B26" s="227" t="s">
        <v>337</v>
      </c>
      <c r="C26" s="3">
        <v>23</v>
      </c>
      <c r="D26" s="283">
        <v>22</v>
      </c>
      <c r="E26" s="3">
        <v>13</v>
      </c>
      <c r="F26" s="3"/>
      <c r="G26" s="129">
        <v>5</v>
      </c>
      <c r="H26" s="161"/>
      <c r="I26" s="161"/>
      <c r="J26" s="3"/>
      <c r="K26" s="3"/>
      <c r="L26" s="3"/>
      <c r="M26" s="3"/>
      <c r="N26" s="3"/>
      <c r="O26" s="3"/>
    </row>
    <row r="27" spans="1:15">
      <c r="A27" s="227">
        <v>40108</v>
      </c>
      <c r="B27" s="227" t="s">
        <v>338</v>
      </c>
      <c r="C27" s="3">
        <v>24</v>
      </c>
      <c r="D27" s="283">
        <v>23</v>
      </c>
      <c r="E27" s="3">
        <v>14</v>
      </c>
      <c r="F27" s="3"/>
      <c r="G27" s="129">
        <v>6</v>
      </c>
      <c r="H27" s="161"/>
      <c r="I27" s="161"/>
      <c r="J27" s="3"/>
      <c r="K27" s="3"/>
      <c r="L27" s="3"/>
      <c r="M27" s="3"/>
      <c r="N27" s="3"/>
      <c r="O27" s="3"/>
    </row>
    <row r="28" spans="1:15" ht="30">
      <c r="A28" s="227">
        <v>40109</v>
      </c>
      <c r="B28" s="227" t="s">
        <v>340</v>
      </c>
      <c r="C28" s="3">
        <v>25</v>
      </c>
      <c r="D28" s="283">
        <v>24</v>
      </c>
      <c r="E28" s="3">
        <v>15</v>
      </c>
      <c r="F28" s="3"/>
      <c r="G28" s="129">
        <v>7</v>
      </c>
      <c r="H28" s="161"/>
      <c r="I28" s="161" t="s">
        <v>358</v>
      </c>
      <c r="J28" s="3"/>
      <c r="K28" s="3"/>
      <c r="L28" s="3"/>
      <c r="M28" s="3"/>
      <c r="N28" s="3"/>
      <c r="O28" s="3"/>
    </row>
    <row r="29" spans="1:15">
      <c r="A29" s="227">
        <v>40110</v>
      </c>
      <c r="B29" s="227" t="s">
        <v>342</v>
      </c>
      <c r="C29" s="3">
        <v>26</v>
      </c>
      <c r="D29" s="283">
        <v>25</v>
      </c>
      <c r="E29" s="3">
        <v>16</v>
      </c>
      <c r="F29" s="3"/>
      <c r="G29" s="129">
        <v>8</v>
      </c>
      <c r="H29" s="161"/>
      <c r="I29" s="161"/>
      <c r="J29" s="3"/>
      <c r="K29" s="3"/>
      <c r="L29" s="3"/>
      <c r="M29" s="3"/>
      <c r="N29" s="3"/>
      <c r="O29" s="3"/>
    </row>
    <row r="30" spans="1:15">
      <c r="A30" s="227">
        <v>40111</v>
      </c>
      <c r="B30" s="284" t="s">
        <v>343</v>
      </c>
      <c r="C30" s="3">
        <v>27</v>
      </c>
      <c r="D30" s="283">
        <v>26</v>
      </c>
      <c r="E30" s="3">
        <v>17</v>
      </c>
      <c r="F30" s="3"/>
      <c r="G30" s="129">
        <v>9</v>
      </c>
      <c r="H30" s="161"/>
      <c r="I30" s="161"/>
      <c r="J30" s="3"/>
      <c r="K30" s="3"/>
      <c r="L30" s="3"/>
      <c r="M30" s="3"/>
      <c r="N30" s="3"/>
      <c r="O30" s="3"/>
    </row>
    <row r="31" spans="1:15">
      <c r="A31" s="227">
        <v>40112</v>
      </c>
      <c r="B31" s="227" t="s">
        <v>332</v>
      </c>
      <c r="C31" s="3">
        <v>28</v>
      </c>
      <c r="D31" s="283">
        <v>27</v>
      </c>
      <c r="E31" s="3">
        <v>18</v>
      </c>
      <c r="F31" s="3"/>
      <c r="G31" s="129">
        <v>10</v>
      </c>
      <c r="H31" s="161"/>
      <c r="I31" s="161"/>
      <c r="J31" s="3"/>
      <c r="K31" s="3"/>
      <c r="L31" s="3"/>
      <c r="M31" s="3"/>
      <c r="N31" s="3"/>
      <c r="O31" s="3"/>
    </row>
    <row r="32" spans="1:15" ht="105">
      <c r="A32" s="239">
        <v>40113</v>
      </c>
      <c r="B32" s="239" t="s">
        <v>335</v>
      </c>
      <c r="C32" s="238">
        <v>29</v>
      </c>
      <c r="D32" s="281">
        <v>28</v>
      </c>
      <c r="E32" s="238">
        <v>19</v>
      </c>
      <c r="F32" s="238"/>
      <c r="G32" s="238" t="s">
        <v>359</v>
      </c>
      <c r="H32" s="282" t="s">
        <v>360</v>
      </c>
      <c r="I32" s="282" t="s">
        <v>361</v>
      </c>
      <c r="J32" s="282" t="s">
        <v>362</v>
      </c>
      <c r="K32" s="129"/>
      <c r="L32" s="129"/>
      <c r="M32" s="129"/>
      <c r="N32" s="129"/>
      <c r="O32" s="129"/>
    </row>
    <row r="33" spans="1:15">
      <c r="A33" s="227">
        <v>40114</v>
      </c>
      <c r="B33" s="227" t="s">
        <v>337</v>
      </c>
      <c r="C33" s="3">
        <v>30</v>
      </c>
      <c r="D33" s="283">
        <v>29</v>
      </c>
      <c r="E33" s="3">
        <v>20</v>
      </c>
      <c r="F33" s="3"/>
      <c r="G33" s="129">
        <v>1</v>
      </c>
      <c r="H33" s="161"/>
      <c r="I33" s="161"/>
      <c r="J33" s="3"/>
      <c r="K33" s="3"/>
      <c r="L33" s="3"/>
      <c r="M33" s="3"/>
      <c r="N33" s="3"/>
      <c r="O33" s="3"/>
    </row>
    <row r="34" spans="1:15">
      <c r="A34" s="227">
        <v>40115</v>
      </c>
      <c r="B34" s="227" t="s">
        <v>338</v>
      </c>
      <c r="C34" s="3">
        <v>31</v>
      </c>
      <c r="D34" s="283">
        <v>30</v>
      </c>
      <c r="E34" s="3">
        <v>21</v>
      </c>
      <c r="F34" s="3"/>
      <c r="G34" s="129">
        <v>2</v>
      </c>
      <c r="H34" s="161"/>
      <c r="I34" s="161"/>
      <c r="J34" s="3"/>
      <c r="K34" s="3"/>
      <c r="L34" s="3"/>
      <c r="M34" s="3"/>
      <c r="N34" s="3"/>
      <c r="O34" s="3"/>
    </row>
    <row r="35" spans="1:15" ht="30">
      <c r="A35" s="227">
        <v>40116</v>
      </c>
      <c r="B35" s="227" t="s">
        <v>340</v>
      </c>
      <c r="C35" s="3">
        <v>32</v>
      </c>
      <c r="D35" s="283">
        <v>31</v>
      </c>
      <c r="E35" s="3">
        <v>22</v>
      </c>
      <c r="F35" s="3"/>
      <c r="G35" s="129">
        <v>3</v>
      </c>
      <c r="H35" s="161"/>
      <c r="I35" s="161" t="s">
        <v>363</v>
      </c>
      <c r="J35" s="3"/>
      <c r="K35" s="3"/>
      <c r="L35" s="3"/>
      <c r="M35" s="3"/>
      <c r="N35" s="3"/>
      <c r="O35" s="3"/>
    </row>
    <row r="36" spans="1:15">
      <c r="A36" s="227">
        <v>40117</v>
      </c>
      <c r="B36" s="227" t="s">
        <v>342</v>
      </c>
      <c r="C36" s="3">
        <v>33</v>
      </c>
      <c r="D36" s="283">
        <v>32</v>
      </c>
      <c r="E36" s="3">
        <v>23</v>
      </c>
      <c r="F36" s="3"/>
      <c r="G36" s="129">
        <v>4</v>
      </c>
      <c r="H36" s="161"/>
      <c r="I36" s="161"/>
      <c r="J36" s="3"/>
      <c r="K36" s="3"/>
      <c r="L36" s="3"/>
      <c r="M36" s="3"/>
      <c r="N36" s="3"/>
      <c r="O36" s="3"/>
    </row>
    <row r="37" spans="1:15">
      <c r="A37" s="227">
        <v>40118</v>
      </c>
      <c r="B37" s="284" t="s">
        <v>343</v>
      </c>
      <c r="C37" s="3">
        <v>34</v>
      </c>
      <c r="D37" s="283">
        <v>33</v>
      </c>
      <c r="E37" s="3">
        <v>24</v>
      </c>
      <c r="F37" s="3"/>
      <c r="G37" s="129">
        <v>5</v>
      </c>
      <c r="H37" s="161"/>
      <c r="I37" s="161"/>
      <c r="J37" s="3"/>
      <c r="K37" s="3"/>
      <c r="L37" s="3"/>
      <c r="M37" s="3"/>
      <c r="N37" s="3"/>
      <c r="O37" s="3"/>
    </row>
    <row r="38" spans="1:15">
      <c r="A38" s="227">
        <v>40119</v>
      </c>
      <c r="B38" s="227" t="s">
        <v>332</v>
      </c>
      <c r="C38" s="3">
        <v>35</v>
      </c>
      <c r="D38" s="283">
        <v>34</v>
      </c>
      <c r="E38" s="3">
        <v>25</v>
      </c>
      <c r="F38" s="3"/>
      <c r="G38" s="129">
        <v>6</v>
      </c>
      <c r="H38" s="161"/>
      <c r="I38" s="161"/>
      <c r="J38" s="3"/>
      <c r="K38" s="3"/>
      <c r="L38" s="3"/>
      <c r="M38" s="3"/>
      <c r="N38" s="3"/>
      <c r="O38" s="3"/>
    </row>
    <row r="39" spans="1:15">
      <c r="A39" s="227">
        <v>40120</v>
      </c>
      <c r="B39" s="227" t="s">
        <v>335</v>
      </c>
      <c r="C39" s="3">
        <v>36</v>
      </c>
      <c r="D39" s="283">
        <v>35</v>
      </c>
      <c r="E39" s="3">
        <v>26</v>
      </c>
      <c r="F39" s="3"/>
      <c r="G39" s="129">
        <v>7</v>
      </c>
      <c r="H39" s="161"/>
      <c r="I39" s="161" t="s">
        <v>364</v>
      </c>
      <c r="J39" s="3"/>
      <c r="K39" s="3"/>
      <c r="L39" s="3"/>
      <c r="M39" s="3"/>
      <c r="N39" s="3"/>
      <c r="O39" s="3"/>
    </row>
    <row r="40" spans="1:15">
      <c r="A40" s="227">
        <v>40121</v>
      </c>
      <c r="B40" s="227" t="s">
        <v>337</v>
      </c>
      <c r="C40" s="3">
        <v>37</v>
      </c>
      <c r="D40" s="283">
        <v>36</v>
      </c>
      <c r="E40" s="3">
        <v>27</v>
      </c>
      <c r="F40" s="3"/>
      <c r="G40" s="129">
        <v>8</v>
      </c>
      <c r="H40" s="161"/>
      <c r="I40" s="161"/>
      <c r="J40" s="3"/>
      <c r="K40" s="3"/>
      <c r="L40" s="3"/>
      <c r="M40" s="3"/>
      <c r="N40" s="3"/>
      <c r="O40" s="3"/>
    </row>
    <row r="41" spans="1:15">
      <c r="A41" s="227">
        <v>40122</v>
      </c>
      <c r="B41" s="227" t="s">
        <v>338</v>
      </c>
      <c r="C41" s="3">
        <v>38</v>
      </c>
      <c r="D41" s="283">
        <v>37</v>
      </c>
      <c r="E41" s="3">
        <v>28</v>
      </c>
      <c r="F41" s="3"/>
      <c r="G41" s="129">
        <v>9</v>
      </c>
      <c r="H41" s="161"/>
      <c r="I41" s="161"/>
      <c r="J41" s="3"/>
      <c r="K41" s="3"/>
      <c r="L41" s="3"/>
      <c r="M41" s="3"/>
      <c r="N41" s="3"/>
      <c r="O41" s="3"/>
    </row>
    <row r="42" spans="1:15">
      <c r="A42" s="227">
        <v>40123</v>
      </c>
      <c r="B42" s="227" t="s">
        <v>340</v>
      </c>
      <c r="C42" s="3">
        <v>39</v>
      </c>
      <c r="D42" s="283">
        <v>38</v>
      </c>
      <c r="E42" s="3">
        <v>29</v>
      </c>
      <c r="F42" s="3"/>
      <c r="G42" s="129">
        <v>10</v>
      </c>
      <c r="H42" s="161"/>
      <c r="I42" s="161"/>
      <c r="J42" s="3"/>
      <c r="K42" s="3"/>
      <c r="L42" s="3"/>
      <c r="M42" s="3"/>
      <c r="N42" s="3"/>
      <c r="O42" s="3"/>
    </row>
    <row r="43" spans="1:15">
      <c r="A43" s="227">
        <v>40124</v>
      </c>
      <c r="B43" s="227" t="s">
        <v>342</v>
      </c>
      <c r="C43" s="3">
        <v>40</v>
      </c>
      <c r="D43" s="283">
        <v>39</v>
      </c>
      <c r="E43" s="3">
        <v>30</v>
      </c>
      <c r="F43" s="3"/>
      <c r="G43" s="129">
        <v>11</v>
      </c>
      <c r="H43" s="161"/>
      <c r="I43" s="161"/>
      <c r="J43" s="3"/>
      <c r="K43" s="3"/>
      <c r="L43" s="3"/>
      <c r="M43" s="3"/>
      <c r="N43" s="3"/>
      <c r="O43" s="3"/>
    </row>
    <row r="44" spans="1:15">
      <c r="A44" s="227">
        <v>40125</v>
      </c>
      <c r="B44" s="284" t="s">
        <v>343</v>
      </c>
      <c r="C44" s="3">
        <v>41</v>
      </c>
      <c r="D44" s="283">
        <v>40</v>
      </c>
      <c r="E44" s="3">
        <v>31</v>
      </c>
      <c r="F44" s="3"/>
      <c r="G44" s="129">
        <v>12</v>
      </c>
      <c r="H44" s="161"/>
      <c r="I44" s="161"/>
      <c r="J44" s="3"/>
      <c r="K44" s="3"/>
      <c r="L44" s="3"/>
      <c r="M44" s="3"/>
      <c r="N44" s="3"/>
      <c r="O44" s="3"/>
    </row>
    <row r="45" spans="1:15">
      <c r="A45" s="227">
        <v>40126</v>
      </c>
      <c r="B45" s="227" t="s">
        <v>332</v>
      </c>
      <c r="C45" s="3">
        <v>42</v>
      </c>
      <c r="D45" s="283">
        <v>41</v>
      </c>
      <c r="E45" s="3">
        <v>32</v>
      </c>
      <c r="F45" s="3"/>
      <c r="G45" s="129">
        <v>13</v>
      </c>
      <c r="H45" s="161"/>
      <c r="I45" s="161" t="s">
        <v>364</v>
      </c>
      <c r="J45" s="3"/>
      <c r="K45" s="3"/>
      <c r="L45" s="3"/>
      <c r="M45" s="3"/>
      <c r="N45" s="3"/>
      <c r="O45" s="3"/>
    </row>
    <row r="46" spans="1:15">
      <c r="A46" s="227">
        <v>40127</v>
      </c>
      <c r="B46" s="227" t="s">
        <v>335</v>
      </c>
      <c r="C46" s="3">
        <v>43</v>
      </c>
      <c r="D46" s="283">
        <v>42</v>
      </c>
      <c r="E46" s="3">
        <v>33</v>
      </c>
      <c r="F46" s="3"/>
      <c r="G46" s="129">
        <v>14</v>
      </c>
      <c r="H46" s="161"/>
      <c r="I46" s="161"/>
      <c r="J46" s="3"/>
      <c r="K46" s="3"/>
      <c r="L46" s="3"/>
      <c r="M46" s="3"/>
      <c r="N46" s="3"/>
      <c r="O46" s="3"/>
    </row>
    <row r="47" spans="1:15">
      <c r="A47" s="227">
        <v>40128</v>
      </c>
      <c r="B47" s="227" t="s">
        <v>337</v>
      </c>
      <c r="C47" s="3">
        <v>44</v>
      </c>
      <c r="D47" s="283">
        <v>43</v>
      </c>
      <c r="E47" s="3">
        <v>34</v>
      </c>
      <c r="F47" s="3"/>
      <c r="G47" s="129">
        <v>15</v>
      </c>
      <c r="H47" s="161"/>
      <c r="I47" s="161"/>
      <c r="J47" s="3"/>
      <c r="K47" s="3"/>
      <c r="L47" s="3"/>
      <c r="M47" s="3"/>
      <c r="N47" s="3"/>
      <c r="O47" s="3"/>
    </row>
    <row r="48" spans="1:15">
      <c r="A48" s="227">
        <v>40129</v>
      </c>
      <c r="B48" s="227" t="s">
        <v>338</v>
      </c>
      <c r="C48" s="3">
        <v>45</v>
      </c>
      <c r="D48" s="283">
        <v>44</v>
      </c>
      <c r="E48" s="3">
        <v>35</v>
      </c>
      <c r="F48" s="3"/>
      <c r="G48" s="129">
        <v>16</v>
      </c>
      <c r="H48" s="161"/>
      <c r="I48" s="161"/>
      <c r="J48" s="3"/>
      <c r="K48" s="3"/>
      <c r="L48" s="3"/>
      <c r="M48" s="3"/>
      <c r="N48" s="3"/>
      <c r="O48" s="3"/>
    </row>
    <row r="49" spans="1:15">
      <c r="A49" s="227">
        <v>40130</v>
      </c>
      <c r="B49" s="227" t="s">
        <v>340</v>
      </c>
      <c r="C49" s="3">
        <v>46</v>
      </c>
      <c r="D49" s="283">
        <v>45</v>
      </c>
      <c r="E49" s="3">
        <v>36</v>
      </c>
      <c r="F49" s="3"/>
      <c r="G49" s="129">
        <v>17</v>
      </c>
      <c r="H49" s="161"/>
      <c r="I49" s="161" t="s">
        <v>364</v>
      </c>
      <c r="J49" s="3" t="s">
        <v>365</v>
      </c>
      <c r="K49" s="3"/>
      <c r="L49" s="3"/>
      <c r="M49" s="3"/>
      <c r="N49" s="3"/>
      <c r="O49" s="3"/>
    </row>
    <row r="50" spans="1:15">
      <c r="A50" s="227">
        <v>40131</v>
      </c>
      <c r="B50" s="227" t="s">
        <v>342</v>
      </c>
      <c r="C50" s="3">
        <v>47</v>
      </c>
      <c r="D50" s="283">
        <v>46</v>
      </c>
      <c r="E50" s="3">
        <v>37</v>
      </c>
      <c r="F50" s="3"/>
      <c r="G50" s="129">
        <v>18</v>
      </c>
      <c r="H50" s="161"/>
      <c r="I50" s="161"/>
      <c r="J50" s="3"/>
      <c r="K50" s="3"/>
      <c r="L50" s="3"/>
      <c r="M50" s="3"/>
      <c r="N50" s="3"/>
      <c r="O50" s="3"/>
    </row>
    <row r="51" spans="1:15">
      <c r="A51" s="227">
        <v>40132</v>
      </c>
      <c r="B51" s="284" t="s">
        <v>343</v>
      </c>
      <c r="C51" s="3">
        <v>48</v>
      </c>
      <c r="D51" s="283">
        <v>47</v>
      </c>
      <c r="E51" s="3">
        <v>38</v>
      </c>
      <c r="F51" s="3"/>
      <c r="G51" s="129">
        <v>19</v>
      </c>
      <c r="H51" s="161"/>
      <c r="I51" s="161"/>
      <c r="J51" s="3"/>
      <c r="K51" s="3"/>
      <c r="L51" s="3"/>
      <c r="M51" s="3"/>
      <c r="N51" s="3"/>
      <c r="O51" s="3"/>
    </row>
    <row r="52" spans="1:15">
      <c r="A52" s="227">
        <v>40133</v>
      </c>
      <c r="B52" s="227" t="s">
        <v>332</v>
      </c>
      <c r="C52" s="3">
        <v>49</v>
      </c>
      <c r="D52" s="283">
        <v>48</v>
      </c>
      <c r="E52" s="3">
        <v>39</v>
      </c>
      <c r="F52" s="3"/>
      <c r="G52" s="129">
        <v>20</v>
      </c>
      <c r="H52" s="161"/>
      <c r="I52" s="161"/>
      <c r="J52" s="3"/>
      <c r="K52" s="3"/>
      <c r="L52" s="3"/>
      <c r="M52" s="3"/>
      <c r="N52" s="3"/>
      <c r="O52" s="3"/>
    </row>
    <row r="53" spans="1:15">
      <c r="A53" s="227">
        <v>40134</v>
      </c>
      <c r="B53" s="227" t="s">
        <v>335</v>
      </c>
      <c r="C53" s="3">
        <v>50</v>
      </c>
      <c r="D53" s="283">
        <v>49</v>
      </c>
      <c r="E53" s="3">
        <v>40</v>
      </c>
      <c r="F53" s="3"/>
      <c r="G53" s="129">
        <v>21</v>
      </c>
      <c r="H53" s="161"/>
      <c r="I53" s="161"/>
      <c r="J53" s="3"/>
      <c r="K53" s="3"/>
      <c r="L53" s="3"/>
      <c r="M53" s="3"/>
      <c r="N53" s="3"/>
      <c r="O53" s="3"/>
    </row>
    <row r="54" spans="1:15">
      <c r="A54" s="227">
        <v>40135</v>
      </c>
      <c r="B54" s="227" t="s">
        <v>337</v>
      </c>
      <c r="C54" s="3">
        <v>51</v>
      </c>
      <c r="D54" s="283">
        <v>50</v>
      </c>
      <c r="E54" s="3">
        <v>41</v>
      </c>
      <c r="F54" s="3"/>
      <c r="G54" s="129">
        <v>22</v>
      </c>
      <c r="H54" s="161"/>
      <c r="I54" s="161"/>
      <c r="J54" s="3"/>
      <c r="K54" s="3"/>
      <c r="L54" s="3"/>
      <c r="M54" s="3"/>
      <c r="N54" s="3"/>
      <c r="O54" s="3"/>
    </row>
    <row r="55" spans="1:15" ht="75">
      <c r="A55" s="239">
        <v>40136</v>
      </c>
      <c r="B55" s="239" t="s">
        <v>338</v>
      </c>
      <c r="C55" s="238">
        <v>52</v>
      </c>
      <c r="D55" s="281">
        <v>51</v>
      </c>
      <c r="E55" s="238">
        <v>42</v>
      </c>
      <c r="F55" s="238"/>
      <c r="G55" s="238" t="s">
        <v>366</v>
      </c>
      <c r="H55" s="282" t="s">
        <v>367</v>
      </c>
      <c r="I55" s="282" t="s">
        <v>364</v>
      </c>
      <c r="J55" s="282" t="s">
        <v>368</v>
      </c>
      <c r="K55" s="238"/>
      <c r="L55" s="238"/>
      <c r="M55" s="238"/>
      <c r="N55" s="238"/>
      <c r="O55" s="238"/>
    </row>
    <row r="56" spans="1:15">
      <c r="A56" s="227">
        <v>40137</v>
      </c>
      <c r="B56" s="227" t="s">
        <v>340</v>
      </c>
      <c r="C56" s="3">
        <v>53</v>
      </c>
      <c r="D56" s="283">
        <v>52</v>
      </c>
      <c r="E56" s="3">
        <v>43</v>
      </c>
      <c r="F56" s="3"/>
      <c r="G56" s="129">
        <v>1</v>
      </c>
      <c r="H56" s="161"/>
      <c r="I56" s="161"/>
      <c r="J56" s="3"/>
      <c r="K56" s="3"/>
      <c r="L56" s="3"/>
      <c r="M56" s="3"/>
      <c r="N56" s="3"/>
      <c r="O56" s="3"/>
    </row>
    <row r="57" spans="1:15">
      <c r="A57" s="227">
        <v>40138</v>
      </c>
      <c r="B57" s="227" t="s">
        <v>342</v>
      </c>
      <c r="C57" s="3">
        <v>54</v>
      </c>
      <c r="D57" s="283">
        <v>53</v>
      </c>
      <c r="E57" s="3">
        <v>44</v>
      </c>
      <c r="F57" s="3"/>
      <c r="G57" s="129">
        <v>2</v>
      </c>
      <c r="H57" s="161"/>
      <c r="I57" s="161"/>
      <c r="J57" s="3"/>
      <c r="K57" s="3"/>
      <c r="L57" s="3"/>
      <c r="M57" s="3"/>
      <c r="N57" s="3"/>
      <c r="O57" s="3"/>
    </row>
    <row r="58" spans="1:15">
      <c r="A58" s="227">
        <v>40139</v>
      </c>
      <c r="B58" s="284" t="s">
        <v>343</v>
      </c>
      <c r="C58" s="3">
        <v>55</v>
      </c>
      <c r="D58" s="283">
        <v>54</v>
      </c>
      <c r="E58" s="3">
        <v>45</v>
      </c>
      <c r="F58" s="3"/>
      <c r="G58" s="129">
        <v>3</v>
      </c>
      <c r="H58" s="161"/>
      <c r="I58" s="161"/>
      <c r="J58" s="3"/>
      <c r="K58" s="3"/>
      <c r="L58" s="3"/>
      <c r="M58" s="3"/>
      <c r="N58" s="3"/>
      <c r="O58" s="3"/>
    </row>
    <row r="59" spans="1:15" ht="30">
      <c r="A59" s="227">
        <v>40140</v>
      </c>
      <c r="B59" s="227" t="s">
        <v>332</v>
      </c>
      <c r="C59" s="3">
        <v>56</v>
      </c>
      <c r="D59" s="283">
        <v>55</v>
      </c>
      <c r="E59" s="3">
        <v>46</v>
      </c>
      <c r="F59" s="3"/>
      <c r="G59" s="129">
        <v>4</v>
      </c>
      <c r="H59" s="161"/>
      <c r="I59" s="161" t="s">
        <v>364</v>
      </c>
      <c r="J59" s="161" t="s">
        <v>369</v>
      </c>
      <c r="K59" s="3"/>
      <c r="L59" s="3"/>
      <c r="M59" s="3"/>
      <c r="N59" s="3"/>
      <c r="O59" s="3"/>
    </row>
    <row r="60" spans="1:15">
      <c r="A60" s="227">
        <v>40141</v>
      </c>
      <c r="B60" s="227" t="s">
        <v>335</v>
      </c>
      <c r="C60" s="3">
        <v>57</v>
      </c>
      <c r="D60" s="283">
        <v>56</v>
      </c>
      <c r="E60" s="3">
        <v>47</v>
      </c>
      <c r="F60" s="3"/>
      <c r="G60" s="129">
        <v>5</v>
      </c>
      <c r="H60" s="161"/>
      <c r="I60" s="161"/>
      <c r="J60" s="3"/>
      <c r="K60" s="3"/>
      <c r="L60" s="3"/>
      <c r="M60" s="3"/>
      <c r="N60" s="3"/>
      <c r="O60" s="3"/>
    </row>
    <row r="61" spans="1:15">
      <c r="A61" s="227">
        <v>40142</v>
      </c>
      <c r="B61" s="227" t="s">
        <v>337</v>
      </c>
      <c r="C61" s="3">
        <v>58</v>
      </c>
      <c r="D61" s="283">
        <v>57</v>
      </c>
      <c r="E61" s="3">
        <v>48</v>
      </c>
      <c r="F61" s="3"/>
      <c r="G61" s="129">
        <v>6</v>
      </c>
      <c r="H61" s="161"/>
      <c r="I61" s="161"/>
      <c r="J61" s="3"/>
      <c r="K61" s="3"/>
      <c r="L61" s="3"/>
      <c r="M61" s="3"/>
      <c r="N61" s="3"/>
      <c r="O61" s="3"/>
    </row>
    <row r="62" spans="1:15">
      <c r="A62" s="227">
        <v>40143</v>
      </c>
      <c r="B62" s="227" t="s">
        <v>338</v>
      </c>
      <c r="C62" s="3">
        <v>59</v>
      </c>
      <c r="D62" s="283">
        <v>58</v>
      </c>
      <c r="E62" s="3">
        <v>49</v>
      </c>
      <c r="F62" s="3"/>
      <c r="G62" s="129">
        <v>7</v>
      </c>
      <c r="H62" s="161"/>
      <c r="I62" s="161"/>
      <c r="J62" s="3"/>
      <c r="K62" s="3"/>
      <c r="L62" s="3"/>
      <c r="M62" s="3"/>
      <c r="N62" s="3"/>
      <c r="O62" s="3"/>
    </row>
    <row r="63" spans="1:15">
      <c r="A63" s="227">
        <v>40144</v>
      </c>
      <c r="B63" s="227" t="s">
        <v>340</v>
      </c>
      <c r="C63" s="3">
        <v>60</v>
      </c>
      <c r="D63" s="283">
        <v>59</v>
      </c>
      <c r="E63" s="3">
        <v>50</v>
      </c>
      <c r="F63" s="3"/>
      <c r="G63" s="129">
        <v>8</v>
      </c>
      <c r="H63" s="161"/>
      <c r="I63" s="161"/>
      <c r="J63" s="3"/>
      <c r="K63" s="3"/>
      <c r="L63" s="3"/>
      <c r="M63" s="3"/>
      <c r="N63" s="3"/>
      <c r="O63" s="3"/>
    </row>
    <row r="64" spans="1:15">
      <c r="A64" s="227">
        <v>40145</v>
      </c>
      <c r="B64" s="227" t="s">
        <v>342</v>
      </c>
      <c r="C64" s="3">
        <v>61</v>
      </c>
      <c r="D64" s="283">
        <v>60</v>
      </c>
      <c r="E64" s="3">
        <v>51</v>
      </c>
      <c r="F64" s="3"/>
      <c r="G64" s="129">
        <v>9</v>
      </c>
      <c r="H64" s="161"/>
      <c r="I64" s="161"/>
      <c r="J64" s="3"/>
      <c r="K64" s="3"/>
      <c r="L64" s="3"/>
      <c r="M64" s="3"/>
      <c r="N64" s="3"/>
      <c r="O64" s="3"/>
    </row>
    <row r="65" spans="1:15">
      <c r="A65" s="227">
        <v>40146</v>
      </c>
      <c r="B65" s="284" t="s">
        <v>343</v>
      </c>
      <c r="C65" s="3">
        <v>62</v>
      </c>
      <c r="D65" s="283">
        <v>61</v>
      </c>
      <c r="E65" s="3">
        <v>52</v>
      </c>
      <c r="F65" s="3"/>
      <c r="G65" s="129">
        <v>10</v>
      </c>
      <c r="H65" s="161"/>
      <c r="I65" s="161"/>
      <c r="J65" s="3"/>
      <c r="K65" s="3"/>
      <c r="L65" s="3"/>
      <c r="M65" s="3"/>
      <c r="N65" s="3"/>
      <c r="O65" s="3"/>
    </row>
    <row r="66" spans="1:15">
      <c r="A66" s="227">
        <v>40147</v>
      </c>
      <c r="B66" s="227" t="s">
        <v>332</v>
      </c>
      <c r="C66" s="3">
        <v>63</v>
      </c>
      <c r="D66" s="283">
        <v>62</v>
      </c>
      <c r="E66" s="3">
        <v>53</v>
      </c>
      <c r="F66" s="3"/>
      <c r="G66" s="129">
        <v>11</v>
      </c>
      <c r="H66" s="161"/>
      <c r="I66" s="161"/>
      <c r="J66" s="3"/>
      <c r="K66" s="3"/>
      <c r="L66" s="3"/>
      <c r="M66" s="3"/>
      <c r="N66" s="3"/>
      <c r="O66" s="3"/>
    </row>
    <row r="67" spans="1:15" ht="75">
      <c r="A67" s="239">
        <v>40148</v>
      </c>
      <c r="B67" s="239" t="s">
        <v>335</v>
      </c>
      <c r="C67" s="238">
        <v>64</v>
      </c>
      <c r="D67" s="281">
        <v>63</v>
      </c>
      <c r="E67" s="238">
        <v>54</v>
      </c>
      <c r="F67" s="238"/>
      <c r="G67" s="238" t="s">
        <v>370</v>
      </c>
      <c r="H67" s="282" t="s">
        <v>371</v>
      </c>
      <c r="I67" s="282" t="s">
        <v>364</v>
      </c>
      <c r="J67" s="282" t="s">
        <v>372</v>
      </c>
      <c r="K67" s="129"/>
      <c r="L67" s="129"/>
      <c r="M67" s="129"/>
      <c r="N67" s="129"/>
      <c r="O67" s="129"/>
    </row>
    <row r="68" spans="1:15" ht="30">
      <c r="A68" s="227">
        <v>40149</v>
      </c>
      <c r="B68" s="227" t="s">
        <v>337</v>
      </c>
      <c r="C68" s="3">
        <v>65</v>
      </c>
      <c r="D68" s="283">
        <v>64</v>
      </c>
      <c r="E68" s="3">
        <v>55</v>
      </c>
      <c r="F68" s="3"/>
      <c r="G68" s="129">
        <v>1</v>
      </c>
      <c r="H68" s="161"/>
      <c r="I68" s="161"/>
      <c r="J68" s="161" t="s">
        <v>373</v>
      </c>
      <c r="K68" s="129"/>
      <c r="L68" s="129"/>
      <c r="M68" s="129"/>
      <c r="N68" s="129"/>
      <c r="O68" s="129"/>
    </row>
    <row r="69" spans="1:15">
      <c r="A69" s="227">
        <v>40150</v>
      </c>
      <c r="B69" s="227" t="s">
        <v>338</v>
      </c>
      <c r="C69" s="3">
        <v>66</v>
      </c>
      <c r="D69" s="283">
        <v>65</v>
      </c>
      <c r="E69" s="3">
        <v>56</v>
      </c>
      <c r="F69" s="3"/>
      <c r="G69" s="129">
        <v>2</v>
      </c>
      <c r="H69" s="161"/>
      <c r="I69" s="161"/>
      <c r="J69" s="3"/>
      <c r="K69" s="129"/>
      <c r="L69" s="129"/>
      <c r="M69" s="129"/>
      <c r="N69" s="129"/>
      <c r="O69" s="129"/>
    </row>
    <row r="70" spans="1:15">
      <c r="A70" s="227">
        <v>40151</v>
      </c>
      <c r="B70" s="227" t="s">
        <v>340</v>
      </c>
      <c r="C70" s="3">
        <v>67</v>
      </c>
      <c r="D70" s="283">
        <v>66</v>
      </c>
      <c r="E70" s="3">
        <v>57</v>
      </c>
      <c r="F70" s="3"/>
      <c r="G70" s="129">
        <v>3</v>
      </c>
      <c r="H70" s="161"/>
      <c r="I70" s="161"/>
      <c r="J70" s="3"/>
      <c r="K70" s="129"/>
      <c r="L70" s="129"/>
      <c r="M70" s="129"/>
      <c r="N70" s="129"/>
      <c r="O70" s="129"/>
    </row>
    <row r="71" spans="1:15">
      <c r="A71" s="227">
        <v>40152</v>
      </c>
      <c r="B71" s="227" t="s">
        <v>342</v>
      </c>
      <c r="C71" s="3">
        <v>68</v>
      </c>
      <c r="D71" s="283">
        <v>67</v>
      </c>
      <c r="E71" s="3">
        <v>58</v>
      </c>
      <c r="F71" s="3"/>
      <c r="G71" s="129">
        <v>4</v>
      </c>
      <c r="H71" s="161"/>
      <c r="I71" s="161"/>
      <c r="J71" s="3"/>
      <c r="K71" s="129"/>
      <c r="L71" s="129"/>
      <c r="M71" s="129"/>
      <c r="N71" s="129"/>
      <c r="O71" s="129"/>
    </row>
    <row r="72" spans="1:15">
      <c r="A72" s="227">
        <v>40153</v>
      </c>
      <c r="B72" s="284" t="s">
        <v>343</v>
      </c>
      <c r="C72" s="3">
        <v>69</v>
      </c>
      <c r="D72" s="283">
        <v>68</v>
      </c>
      <c r="E72" s="3">
        <v>59</v>
      </c>
      <c r="F72" s="3"/>
      <c r="G72" s="129">
        <v>5</v>
      </c>
      <c r="H72" s="161"/>
      <c r="I72" s="161"/>
      <c r="J72" s="3"/>
      <c r="K72" s="129"/>
      <c r="L72" s="129"/>
      <c r="M72" s="129"/>
      <c r="N72" s="129"/>
      <c r="O72" s="129"/>
    </row>
    <row r="73" spans="1:15">
      <c r="A73" s="227">
        <v>40154</v>
      </c>
      <c r="B73" s="227" t="s">
        <v>374</v>
      </c>
      <c r="C73" s="3">
        <v>70</v>
      </c>
      <c r="D73" s="283">
        <v>69</v>
      </c>
      <c r="E73" s="3">
        <v>60</v>
      </c>
      <c r="F73" s="3"/>
      <c r="G73" s="129">
        <v>6</v>
      </c>
      <c r="H73" s="161"/>
      <c r="I73" s="161" t="s">
        <v>364</v>
      </c>
      <c r="J73" s="3"/>
      <c r="K73" s="129"/>
      <c r="L73" s="129"/>
      <c r="M73" s="129"/>
      <c r="N73" s="129"/>
      <c r="O73" s="129"/>
    </row>
    <row r="74" spans="1:15">
      <c r="A74" s="227">
        <v>40155</v>
      </c>
      <c r="B74" s="227" t="s">
        <v>375</v>
      </c>
      <c r="C74" s="3">
        <v>71</v>
      </c>
      <c r="D74" s="283">
        <v>70</v>
      </c>
      <c r="E74" s="3">
        <v>61</v>
      </c>
      <c r="F74" s="3"/>
      <c r="G74" s="129">
        <v>7</v>
      </c>
      <c r="H74" s="161"/>
      <c r="I74" s="161"/>
      <c r="J74" s="3"/>
      <c r="K74" s="129"/>
      <c r="L74" s="129"/>
      <c r="M74" s="129"/>
      <c r="N74" s="129"/>
      <c r="O74" s="129"/>
    </row>
    <row r="75" spans="1:15">
      <c r="A75" s="227">
        <v>40156</v>
      </c>
      <c r="B75" s="227" t="s">
        <v>376</v>
      </c>
      <c r="C75" s="3">
        <v>72</v>
      </c>
      <c r="D75" s="283">
        <v>71</v>
      </c>
      <c r="E75" s="3">
        <v>62</v>
      </c>
      <c r="F75" s="3"/>
      <c r="G75" s="129">
        <v>8</v>
      </c>
      <c r="H75" s="161"/>
      <c r="I75" s="161"/>
      <c r="J75" s="3"/>
      <c r="K75" s="129"/>
      <c r="L75" s="129"/>
      <c r="M75" s="129"/>
      <c r="N75" s="129"/>
      <c r="O75" s="129"/>
    </row>
    <row r="76" spans="1:15">
      <c r="A76" s="227">
        <v>40157</v>
      </c>
      <c r="B76" s="284" t="s">
        <v>377</v>
      </c>
      <c r="C76" s="3">
        <v>73</v>
      </c>
      <c r="D76" s="283">
        <v>72</v>
      </c>
      <c r="E76" s="3">
        <v>63</v>
      </c>
      <c r="F76" s="3"/>
      <c r="G76" s="129">
        <v>9</v>
      </c>
      <c r="H76" s="161"/>
      <c r="I76" s="161" t="s">
        <v>364</v>
      </c>
      <c r="J76" s="3"/>
      <c r="K76" s="129"/>
      <c r="L76" s="129"/>
      <c r="M76" s="129"/>
      <c r="N76" s="129"/>
      <c r="O76" s="129"/>
    </row>
    <row r="77" spans="1:15">
      <c r="A77" s="227">
        <v>40158</v>
      </c>
      <c r="B77" s="227" t="s">
        <v>378</v>
      </c>
      <c r="C77" s="3">
        <v>74</v>
      </c>
      <c r="D77" s="283">
        <v>73</v>
      </c>
      <c r="E77" s="3">
        <v>64</v>
      </c>
      <c r="F77" s="3"/>
      <c r="G77" s="129">
        <v>10</v>
      </c>
      <c r="H77" s="161"/>
      <c r="I77" s="161"/>
      <c r="J77" s="3"/>
      <c r="K77" s="129"/>
      <c r="L77" s="129"/>
      <c r="M77" s="129"/>
      <c r="N77" s="129"/>
      <c r="O77" s="129"/>
    </row>
    <row r="78" spans="1:15">
      <c r="A78" s="227">
        <v>40159</v>
      </c>
      <c r="B78" s="227" t="s">
        <v>379</v>
      </c>
      <c r="C78" s="3">
        <v>75</v>
      </c>
      <c r="D78" s="283">
        <v>74</v>
      </c>
      <c r="E78" s="3">
        <v>65</v>
      </c>
      <c r="F78" s="3"/>
      <c r="G78" s="129">
        <v>11</v>
      </c>
      <c r="H78" s="161"/>
      <c r="I78" s="161"/>
      <c r="J78" s="3"/>
      <c r="K78" s="129"/>
      <c r="L78" s="129"/>
      <c r="M78" s="129"/>
      <c r="N78" s="129"/>
      <c r="O78" s="129"/>
    </row>
    <row r="79" spans="1:15">
      <c r="A79" s="227">
        <v>40160</v>
      </c>
      <c r="B79" s="227" t="s">
        <v>380</v>
      </c>
      <c r="C79" s="3">
        <v>76</v>
      </c>
      <c r="D79" s="283">
        <v>75</v>
      </c>
      <c r="E79" s="3">
        <v>66</v>
      </c>
      <c r="F79" s="3"/>
      <c r="G79" s="129">
        <v>12</v>
      </c>
      <c r="H79" s="161"/>
      <c r="I79" s="161"/>
      <c r="J79" s="3"/>
      <c r="K79" s="129"/>
      <c r="L79" s="129"/>
      <c r="M79" s="129"/>
      <c r="N79" s="129"/>
      <c r="O79" s="129"/>
    </row>
    <row r="80" spans="1:15" ht="105">
      <c r="A80" s="239">
        <v>40161</v>
      </c>
      <c r="B80" s="288" t="s">
        <v>374</v>
      </c>
      <c r="C80" s="238">
        <v>77</v>
      </c>
      <c r="D80" s="281">
        <v>76</v>
      </c>
      <c r="E80" s="238">
        <v>67</v>
      </c>
      <c r="F80" s="282" t="s">
        <v>381</v>
      </c>
      <c r="G80" s="282" t="s">
        <v>382</v>
      </c>
      <c r="H80" s="282" t="s">
        <v>383</v>
      </c>
      <c r="I80" s="282" t="s">
        <v>364</v>
      </c>
      <c r="J80" s="282" t="s">
        <v>384</v>
      </c>
      <c r="K80" s="129"/>
      <c r="L80" s="129"/>
      <c r="M80" s="129"/>
      <c r="N80" s="129"/>
      <c r="O80" s="129"/>
    </row>
    <row r="81" spans="1:15" ht="60">
      <c r="A81" s="285">
        <v>40162</v>
      </c>
      <c r="B81" s="285" t="s">
        <v>375</v>
      </c>
      <c r="C81" s="129">
        <v>78</v>
      </c>
      <c r="D81" s="283">
        <v>77</v>
      </c>
      <c r="E81" s="129">
        <v>68</v>
      </c>
      <c r="F81" s="129">
        <v>1</v>
      </c>
      <c r="G81" s="129" t="s">
        <v>385</v>
      </c>
      <c r="H81" s="286"/>
      <c r="I81" s="286" t="s">
        <v>386</v>
      </c>
      <c r="J81" s="129"/>
      <c r="K81" s="286">
        <v>-1</v>
      </c>
      <c r="L81" s="129"/>
      <c r="M81" s="286" t="s">
        <v>387</v>
      </c>
      <c r="N81" s="129"/>
      <c r="O81" s="129"/>
    </row>
    <row r="82" spans="1:15" ht="105">
      <c r="A82" s="289">
        <v>40163</v>
      </c>
      <c r="B82" s="289" t="s">
        <v>376</v>
      </c>
      <c r="C82" s="290">
        <v>79</v>
      </c>
      <c r="D82" s="291">
        <v>78</v>
      </c>
      <c r="E82" s="290">
        <v>69</v>
      </c>
      <c r="F82" s="290">
        <v>2</v>
      </c>
      <c r="G82" s="290" t="s">
        <v>388</v>
      </c>
      <c r="H82" s="292" t="s">
        <v>389</v>
      </c>
      <c r="I82" s="292" t="s">
        <v>390</v>
      </c>
      <c r="J82" s="292" t="s">
        <v>391</v>
      </c>
      <c r="K82" s="290">
        <v>0</v>
      </c>
      <c r="L82" s="290"/>
      <c r="M82" s="292" t="s">
        <v>392</v>
      </c>
      <c r="N82" s="290"/>
      <c r="O82" s="290"/>
    </row>
    <row r="83" spans="1:15" ht="45">
      <c r="A83" s="227">
        <v>40164</v>
      </c>
      <c r="B83" s="227" t="s">
        <v>377</v>
      </c>
      <c r="C83" s="3">
        <v>80</v>
      </c>
      <c r="D83" s="283">
        <v>79</v>
      </c>
      <c r="E83" s="3">
        <v>70</v>
      </c>
      <c r="F83" s="3">
        <v>3</v>
      </c>
      <c r="G83" s="129" t="s">
        <v>393</v>
      </c>
      <c r="H83" s="161"/>
      <c r="I83" s="161" t="s">
        <v>386</v>
      </c>
      <c r="J83" s="3"/>
      <c r="K83" s="3">
        <v>1</v>
      </c>
      <c r="L83" s="3"/>
      <c r="M83" s="3"/>
      <c r="N83" s="161" t="s">
        <v>394</v>
      </c>
      <c r="O83" s="3"/>
    </row>
    <row r="84" spans="1:15" ht="60">
      <c r="A84" s="227">
        <v>40165</v>
      </c>
      <c r="B84" s="227" t="s">
        <v>378</v>
      </c>
      <c r="C84" s="3">
        <v>81</v>
      </c>
      <c r="D84" s="283">
        <v>80</v>
      </c>
      <c r="E84" s="3">
        <v>71</v>
      </c>
      <c r="F84" s="3">
        <v>4</v>
      </c>
      <c r="G84" s="129" t="s">
        <v>395</v>
      </c>
      <c r="H84" s="161"/>
      <c r="I84" s="161" t="s">
        <v>396</v>
      </c>
      <c r="J84" s="3"/>
      <c r="K84" s="3">
        <v>2</v>
      </c>
      <c r="L84" s="3"/>
      <c r="M84" s="3"/>
      <c r="N84" s="161" t="s">
        <v>394</v>
      </c>
      <c r="O84" s="3"/>
    </row>
    <row r="85" spans="1:15">
      <c r="A85" s="227">
        <v>40166</v>
      </c>
      <c r="B85" s="284" t="s">
        <v>379</v>
      </c>
      <c r="C85" s="3">
        <v>82</v>
      </c>
      <c r="D85" s="283">
        <v>81</v>
      </c>
      <c r="E85" s="3">
        <v>72</v>
      </c>
      <c r="F85" s="3">
        <v>5</v>
      </c>
      <c r="G85" s="129" t="s">
        <v>397</v>
      </c>
      <c r="H85" s="161"/>
      <c r="I85" s="161"/>
      <c r="J85" s="3"/>
      <c r="K85" s="3">
        <v>3</v>
      </c>
      <c r="L85" s="3"/>
      <c r="M85" s="3"/>
      <c r="N85" s="3"/>
      <c r="O85" s="3"/>
    </row>
    <row r="86" spans="1:15" ht="45">
      <c r="A86" s="227">
        <v>40167</v>
      </c>
      <c r="B86" s="227" t="s">
        <v>380</v>
      </c>
      <c r="C86" s="3">
        <v>83</v>
      </c>
      <c r="D86" s="283">
        <v>82</v>
      </c>
      <c r="E86" s="3">
        <v>73</v>
      </c>
      <c r="F86" s="3">
        <v>6</v>
      </c>
      <c r="G86" s="129" t="s">
        <v>398</v>
      </c>
      <c r="H86" s="161"/>
      <c r="I86" s="161" t="s">
        <v>386</v>
      </c>
      <c r="J86" s="3"/>
      <c r="K86" s="3">
        <v>4</v>
      </c>
      <c r="L86" s="3"/>
      <c r="M86" s="3"/>
      <c r="N86" s="161" t="s">
        <v>394</v>
      </c>
      <c r="O86" s="3"/>
    </row>
    <row r="87" spans="1:15">
      <c r="A87" s="227">
        <v>40168</v>
      </c>
      <c r="B87" s="227" t="s">
        <v>374</v>
      </c>
      <c r="C87" s="3">
        <v>84</v>
      </c>
      <c r="D87" s="283">
        <v>83</v>
      </c>
      <c r="E87" s="3">
        <v>74</v>
      </c>
      <c r="F87" s="3">
        <v>7</v>
      </c>
      <c r="G87" s="129" t="s">
        <v>399</v>
      </c>
      <c r="H87" s="161"/>
      <c r="I87" s="161"/>
      <c r="J87" s="3"/>
      <c r="K87" s="3">
        <v>5</v>
      </c>
      <c r="L87" s="3"/>
      <c r="M87" s="3"/>
      <c r="N87" s="3"/>
      <c r="O87" s="3"/>
    </row>
    <row r="88" spans="1:15">
      <c r="A88" s="227">
        <v>40169</v>
      </c>
      <c r="B88" s="227" t="s">
        <v>375</v>
      </c>
      <c r="C88" s="3">
        <v>85</v>
      </c>
      <c r="D88" s="283">
        <v>84</v>
      </c>
      <c r="E88" s="3">
        <v>75</v>
      </c>
      <c r="F88" s="3">
        <v>8</v>
      </c>
      <c r="G88" s="129" t="s">
        <v>400</v>
      </c>
      <c r="H88" s="161"/>
      <c r="I88" s="161"/>
      <c r="J88" s="3"/>
      <c r="K88" s="3">
        <v>6</v>
      </c>
      <c r="L88" s="3"/>
      <c r="M88" s="3"/>
      <c r="N88" s="3"/>
      <c r="O88" s="3"/>
    </row>
    <row r="89" spans="1:15" ht="90">
      <c r="A89" s="239">
        <v>40170</v>
      </c>
      <c r="B89" s="288" t="s">
        <v>376</v>
      </c>
      <c r="C89" s="238">
        <v>86</v>
      </c>
      <c r="D89" s="281">
        <v>85</v>
      </c>
      <c r="E89" s="238">
        <v>76</v>
      </c>
      <c r="F89" s="238">
        <v>9</v>
      </c>
      <c r="G89" s="238" t="s">
        <v>401</v>
      </c>
      <c r="H89" s="282" t="s">
        <v>402</v>
      </c>
      <c r="I89" s="282" t="s">
        <v>403</v>
      </c>
      <c r="J89" s="282" t="s">
        <v>404</v>
      </c>
      <c r="K89" s="3">
        <v>7</v>
      </c>
      <c r="L89" s="3"/>
      <c r="M89" s="3"/>
      <c r="N89" s="161" t="s">
        <v>394</v>
      </c>
      <c r="O89" s="3"/>
    </row>
    <row r="90" spans="1:15">
      <c r="A90" s="285">
        <v>40171</v>
      </c>
      <c r="B90" s="285" t="s">
        <v>377</v>
      </c>
      <c r="C90" s="129">
        <v>87</v>
      </c>
      <c r="D90" s="283">
        <v>86</v>
      </c>
      <c r="E90" s="129">
        <v>77</v>
      </c>
      <c r="F90" s="129">
        <v>10</v>
      </c>
      <c r="G90" s="129">
        <v>23</v>
      </c>
      <c r="H90" s="286"/>
      <c r="I90" s="286"/>
      <c r="J90" s="129"/>
      <c r="K90" s="129">
        <v>8</v>
      </c>
      <c r="L90" s="129"/>
      <c r="M90" s="129"/>
      <c r="N90" s="129"/>
      <c r="O90" s="129"/>
    </row>
    <row r="91" spans="1:15">
      <c r="A91" s="285">
        <v>40172</v>
      </c>
      <c r="B91" s="285" t="s">
        <v>378</v>
      </c>
      <c r="C91" s="129">
        <v>88</v>
      </c>
      <c r="D91" s="283">
        <v>87</v>
      </c>
      <c r="E91" s="129">
        <v>78</v>
      </c>
      <c r="F91" s="129">
        <v>11</v>
      </c>
      <c r="G91" s="129">
        <v>24</v>
      </c>
      <c r="H91" s="286"/>
      <c r="I91" s="286"/>
      <c r="J91" s="129"/>
      <c r="K91" s="129">
        <v>9</v>
      </c>
      <c r="L91" s="129"/>
      <c r="M91" s="129"/>
      <c r="N91" s="129"/>
      <c r="O91" s="129"/>
    </row>
    <row r="92" spans="1:15">
      <c r="A92" s="285">
        <v>40173</v>
      </c>
      <c r="B92" s="285" t="s">
        <v>379</v>
      </c>
      <c r="C92" s="129">
        <v>89</v>
      </c>
      <c r="D92" s="283">
        <v>88</v>
      </c>
      <c r="E92" s="129">
        <v>79</v>
      </c>
      <c r="F92" s="129">
        <v>12</v>
      </c>
      <c r="G92" s="129">
        <v>25</v>
      </c>
      <c r="H92" s="286"/>
      <c r="I92" s="286"/>
      <c r="J92" s="129"/>
      <c r="K92" s="129">
        <v>10</v>
      </c>
      <c r="L92" s="129"/>
      <c r="M92" s="129"/>
      <c r="N92" s="129"/>
      <c r="O92" s="129"/>
    </row>
    <row r="93" spans="1:15">
      <c r="A93" s="285">
        <v>40174</v>
      </c>
      <c r="B93" s="287" t="s">
        <v>380</v>
      </c>
      <c r="C93" s="129">
        <v>90</v>
      </c>
      <c r="D93" s="283">
        <v>89</v>
      </c>
      <c r="E93" s="129">
        <v>80</v>
      </c>
      <c r="F93" s="129">
        <v>13</v>
      </c>
      <c r="G93" s="129">
        <v>26</v>
      </c>
      <c r="H93" s="286"/>
      <c r="I93" s="286"/>
      <c r="J93" s="129"/>
      <c r="K93" s="129">
        <v>11</v>
      </c>
      <c r="L93" s="129"/>
      <c r="M93" s="129"/>
      <c r="N93" s="129"/>
      <c r="O93" s="129"/>
    </row>
    <row r="94" spans="1:15">
      <c r="A94" s="285">
        <v>40175</v>
      </c>
      <c r="B94" s="285" t="s">
        <v>374</v>
      </c>
      <c r="C94" s="129">
        <v>91</v>
      </c>
      <c r="D94" s="283">
        <v>90</v>
      </c>
      <c r="E94" s="129">
        <v>81</v>
      </c>
      <c r="F94" s="129">
        <v>14</v>
      </c>
      <c r="G94" s="129">
        <v>27</v>
      </c>
      <c r="H94" s="286"/>
      <c r="I94" s="286"/>
      <c r="J94" s="129"/>
      <c r="K94" s="129">
        <v>12</v>
      </c>
      <c r="L94" s="129"/>
      <c r="M94" s="129"/>
      <c r="N94" s="129"/>
      <c r="O94" s="129"/>
    </row>
    <row r="95" spans="1:15">
      <c r="A95" s="285">
        <v>40176</v>
      </c>
      <c r="B95" s="285" t="s">
        <v>375</v>
      </c>
      <c r="C95" s="129">
        <v>92</v>
      </c>
      <c r="D95" s="283">
        <v>91</v>
      </c>
      <c r="E95" s="129">
        <v>82</v>
      </c>
      <c r="F95" s="129">
        <v>15</v>
      </c>
      <c r="G95" s="129">
        <v>28</v>
      </c>
      <c r="H95" s="286"/>
      <c r="I95" s="286"/>
      <c r="J95" s="129"/>
      <c r="K95" s="129">
        <v>13</v>
      </c>
      <c r="L95" s="129"/>
      <c r="M95" s="129"/>
      <c r="N95" s="129"/>
      <c r="O95" s="129"/>
    </row>
    <row r="96" spans="1:15" ht="45">
      <c r="A96" s="285">
        <v>40177</v>
      </c>
      <c r="B96" s="285" t="s">
        <v>376</v>
      </c>
      <c r="C96" s="129">
        <v>93</v>
      </c>
      <c r="D96" s="283">
        <v>92</v>
      </c>
      <c r="E96" s="129">
        <v>83</v>
      </c>
      <c r="F96" s="129">
        <v>16</v>
      </c>
      <c r="G96" s="129">
        <v>29</v>
      </c>
      <c r="H96" s="286"/>
      <c r="I96" s="286" t="s">
        <v>403</v>
      </c>
      <c r="J96" s="129"/>
      <c r="K96" s="129">
        <v>14</v>
      </c>
      <c r="L96" s="129"/>
      <c r="M96" s="129"/>
      <c r="N96" s="129"/>
      <c r="O96" s="129"/>
    </row>
    <row r="97" spans="1:15" ht="30">
      <c r="A97" s="227">
        <v>40178</v>
      </c>
      <c r="B97" s="227" t="s">
        <v>377</v>
      </c>
      <c r="C97" s="3">
        <v>94</v>
      </c>
      <c r="D97" s="283">
        <v>93</v>
      </c>
      <c r="E97" s="3">
        <v>84</v>
      </c>
      <c r="F97" s="129">
        <v>17</v>
      </c>
      <c r="G97" s="129">
        <v>30</v>
      </c>
      <c r="H97" s="161"/>
      <c r="I97" s="161"/>
      <c r="J97" s="161"/>
      <c r="K97" s="3">
        <v>15</v>
      </c>
      <c r="L97" s="3"/>
      <c r="M97" s="3"/>
      <c r="N97" s="161" t="s">
        <v>394</v>
      </c>
      <c r="O97" s="3"/>
    </row>
    <row r="98" spans="1:15">
      <c r="A98" s="227">
        <v>40179</v>
      </c>
      <c r="B98" s="284" t="s">
        <v>378</v>
      </c>
      <c r="C98" s="3">
        <v>95</v>
      </c>
      <c r="D98" s="283">
        <v>94</v>
      </c>
      <c r="E98" s="3">
        <v>85</v>
      </c>
      <c r="F98" s="129">
        <v>18</v>
      </c>
      <c r="G98" s="129">
        <v>31</v>
      </c>
      <c r="H98" s="161"/>
      <c r="I98" s="161"/>
      <c r="J98" s="3"/>
      <c r="K98" s="3">
        <v>16</v>
      </c>
      <c r="L98" s="3"/>
      <c r="M98" s="3"/>
      <c r="N98" s="3"/>
      <c r="O98" s="3"/>
    </row>
    <row r="99" spans="1:15">
      <c r="A99" s="227">
        <v>40180</v>
      </c>
      <c r="B99" s="227" t="s">
        <v>379</v>
      </c>
      <c r="C99" s="3">
        <v>96</v>
      </c>
      <c r="D99" s="283">
        <v>95</v>
      </c>
      <c r="E99" s="3">
        <v>86</v>
      </c>
      <c r="F99" s="129">
        <v>19</v>
      </c>
      <c r="G99" s="129">
        <v>32</v>
      </c>
      <c r="H99" s="161"/>
      <c r="I99" s="161"/>
      <c r="J99" s="3"/>
      <c r="K99" s="3">
        <v>17</v>
      </c>
      <c r="L99" s="3"/>
      <c r="M99" s="3"/>
      <c r="N99" s="3"/>
      <c r="O99" s="3"/>
    </row>
    <row r="100" spans="1:15">
      <c r="A100" s="227">
        <v>40181</v>
      </c>
      <c r="B100" s="284" t="s">
        <v>380</v>
      </c>
      <c r="C100" s="3">
        <v>97</v>
      </c>
      <c r="D100" s="283">
        <v>96</v>
      </c>
      <c r="E100" s="3">
        <v>87</v>
      </c>
      <c r="F100" s="129">
        <v>20</v>
      </c>
      <c r="G100" s="129">
        <v>33</v>
      </c>
      <c r="H100" s="161"/>
      <c r="I100" s="161"/>
      <c r="J100" s="3"/>
      <c r="K100" s="3">
        <v>18</v>
      </c>
      <c r="L100" s="3"/>
      <c r="M100" s="3"/>
      <c r="N100" s="3"/>
      <c r="O100" s="3"/>
    </row>
    <row r="101" spans="1:15">
      <c r="A101" s="227">
        <v>40182</v>
      </c>
      <c r="B101" s="227" t="s">
        <v>374</v>
      </c>
      <c r="C101" s="3">
        <v>98</v>
      </c>
      <c r="D101" s="283">
        <v>97</v>
      </c>
      <c r="E101" s="3">
        <v>88</v>
      </c>
      <c r="F101" s="129">
        <v>21</v>
      </c>
      <c r="G101" s="129">
        <v>34</v>
      </c>
      <c r="H101" s="161"/>
      <c r="I101" s="161"/>
      <c r="J101" s="3"/>
      <c r="K101" s="3">
        <v>19</v>
      </c>
      <c r="L101" s="3"/>
      <c r="M101" s="3"/>
      <c r="N101" s="3"/>
      <c r="O101" s="3"/>
    </row>
    <row r="102" spans="1:15">
      <c r="A102" s="227">
        <v>40183</v>
      </c>
      <c r="B102" s="227" t="s">
        <v>375</v>
      </c>
      <c r="C102" s="3">
        <v>99</v>
      </c>
      <c r="D102" s="283">
        <v>98</v>
      </c>
      <c r="E102" s="3">
        <v>89</v>
      </c>
      <c r="F102" s="129">
        <v>22</v>
      </c>
      <c r="G102" s="129">
        <v>35</v>
      </c>
      <c r="H102" s="161"/>
      <c r="I102" s="161"/>
      <c r="J102" s="161"/>
      <c r="K102" s="3">
        <v>20</v>
      </c>
      <c r="L102" s="3"/>
      <c r="M102" s="3"/>
      <c r="N102" s="3"/>
      <c r="O102" s="3"/>
    </row>
    <row r="103" spans="1:15">
      <c r="A103" s="227">
        <v>40184</v>
      </c>
      <c r="B103" s="284" t="s">
        <v>376</v>
      </c>
      <c r="C103" s="3">
        <v>100</v>
      </c>
      <c r="D103" s="283">
        <v>99</v>
      </c>
      <c r="E103" s="3">
        <v>90</v>
      </c>
      <c r="F103" s="129">
        <v>23</v>
      </c>
      <c r="G103" s="129">
        <v>36</v>
      </c>
      <c r="H103" s="161"/>
      <c r="I103" s="161"/>
      <c r="J103" s="3"/>
      <c r="K103" s="3">
        <v>21</v>
      </c>
      <c r="L103" s="3"/>
      <c r="M103" s="3"/>
      <c r="N103" s="3"/>
      <c r="O103" s="3"/>
    </row>
    <row r="104" spans="1:15" ht="60">
      <c r="A104" s="227">
        <v>40185</v>
      </c>
      <c r="B104" s="227" t="s">
        <v>377</v>
      </c>
      <c r="C104" s="3">
        <v>101</v>
      </c>
      <c r="D104" s="283">
        <v>100</v>
      </c>
      <c r="E104" s="3">
        <v>91</v>
      </c>
      <c r="F104" s="129">
        <v>24</v>
      </c>
      <c r="G104" s="129">
        <v>37</v>
      </c>
      <c r="H104" s="161" t="s">
        <v>405</v>
      </c>
      <c r="I104" s="161" t="s">
        <v>403</v>
      </c>
      <c r="J104" s="161" t="s">
        <v>406</v>
      </c>
      <c r="K104" s="3">
        <v>22</v>
      </c>
      <c r="L104" s="3"/>
      <c r="M104" s="3"/>
      <c r="N104" s="161" t="s">
        <v>394</v>
      </c>
      <c r="O104" s="3"/>
    </row>
    <row r="105" spans="1:15">
      <c r="A105" s="227">
        <v>40186</v>
      </c>
      <c r="B105" s="284" t="s">
        <v>378</v>
      </c>
      <c r="C105" s="3">
        <v>102</v>
      </c>
      <c r="D105" s="283">
        <v>101</v>
      </c>
      <c r="E105" s="3">
        <v>92</v>
      </c>
      <c r="F105" s="129">
        <v>25</v>
      </c>
      <c r="G105" s="129">
        <v>38</v>
      </c>
      <c r="H105" s="161"/>
      <c r="I105" s="161"/>
      <c r="J105" s="3"/>
      <c r="K105" s="3">
        <v>23</v>
      </c>
      <c r="L105" s="3"/>
      <c r="M105" s="3"/>
      <c r="N105" s="3"/>
      <c r="O105" s="3"/>
    </row>
    <row r="106" spans="1:15">
      <c r="A106" s="227">
        <v>40187</v>
      </c>
      <c r="B106" s="227" t="s">
        <v>379</v>
      </c>
      <c r="C106" s="3">
        <v>103</v>
      </c>
      <c r="D106" s="283">
        <v>102</v>
      </c>
      <c r="E106" s="3">
        <v>93</v>
      </c>
      <c r="F106" s="129">
        <v>26</v>
      </c>
      <c r="G106" s="129">
        <v>39</v>
      </c>
      <c r="H106" s="161"/>
      <c r="I106" s="161"/>
      <c r="J106" s="3"/>
      <c r="K106" s="3">
        <v>24</v>
      </c>
      <c r="L106" s="3"/>
      <c r="M106" s="3"/>
      <c r="N106" s="3"/>
      <c r="O106" s="3"/>
    </row>
    <row r="107" spans="1:15">
      <c r="A107" s="227">
        <v>40188</v>
      </c>
      <c r="B107" s="227" t="s">
        <v>380</v>
      </c>
      <c r="C107" s="3">
        <v>104</v>
      </c>
      <c r="D107" s="283">
        <v>103</v>
      </c>
      <c r="E107" s="3">
        <v>94</v>
      </c>
      <c r="F107" s="129">
        <v>27</v>
      </c>
      <c r="G107" s="129">
        <v>40</v>
      </c>
      <c r="H107" s="161"/>
      <c r="I107" s="161"/>
      <c r="J107" s="3"/>
      <c r="K107" s="3">
        <v>25</v>
      </c>
      <c r="L107" s="3"/>
      <c r="M107" s="3"/>
      <c r="N107" s="3"/>
      <c r="O107" s="3"/>
    </row>
    <row r="108" spans="1:15">
      <c r="A108" s="227">
        <v>40189</v>
      </c>
      <c r="B108" s="284" t="s">
        <v>374</v>
      </c>
      <c r="C108" s="3">
        <v>105</v>
      </c>
      <c r="D108" s="283">
        <v>104</v>
      </c>
      <c r="E108" s="3">
        <v>95</v>
      </c>
      <c r="F108" s="129">
        <v>28</v>
      </c>
      <c r="G108" s="129">
        <v>41</v>
      </c>
      <c r="H108" s="161"/>
      <c r="I108" s="161"/>
      <c r="J108" s="3"/>
      <c r="K108" s="3">
        <v>26</v>
      </c>
      <c r="L108" s="3"/>
      <c r="M108" s="3"/>
      <c r="N108" s="3"/>
      <c r="O108" s="3"/>
    </row>
    <row r="109" spans="1:15" ht="45">
      <c r="A109" s="227">
        <v>40190</v>
      </c>
      <c r="B109" s="227" t="s">
        <v>375</v>
      </c>
      <c r="C109" s="3">
        <v>106</v>
      </c>
      <c r="D109" s="283">
        <v>105</v>
      </c>
      <c r="E109" s="3">
        <v>96</v>
      </c>
      <c r="F109" s="129">
        <v>29</v>
      </c>
      <c r="G109" s="129">
        <v>42</v>
      </c>
      <c r="H109" s="161"/>
      <c r="I109" s="161"/>
      <c r="J109" s="3"/>
      <c r="K109" s="3">
        <v>27</v>
      </c>
      <c r="L109" s="3">
        <v>-1</v>
      </c>
      <c r="M109" s="286" t="s">
        <v>407</v>
      </c>
      <c r="N109" s="3"/>
      <c r="O109" s="3"/>
    </row>
    <row r="110" spans="1:15" ht="90">
      <c r="A110" s="289">
        <v>40191</v>
      </c>
      <c r="B110" s="293" t="s">
        <v>376</v>
      </c>
      <c r="C110" s="290">
        <v>107</v>
      </c>
      <c r="D110" s="291">
        <v>106</v>
      </c>
      <c r="E110" s="290">
        <v>97</v>
      </c>
      <c r="F110" s="290">
        <v>30</v>
      </c>
      <c r="G110" s="290">
        <v>43</v>
      </c>
      <c r="H110" s="292"/>
      <c r="I110" s="292"/>
      <c r="J110" s="290"/>
      <c r="K110" s="290">
        <v>28</v>
      </c>
      <c r="L110" s="290">
        <v>0</v>
      </c>
      <c r="M110" s="292" t="s">
        <v>408</v>
      </c>
      <c r="N110" s="290"/>
      <c r="O110" s="290"/>
    </row>
    <row r="111" spans="1:15" ht="30">
      <c r="A111" s="227">
        <v>40192</v>
      </c>
      <c r="B111" s="227" t="s">
        <v>377</v>
      </c>
      <c r="C111" s="3">
        <v>108</v>
      </c>
      <c r="D111" s="283">
        <v>107</v>
      </c>
      <c r="E111" s="3">
        <v>98</v>
      </c>
      <c r="F111" s="129">
        <v>31</v>
      </c>
      <c r="G111" s="129">
        <v>44</v>
      </c>
      <c r="H111" s="161"/>
      <c r="I111" s="161"/>
      <c r="J111" s="3"/>
      <c r="K111" s="3">
        <v>29</v>
      </c>
      <c r="L111" s="3">
        <v>1</v>
      </c>
      <c r="M111" s="3"/>
      <c r="N111" s="161" t="s">
        <v>409</v>
      </c>
      <c r="O111" s="3"/>
    </row>
    <row r="112" spans="1:15" ht="30">
      <c r="A112" s="227">
        <v>40193</v>
      </c>
      <c r="B112" s="227" t="s">
        <v>378</v>
      </c>
      <c r="C112" s="3">
        <v>109</v>
      </c>
      <c r="D112" s="283">
        <v>108</v>
      </c>
      <c r="E112" s="3">
        <v>99</v>
      </c>
      <c r="F112" s="129">
        <v>32</v>
      </c>
      <c r="G112" s="129">
        <v>45</v>
      </c>
      <c r="H112" s="161"/>
      <c r="I112" s="161"/>
      <c r="J112" s="3"/>
      <c r="K112" s="3">
        <v>30</v>
      </c>
      <c r="L112" s="3">
        <v>2</v>
      </c>
      <c r="M112" s="3"/>
      <c r="N112" s="161" t="s">
        <v>410</v>
      </c>
      <c r="O112" s="3"/>
    </row>
    <row r="113" spans="1:15">
      <c r="A113" s="227">
        <v>40194</v>
      </c>
      <c r="B113" s="284" t="s">
        <v>379</v>
      </c>
      <c r="C113" s="3">
        <v>110</v>
      </c>
      <c r="D113" s="283">
        <v>109</v>
      </c>
      <c r="E113" s="3">
        <v>100</v>
      </c>
      <c r="F113" s="129">
        <v>33</v>
      </c>
      <c r="G113" s="129">
        <v>46</v>
      </c>
      <c r="H113" s="161"/>
      <c r="I113" s="161"/>
      <c r="J113" s="3"/>
      <c r="K113" s="3">
        <v>31</v>
      </c>
      <c r="L113" s="3">
        <v>3</v>
      </c>
      <c r="M113" s="3"/>
      <c r="N113" s="161"/>
      <c r="O113" s="3"/>
    </row>
    <row r="114" spans="1:15" ht="30">
      <c r="A114" s="227">
        <v>40195</v>
      </c>
      <c r="B114" s="227" t="s">
        <v>380</v>
      </c>
      <c r="C114" s="3">
        <v>111</v>
      </c>
      <c r="D114" s="283">
        <v>110</v>
      </c>
      <c r="E114" s="3">
        <v>101</v>
      </c>
      <c r="F114" s="129">
        <v>34</v>
      </c>
      <c r="G114" s="129">
        <v>47</v>
      </c>
      <c r="H114" s="161"/>
      <c r="I114" s="161"/>
      <c r="J114" s="3"/>
      <c r="K114" s="3">
        <v>32</v>
      </c>
      <c r="L114" s="3">
        <v>4</v>
      </c>
      <c r="M114" s="3"/>
      <c r="N114" s="161" t="s">
        <v>410</v>
      </c>
      <c r="O114" s="3"/>
    </row>
    <row r="115" spans="1:15">
      <c r="A115" s="227">
        <v>40196</v>
      </c>
      <c r="B115" s="284" t="s">
        <v>374</v>
      </c>
      <c r="C115" s="3">
        <v>112</v>
      </c>
      <c r="D115" s="283">
        <v>111</v>
      </c>
      <c r="E115" s="3">
        <v>102</v>
      </c>
      <c r="F115" s="129">
        <v>35</v>
      </c>
      <c r="G115" s="129">
        <v>48</v>
      </c>
      <c r="H115" s="161"/>
      <c r="I115" s="161"/>
      <c r="J115" s="3"/>
      <c r="K115" s="3">
        <v>33</v>
      </c>
      <c r="L115" s="3">
        <v>5</v>
      </c>
      <c r="M115" s="3"/>
      <c r="N115" s="3"/>
      <c r="O115" s="3"/>
    </row>
    <row r="116" spans="1:15" ht="105">
      <c r="A116" s="227">
        <v>40197</v>
      </c>
      <c r="B116" s="227" t="s">
        <v>375</v>
      </c>
      <c r="C116" s="3">
        <v>113</v>
      </c>
      <c r="D116" s="283">
        <v>112</v>
      </c>
      <c r="E116" s="3">
        <v>103</v>
      </c>
      <c r="F116" s="129">
        <v>36</v>
      </c>
      <c r="G116" s="129">
        <v>49</v>
      </c>
      <c r="H116" s="161"/>
      <c r="I116" s="161"/>
      <c r="J116" s="3"/>
      <c r="K116" s="3">
        <v>34</v>
      </c>
      <c r="L116" s="3" t="s">
        <v>411</v>
      </c>
      <c r="M116" s="161" t="s">
        <v>412</v>
      </c>
      <c r="N116" s="161" t="s">
        <v>410</v>
      </c>
      <c r="O116" s="161" t="s">
        <v>413</v>
      </c>
    </row>
    <row r="117" spans="1:15">
      <c r="A117" s="227">
        <v>40198</v>
      </c>
      <c r="B117" s="227" t="s">
        <v>376</v>
      </c>
      <c r="C117" s="3">
        <v>114</v>
      </c>
      <c r="D117" s="283">
        <v>113</v>
      </c>
      <c r="E117" s="3">
        <v>104</v>
      </c>
      <c r="F117" s="129">
        <v>37</v>
      </c>
      <c r="G117" s="129">
        <v>50</v>
      </c>
      <c r="H117" s="161"/>
      <c r="I117" s="161"/>
      <c r="J117" s="3"/>
      <c r="K117" s="3">
        <v>35</v>
      </c>
      <c r="L117" s="3">
        <v>1</v>
      </c>
      <c r="M117" s="3"/>
      <c r="N117" s="3"/>
      <c r="O117" s="3"/>
    </row>
    <row r="118" spans="1:15" ht="75">
      <c r="A118" s="227">
        <v>40199</v>
      </c>
      <c r="B118" s="284" t="s">
        <v>377</v>
      </c>
      <c r="C118" s="3">
        <v>115</v>
      </c>
      <c r="D118" s="283">
        <v>114</v>
      </c>
      <c r="E118" s="3">
        <v>105</v>
      </c>
      <c r="F118" s="129">
        <v>38</v>
      </c>
      <c r="G118" s="129">
        <v>51</v>
      </c>
      <c r="H118" s="282" t="s">
        <v>414</v>
      </c>
      <c r="I118" s="161" t="s">
        <v>415</v>
      </c>
      <c r="J118" s="161" t="s">
        <v>416</v>
      </c>
      <c r="K118" s="3">
        <v>36</v>
      </c>
      <c r="L118" s="3">
        <v>2</v>
      </c>
      <c r="M118" s="3"/>
      <c r="N118" s="161" t="s">
        <v>417</v>
      </c>
      <c r="O118" s="3"/>
    </row>
    <row r="119" spans="1:15" ht="45">
      <c r="A119" s="227">
        <v>40200</v>
      </c>
      <c r="B119" s="227" t="s">
        <v>378</v>
      </c>
      <c r="C119" s="3">
        <v>116</v>
      </c>
      <c r="D119" s="283">
        <v>115</v>
      </c>
      <c r="E119" s="3">
        <v>106</v>
      </c>
      <c r="F119" s="3"/>
      <c r="G119" s="3"/>
      <c r="H119" s="161" t="s">
        <v>418</v>
      </c>
      <c r="I119" s="161"/>
      <c r="J119" s="3"/>
      <c r="K119" s="3">
        <v>37</v>
      </c>
      <c r="L119" s="3">
        <v>3</v>
      </c>
      <c r="M119" s="3"/>
      <c r="N119" s="3"/>
      <c r="O119" s="3"/>
    </row>
    <row r="120" spans="1:15">
      <c r="A120" s="227">
        <v>40201</v>
      </c>
      <c r="B120" s="284" t="s">
        <v>379</v>
      </c>
      <c r="C120" s="3">
        <v>117</v>
      </c>
      <c r="D120" s="283">
        <v>116</v>
      </c>
      <c r="E120" s="3">
        <v>107</v>
      </c>
      <c r="F120" s="3"/>
      <c r="G120" s="3"/>
      <c r="H120" s="161"/>
      <c r="I120" s="161"/>
      <c r="J120" s="3"/>
      <c r="K120" s="3">
        <v>38</v>
      </c>
      <c r="L120" s="3">
        <v>4</v>
      </c>
      <c r="M120" s="3"/>
      <c r="N120" s="3"/>
      <c r="O120" s="3"/>
    </row>
    <row r="121" spans="1:15">
      <c r="A121" s="227">
        <v>40202</v>
      </c>
      <c r="B121" s="227" t="s">
        <v>380</v>
      </c>
      <c r="C121" s="3">
        <v>118</v>
      </c>
      <c r="D121" s="283">
        <v>117</v>
      </c>
      <c r="E121" s="3">
        <v>108</v>
      </c>
      <c r="F121" s="3"/>
      <c r="G121" s="3"/>
      <c r="H121" s="161"/>
      <c r="I121" s="161"/>
      <c r="J121" s="3"/>
      <c r="K121" s="3">
        <v>39</v>
      </c>
      <c r="L121" s="3">
        <v>5</v>
      </c>
      <c r="M121" s="3"/>
      <c r="N121" s="3"/>
      <c r="O121" s="3"/>
    </row>
    <row r="122" spans="1:15">
      <c r="A122" s="227">
        <v>40203</v>
      </c>
      <c r="B122" s="227" t="s">
        <v>374</v>
      </c>
      <c r="C122" s="3">
        <v>119</v>
      </c>
      <c r="D122" s="283">
        <v>118</v>
      </c>
      <c r="E122" s="3">
        <v>109</v>
      </c>
      <c r="F122" s="3"/>
      <c r="G122" s="3"/>
      <c r="H122" s="161"/>
      <c r="I122" s="161"/>
      <c r="J122" s="3"/>
      <c r="K122" s="3">
        <v>40</v>
      </c>
      <c r="L122" s="3">
        <v>6</v>
      </c>
      <c r="M122" s="3"/>
      <c r="N122" s="3"/>
      <c r="O122" s="3"/>
    </row>
    <row r="123" spans="1:15">
      <c r="A123" s="227">
        <v>40204</v>
      </c>
      <c r="B123" s="284" t="s">
        <v>375</v>
      </c>
      <c r="C123" s="3">
        <v>120</v>
      </c>
      <c r="D123" s="283">
        <v>119</v>
      </c>
      <c r="E123" s="3">
        <v>110</v>
      </c>
      <c r="F123" s="3"/>
      <c r="G123" s="3"/>
      <c r="H123" s="161"/>
      <c r="I123" s="161"/>
      <c r="J123" s="3"/>
      <c r="K123" s="3">
        <v>41</v>
      </c>
      <c r="L123" s="3"/>
      <c r="M123" s="3"/>
      <c r="N123" s="3"/>
      <c r="O123" s="3"/>
    </row>
    <row r="124" spans="1:15">
      <c r="A124" s="227">
        <v>40205</v>
      </c>
      <c r="B124" s="227" t="s">
        <v>376</v>
      </c>
      <c r="C124" s="3">
        <v>121</v>
      </c>
      <c r="D124" s="283">
        <v>120</v>
      </c>
      <c r="E124" s="3">
        <v>111</v>
      </c>
      <c r="F124" s="3"/>
      <c r="G124" s="3"/>
      <c r="H124" s="161"/>
      <c r="I124" s="161"/>
      <c r="J124" s="3"/>
      <c r="K124" s="3">
        <v>42</v>
      </c>
      <c r="L124" s="3"/>
      <c r="M124" s="3"/>
      <c r="N124" s="3"/>
      <c r="O124" s="3"/>
    </row>
    <row r="125" spans="1:15">
      <c r="A125" s="227">
        <v>40206</v>
      </c>
      <c r="B125" s="284" t="s">
        <v>377</v>
      </c>
      <c r="C125" s="3">
        <v>122</v>
      </c>
      <c r="D125" s="283">
        <v>121</v>
      </c>
      <c r="E125" s="3">
        <v>112</v>
      </c>
      <c r="F125" s="3"/>
      <c r="G125" s="3"/>
      <c r="H125" s="161"/>
      <c r="I125" s="161"/>
      <c r="J125" s="3"/>
      <c r="K125" s="3">
        <v>43</v>
      </c>
      <c r="L125" s="3"/>
      <c r="M125" s="3"/>
      <c r="N125" s="3"/>
      <c r="O125" s="3"/>
    </row>
    <row r="126" spans="1:15">
      <c r="A126" s="227">
        <v>40207</v>
      </c>
      <c r="B126" s="227" t="s">
        <v>378</v>
      </c>
      <c r="C126" s="3">
        <v>123</v>
      </c>
      <c r="D126" s="283">
        <v>122</v>
      </c>
      <c r="E126" s="3">
        <v>113</v>
      </c>
      <c r="F126" s="3"/>
      <c r="G126" s="3"/>
      <c r="H126" s="161"/>
      <c r="I126" s="161"/>
      <c r="J126" s="3"/>
      <c r="K126" s="3">
        <v>44</v>
      </c>
      <c r="L126" s="3"/>
      <c r="M126" s="3"/>
      <c r="N126" s="3"/>
      <c r="O126" s="3"/>
    </row>
    <row r="127" spans="1:15">
      <c r="A127" s="227">
        <v>40208</v>
      </c>
      <c r="B127" s="227" t="s">
        <v>379</v>
      </c>
      <c r="C127" s="3">
        <v>124</v>
      </c>
      <c r="D127" s="283">
        <v>123</v>
      </c>
      <c r="E127" s="3">
        <v>114</v>
      </c>
      <c r="F127" s="3"/>
      <c r="G127" s="3"/>
      <c r="H127" s="161"/>
      <c r="I127" s="161"/>
      <c r="J127" s="3"/>
      <c r="K127" s="3">
        <v>45</v>
      </c>
      <c r="L127" s="3"/>
      <c r="M127" s="3"/>
      <c r="N127" s="3"/>
      <c r="O127" s="3"/>
    </row>
    <row r="128" spans="1:15">
      <c r="A128" s="227">
        <v>40209</v>
      </c>
      <c r="B128" s="284" t="s">
        <v>380</v>
      </c>
      <c r="C128" s="3">
        <v>125</v>
      </c>
      <c r="D128" s="283">
        <v>124</v>
      </c>
      <c r="E128" s="3">
        <v>115</v>
      </c>
      <c r="F128" s="3"/>
      <c r="G128" s="3"/>
      <c r="H128" s="161"/>
      <c r="I128" s="161"/>
      <c r="J128" s="3"/>
      <c r="K128" s="3">
        <v>46</v>
      </c>
      <c r="L128" s="3"/>
      <c r="M128" s="3"/>
      <c r="N128" s="3"/>
      <c r="O128" s="3"/>
    </row>
    <row r="129" spans="1:15">
      <c r="A129" s="227">
        <v>40210</v>
      </c>
      <c r="B129" s="227" t="s">
        <v>374</v>
      </c>
      <c r="C129" s="3">
        <v>126</v>
      </c>
      <c r="D129" s="283">
        <v>125</v>
      </c>
      <c r="E129" s="3">
        <v>116</v>
      </c>
      <c r="F129" s="3"/>
      <c r="G129" s="3"/>
      <c r="H129" s="161"/>
      <c r="I129" s="161"/>
      <c r="J129" s="3"/>
      <c r="K129" s="3">
        <v>47</v>
      </c>
      <c r="L129" s="3"/>
      <c r="M129" s="3"/>
      <c r="N129" s="3"/>
      <c r="O129" s="3"/>
    </row>
    <row r="130" spans="1:15">
      <c r="A130" s="227">
        <v>40211</v>
      </c>
      <c r="B130" s="284" t="s">
        <v>375</v>
      </c>
      <c r="C130" s="3">
        <v>127</v>
      </c>
      <c r="D130" s="283">
        <v>126</v>
      </c>
      <c r="E130" s="3">
        <v>117</v>
      </c>
      <c r="F130" s="3"/>
      <c r="G130" s="3"/>
      <c r="H130" s="161"/>
      <c r="I130" s="161"/>
      <c r="J130" s="3"/>
      <c r="K130" s="3">
        <v>48</v>
      </c>
      <c r="L130" s="3"/>
      <c r="M130" s="3"/>
      <c r="N130" s="3"/>
      <c r="O130" s="3"/>
    </row>
    <row r="131" spans="1:15">
      <c r="A131" s="227">
        <v>40212</v>
      </c>
      <c r="B131" s="227" t="s">
        <v>376</v>
      </c>
      <c r="C131" s="3">
        <v>128</v>
      </c>
      <c r="D131" s="3"/>
      <c r="E131" s="3">
        <v>118</v>
      </c>
      <c r="F131" s="3"/>
      <c r="G131" s="3"/>
      <c r="H131" s="161"/>
      <c r="I131" s="161"/>
      <c r="J131" s="3"/>
      <c r="K131" s="3">
        <v>49</v>
      </c>
      <c r="L131" s="3"/>
      <c r="M131" s="3"/>
      <c r="N131" s="3"/>
      <c r="O131" s="3"/>
    </row>
    <row r="132" spans="1:15">
      <c r="A132" s="227">
        <v>40213</v>
      </c>
      <c r="B132" s="227" t="s">
        <v>377</v>
      </c>
      <c r="C132" s="3">
        <v>129</v>
      </c>
      <c r="D132" s="3"/>
      <c r="E132" s="3">
        <v>119</v>
      </c>
      <c r="F132" s="3"/>
      <c r="G132" s="3"/>
      <c r="H132" s="161"/>
      <c r="I132" s="161"/>
      <c r="J132" s="3"/>
      <c r="K132" s="3">
        <v>50</v>
      </c>
      <c r="L132" s="3"/>
      <c r="M132" s="3"/>
      <c r="N132" s="3"/>
      <c r="O132" s="3"/>
    </row>
    <row r="133" spans="1:15">
      <c r="A133" s="227">
        <v>40214</v>
      </c>
      <c r="B133" s="284" t="s">
        <v>378</v>
      </c>
      <c r="C133" s="3">
        <v>130</v>
      </c>
      <c r="D133" s="3"/>
      <c r="E133" s="3">
        <v>120</v>
      </c>
      <c r="F133" s="3"/>
      <c r="G133" s="3"/>
      <c r="H133" s="161"/>
      <c r="I133" s="161"/>
      <c r="J133" s="3"/>
      <c r="K133" s="3">
        <v>51</v>
      </c>
      <c r="L133" s="3"/>
      <c r="M133" s="3"/>
      <c r="N133" s="3"/>
      <c r="O133" s="3"/>
    </row>
    <row r="134" spans="1:15">
      <c r="A134" s="227">
        <v>40215</v>
      </c>
      <c r="B134" s="227" t="s">
        <v>379</v>
      </c>
      <c r="C134" s="3">
        <v>131</v>
      </c>
      <c r="D134" s="3"/>
      <c r="E134" s="3">
        <v>121</v>
      </c>
      <c r="F134" s="3"/>
      <c r="G134" s="3"/>
      <c r="H134" s="161"/>
      <c r="I134" s="161"/>
      <c r="J134" s="3"/>
      <c r="K134" s="3">
        <v>52</v>
      </c>
      <c r="L134" s="3"/>
      <c r="M134" s="3"/>
      <c r="N134" s="3"/>
      <c r="O134" s="3"/>
    </row>
    <row r="135" spans="1:15">
      <c r="A135" s="227">
        <v>40216</v>
      </c>
      <c r="B135" s="284" t="s">
        <v>380</v>
      </c>
      <c r="C135" s="3">
        <v>132</v>
      </c>
      <c r="D135" s="3"/>
      <c r="E135" s="3">
        <v>122</v>
      </c>
      <c r="F135" s="3"/>
      <c r="G135" s="3"/>
      <c r="H135" s="161"/>
      <c r="I135" s="161"/>
      <c r="J135" s="3"/>
      <c r="K135" s="3">
        <v>53</v>
      </c>
      <c r="L135" s="3"/>
      <c r="M135" s="3"/>
      <c r="N135" s="3"/>
      <c r="O135" s="3"/>
    </row>
    <row r="136" spans="1:15">
      <c r="A136" s="227">
        <v>40217</v>
      </c>
      <c r="B136" s="227" t="s">
        <v>374</v>
      </c>
      <c r="C136" s="3">
        <v>133</v>
      </c>
      <c r="D136" s="3"/>
      <c r="E136" s="3">
        <v>123</v>
      </c>
      <c r="F136" s="3"/>
      <c r="G136" s="3"/>
      <c r="H136" s="161"/>
      <c r="I136" s="161"/>
      <c r="J136" s="3"/>
      <c r="K136" s="3">
        <v>54</v>
      </c>
      <c r="L136" s="3"/>
      <c r="M136" s="3"/>
      <c r="N136" s="3"/>
      <c r="O136" s="3"/>
    </row>
    <row r="137" spans="1:15">
      <c r="A137" s="227">
        <v>40218</v>
      </c>
      <c r="B137" s="227" t="s">
        <v>375</v>
      </c>
      <c r="C137" s="3">
        <v>134</v>
      </c>
      <c r="D137" s="3"/>
      <c r="E137" s="3">
        <v>124</v>
      </c>
      <c r="F137" s="3"/>
      <c r="G137" s="3"/>
      <c r="H137" s="161"/>
      <c r="I137" s="161"/>
      <c r="J137" s="3"/>
      <c r="K137" s="3">
        <v>55</v>
      </c>
      <c r="L137" s="3"/>
      <c r="M137" s="3"/>
      <c r="N137" s="3"/>
      <c r="O137" s="3"/>
    </row>
    <row r="138" spans="1:15">
      <c r="A138" s="227">
        <v>40219</v>
      </c>
      <c r="B138" s="284" t="s">
        <v>376</v>
      </c>
      <c r="C138" s="3">
        <v>135</v>
      </c>
      <c r="D138" s="3"/>
      <c r="E138" s="3">
        <v>125</v>
      </c>
      <c r="F138" s="3"/>
      <c r="G138" s="3"/>
      <c r="H138" s="161"/>
      <c r="I138" s="161"/>
      <c r="J138" s="3"/>
      <c r="K138" s="3">
        <v>56</v>
      </c>
      <c r="L138" s="3"/>
      <c r="M138" s="3"/>
      <c r="N138" s="3"/>
      <c r="O138" s="3"/>
    </row>
    <row r="139" spans="1:15">
      <c r="A139" s="227">
        <v>40220</v>
      </c>
      <c r="B139" s="227" t="s">
        <v>377</v>
      </c>
      <c r="C139" s="3">
        <v>136</v>
      </c>
      <c r="D139" s="3"/>
      <c r="E139" s="3">
        <v>126</v>
      </c>
      <c r="F139" s="3"/>
      <c r="G139" s="3"/>
      <c r="H139" s="161"/>
      <c r="I139" s="161"/>
      <c r="J139" s="3"/>
      <c r="K139" s="3">
        <v>57</v>
      </c>
      <c r="L139" s="3"/>
      <c r="M139" s="3"/>
      <c r="N139" s="3"/>
      <c r="O139" s="3"/>
    </row>
    <row r="140" spans="1:15">
      <c r="A140" s="227">
        <v>40221</v>
      </c>
      <c r="B140" s="284" t="s">
        <v>378</v>
      </c>
      <c r="C140" s="3">
        <v>137</v>
      </c>
      <c r="D140" s="3"/>
      <c r="E140" s="3">
        <v>127</v>
      </c>
      <c r="F140" s="3"/>
      <c r="G140" s="3"/>
      <c r="H140" s="161"/>
      <c r="I140" s="161"/>
      <c r="J140" s="3"/>
      <c r="K140" s="3">
        <v>58</v>
      </c>
      <c r="L140" s="3"/>
      <c r="M140" s="3"/>
      <c r="N140" s="3"/>
      <c r="O140" s="3"/>
    </row>
    <row r="141" spans="1:15">
      <c r="A141" s="227">
        <v>40222</v>
      </c>
      <c r="B141" s="227" t="s">
        <v>379</v>
      </c>
      <c r="C141" s="3">
        <v>138</v>
      </c>
      <c r="D141" s="3"/>
      <c r="E141" s="3">
        <v>128</v>
      </c>
      <c r="F141" s="3"/>
      <c r="G141" s="3"/>
      <c r="H141" s="161"/>
      <c r="I141" s="161"/>
      <c r="J141" s="3"/>
      <c r="K141" s="3">
        <v>59</v>
      </c>
      <c r="L141" s="3"/>
      <c r="M141" s="3"/>
      <c r="N141" s="3"/>
      <c r="O141" s="3"/>
    </row>
    <row r="142" spans="1:15">
      <c r="A142" s="227">
        <v>40223</v>
      </c>
      <c r="B142" s="227" t="s">
        <v>380</v>
      </c>
      <c r="C142" s="3">
        <v>139</v>
      </c>
      <c r="D142" s="3"/>
      <c r="E142" s="3">
        <v>129</v>
      </c>
      <c r="F142" s="3"/>
      <c r="G142" s="3"/>
      <c r="H142" s="161"/>
      <c r="I142" s="161"/>
      <c r="J142" s="3"/>
      <c r="K142" s="3">
        <v>60</v>
      </c>
      <c r="L142" s="3"/>
      <c r="M142" s="3"/>
      <c r="N142" s="3"/>
      <c r="O142" s="3"/>
    </row>
    <row r="143" spans="1:15">
      <c r="A143" s="227">
        <v>40224</v>
      </c>
      <c r="B143" s="284" t="s">
        <v>374</v>
      </c>
      <c r="C143" s="3">
        <v>140</v>
      </c>
      <c r="D143" s="3"/>
      <c r="E143" s="3">
        <v>130</v>
      </c>
      <c r="F143" s="3"/>
      <c r="G143" s="3"/>
      <c r="H143" s="161"/>
      <c r="I143" s="161"/>
      <c r="J143" s="3"/>
      <c r="K143" s="3">
        <v>61</v>
      </c>
      <c r="L143" s="3"/>
      <c r="M143" s="3"/>
      <c r="N143" s="3"/>
      <c r="O14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148"/>
  <sheetViews>
    <sheetView topLeftCell="A23" workbookViewId="0">
      <selection activeCell="G29" sqref="B29:G29"/>
    </sheetView>
  </sheetViews>
  <sheetFormatPr baseColWidth="10" defaultRowHeight="15" x14ac:dyDescent="0"/>
  <cols>
    <col min="2" max="2" width="16.33203125" bestFit="1" customWidth="1"/>
  </cols>
  <sheetData>
    <row r="1" spans="1:192" ht="17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60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</row>
    <row r="2" spans="1:192" ht="17">
      <c r="A2" s="159" t="s">
        <v>76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60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59"/>
      <c r="BL2" s="159"/>
      <c r="BM2" s="159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</row>
    <row r="3" spans="1:192" ht="17">
      <c r="A3" s="159"/>
      <c r="B3" s="159"/>
      <c r="C3" s="302" t="s">
        <v>77</v>
      </c>
      <c r="D3" s="302"/>
      <c r="E3" s="159"/>
      <c r="F3" s="159"/>
      <c r="G3" s="159"/>
      <c r="H3" s="159"/>
      <c r="I3" s="314" t="s">
        <v>78</v>
      </c>
      <c r="J3" s="314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60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  <c r="BJ3" s="159"/>
      <c r="BK3" s="159"/>
      <c r="BL3" s="159"/>
      <c r="BM3" s="159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</row>
    <row r="4" spans="1:192" ht="65">
      <c r="A4" s="162" t="s">
        <v>79</v>
      </c>
      <c r="B4" s="162" t="s">
        <v>80</v>
      </c>
      <c r="C4" s="162" t="s">
        <v>81</v>
      </c>
      <c r="D4" s="162" t="s">
        <v>82</v>
      </c>
      <c r="E4" s="162" t="s">
        <v>83</v>
      </c>
      <c r="F4" s="162" t="s">
        <v>84</v>
      </c>
      <c r="G4" s="162"/>
      <c r="H4" s="162" t="s">
        <v>85</v>
      </c>
      <c r="I4" s="163" t="s">
        <v>86</v>
      </c>
      <c r="J4" s="163" t="s">
        <v>87</v>
      </c>
      <c r="K4" s="163" t="s">
        <v>88</v>
      </c>
      <c r="L4" s="163" t="s">
        <v>89</v>
      </c>
      <c r="M4" s="163" t="s">
        <v>90</v>
      </c>
      <c r="N4" s="163" t="s">
        <v>91</v>
      </c>
      <c r="O4" s="163" t="s">
        <v>89</v>
      </c>
      <c r="P4" s="163" t="s">
        <v>92</v>
      </c>
      <c r="Q4" s="163" t="s">
        <v>93</v>
      </c>
      <c r="R4" s="163" t="s">
        <v>89</v>
      </c>
      <c r="S4" s="163"/>
      <c r="T4" s="163"/>
      <c r="U4" s="162"/>
      <c r="V4" s="162" t="s">
        <v>94</v>
      </c>
      <c r="W4" s="162" t="s">
        <v>95</v>
      </c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4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2"/>
      <c r="CT4" s="162"/>
      <c r="CU4" s="162"/>
      <c r="CV4" s="162"/>
      <c r="CW4" s="162"/>
      <c r="CX4" s="162"/>
      <c r="CY4" s="162"/>
      <c r="CZ4" s="162"/>
      <c r="DA4" s="162"/>
      <c r="DB4" s="162"/>
      <c r="DC4" s="162"/>
      <c r="DD4" s="162"/>
      <c r="DE4" s="162"/>
      <c r="DF4" s="162"/>
      <c r="DG4" s="162"/>
      <c r="DH4" s="162"/>
      <c r="DI4" s="162"/>
      <c r="DJ4" s="162"/>
      <c r="DK4" s="162"/>
      <c r="DL4" s="162"/>
      <c r="DM4" s="162"/>
      <c r="DN4" s="162"/>
      <c r="DO4" s="162"/>
      <c r="DP4" s="162"/>
      <c r="DQ4" s="162"/>
      <c r="DR4" s="162"/>
      <c r="DS4" s="162"/>
      <c r="DT4" s="162"/>
      <c r="DU4" s="162"/>
      <c r="DV4" s="162"/>
      <c r="DW4" s="162"/>
      <c r="DX4" s="162"/>
      <c r="DY4" s="162"/>
      <c r="DZ4" s="162"/>
      <c r="EA4" s="162"/>
      <c r="EB4" s="162"/>
      <c r="EC4" s="162"/>
      <c r="ED4" s="162"/>
      <c r="EE4" s="162"/>
      <c r="EF4" s="162"/>
      <c r="EG4" s="162"/>
      <c r="EH4" s="162"/>
      <c r="EI4" s="162"/>
      <c r="EJ4" s="162"/>
      <c r="EK4" s="162"/>
      <c r="EL4" s="162"/>
      <c r="EM4" s="162"/>
      <c r="EN4" s="162"/>
      <c r="EO4" s="162"/>
      <c r="EP4" s="162"/>
      <c r="EQ4" s="162"/>
      <c r="ER4" s="162"/>
      <c r="ES4" s="162"/>
      <c r="ET4" s="162"/>
      <c r="EU4" s="162"/>
      <c r="EV4" s="162"/>
      <c r="EW4" s="162"/>
      <c r="EX4" s="162"/>
      <c r="EY4" s="162"/>
      <c r="EZ4" s="162"/>
      <c r="FA4" s="162"/>
      <c r="FB4" s="162"/>
      <c r="FC4" s="162"/>
      <c r="FD4" s="162"/>
      <c r="FE4" s="162"/>
      <c r="FF4" s="162"/>
      <c r="FG4" s="162"/>
      <c r="FH4" s="162"/>
      <c r="FI4" s="162"/>
      <c r="FJ4" s="162"/>
      <c r="FK4" s="162"/>
      <c r="FL4" s="162"/>
      <c r="FM4" s="162"/>
      <c r="FN4" s="162"/>
      <c r="FO4" s="162"/>
      <c r="FP4" s="162"/>
      <c r="FQ4" s="162"/>
      <c r="FR4" s="162"/>
      <c r="FS4" s="162"/>
      <c r="FT4" s="162"/>
      <c r="FU4" s="162"/>
      <c r="FV4" s="162"/>
      <c r="FW4" s="162"/>
      <c r="FX4" s="162"/>
      <c r="FY4" s="162"/>
      <c r="FZ4" s="162"/>
      <c r="GA4" s="162"/>
      <c r="GB4" s="162"/>
      <c r="GC4" s="162"/>
      <c r="GD4" s="162"/>
      <c r="GE4" s="162"/>
      <c r="GF4" s="162"/>
      <c r="GG4" s="162"/>
      <c r="GH4" s="162"/>
      <c r="GI4" s="162"/>
      <c r="GJ4" s="162"/>
    </row>
    <row r="5" spans="1:192" ht="17">
      <c r="A5" s="159" t="s">
        <v>96</v>
      </c>
      <c r="B5" s="165">
        <v>6.9</v>
      </c>
      <c r="C5" s="159">
        <v>50</v>
      </c>
      <c r="D5" s="166">
        <v>53.45</v>
      </c>
      <c r="E5" s="166">
        <v>3.45</v>
      </c>
      <c r="F5" s="165">
        <v>11.3</v>
      </c>
      <c r="G5" s="159"/>
      <c r="H5" s="159">
        <v>61.25</v>
      </c>
      <c r="I5" s="167">
        <v>30.63</v>
      </c>
      <c r="J5" s="167">
        <v>21.44</v>
      </c>
      <c r="K5" s="167">
        <v>10.72</v>
      </c>
      <c r="L5" s="167">
        <v>7.27</v>
      </c>
      <c r="M5" s="167">
        <v>12.25</v>
      </c>
      <c r="N5" s="167">
        <v>6.13</v>
      </c>
      <c r="O5" s="167">
        <v>2.68</v>
      </c>
      <c r="P5" s="167">
        <v>3.06</v>
      </c>
      <c r="Q5" s="167">
        <v>1.53</v>
      </c>
      <c r="R5" s="167">
        <v>-1.92</v>
      </c>
      <c r="S5" s="167"/>
      <c r="T5" s="167"/>
      <c r="U5" s="166"/>
      <c r="V5" s="166">
        <v>30.63</v>
      </c>
      <c r="W5" s="165">
        <v>15.3</v>
      </c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0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159"/>
      <c r="CJ5" s="159"/>
      <c r="CK5" s="159"/>
      <c r="CL5" s="159"/>
      <c r="CM5" s="159"/>
      <c r="CN5" s="159"/>
      <c r="CO5" s="159"/>
      <c r="CP5" s="159"/>
      <c r="CQ5" s="159"/>
      <c r="CR5" s="159"/>
      <c r="CS5" s="159"/>
      <c r="CT5" s="159"/>
      <c r="CU5" s="159"/>
      <c r="CV5" s="159"/>
      <c r="CW5" s="159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59"/>
      <c r="DI5" s="159"/>
      <c r="DJ5" s="159"/>
      <c r="DK5" s="159"/>
      <c r="DL5" s="159"/>
      <c r="DM5" s="159"/>
      <c r="DN5" s="159"/>
      <c r="DO5" s="159"/>
      <c r="DP5" s="159"/>
      <c r="DQ5" s="159"/>
      <c r="DR5" s="159"/>
      <c r="DS5" s="159"/>
      <c r="DT5" s="159"/>
      <c r="DU5" s="159"/>
      <c r="DV5" s="159"/>
      <c r="DW5" s="159"/>
      <c r="DX5" s="159"/>
      <c r="DY5" s="159"/>
      <c r="DZ5" s="159"/>
      <c r="EA5" s="159"/>
      <c r="EB5" s="159"/>
      <c r="EC5" s="159"/>
      <c r="ED5" s="159"/>
      <c r="EE5" s="159"/>
      <c r="EF5" s="159"/>
      <c r="EG5" s="159"/>
      <c r="EH5" s="159"/>
      <c r="EI5" s="159"/>
      <c r="EJ5" s="159"/>
      <c r="EK5" s="159"/>
      <c r="EL5" s="159"/>
      <c r="EM5" s="159"/>
      <c r="EN5" s="159"/>
      <c r="EO5" s="159"/>
      <c r="EP5" s="159"/>
      <c r="EQ5" s="159"/>
      <c r="ER5" s="159"/>
      <c r="ES5" s="159"/>
      <c r="ET5" s="159"/>
      <c r="EU5" s="159"/>
      <c r="EV5" s="159"/>
      <c r="EW5" s="159"/>
      <c r="EX5" s="159"/>
      <c r="EY5" s="159"/>
      <c r="EZ5" s="159"/>
      <c r="FA5" s="159"/>
      <c r="FB5" s="159"/>
      <c r="FC5" s="159"/>
      <c r="FD5" s="159"/>
      <c r="FE5" s="159"/>
      <c r="FF5" s="159"/>
      <c r="FG5" s="159"/>
      <c r="FH5" s="159"/>
      <c r="FI5" s="159"/>
      <c r="FJ5" s="159"/>
      <c r="FK5" s="159"/>
      <c r="FL5" s="159"/>
      <c r="FM5" s="159"/>
      <c r="FN5" s="159"/>
      <c r="FO5" s="159"/>
      <c r="FP5" s="159"/>
      <c r="FQ5" s="159"/>
      <c r="FR5" s="159"/>
      <c r="FS5" s="159"/>
      <c r="FT5" s="159"/>
      <c r="FU5" s="159"/>
      <c r="FV5" s="159"/>
      <c r="FW5" s="159"/>
      <c r="FX5" s="159"/>
      <c r="FY5" s="159"/>
      <c r="FZ5" s="159"/>
      <c r="GA5" s="159"/>
      <c r="GB5" s="159"/>
      <c r="GC5" s="159"/>
      <c r="GD5" s="159"/>
      <c r="GE5" s="159"/>
      <c r="GF5" s="159"/>
      <c r="GG5" s="159"/>
      <c r="GH5" s="159"/>
      <c r="GI5" s="159"/>
      <c r="GJ5" s="159"/>
    </row>
    <row r="6" spans="1:192" ht="17">
      <c r="A6" s="159" t="s">
        <v>97</v>
      </c>
      <c r="B6" s="165">
        <v>8.1</v>
      </c>
      <c r="C6" s="159">
        <v>65</v>
      </c>
      <c r="D6" s="166">
        <v>70.27</v>
      </c>
      <c r="E6" s="166">
        <v>5.27</v>
      </c>
      <c r="F6" s="165">
        <v>21.1</v>
      </c>
      <c r="G6" s="159"/>
      <c r="H6" s="159">
        <v>38.39</v>
      </c>
      <c r="I6" s="167">
        <v>24.95</v>
      </c>
      <c r="J6" s="167">
        <v>13.44</v>
      </c>
      <c r="K6" s="167">
        <v>8.73</v>
      </c>
      <c r="L6" s="167">
        <v>3.47</v>
      </c>
      <c r="M6" s="167">
        <v>7.68</v>
      </c>
      <c r="N6" s="167">
        <v>4.99</v>
      </c>
      <c r="O6" s="167">
        <v>-0.27</v>
      </c>
      <c r="P6" s="167">
        <v>1.92</v>
      </c>
      <c r="Q6" s="167">
        <v>1.25</v>
      </c>
      <c r="R6" s="167">
        <v>-4.0199999999999996</v>
      </c>
      <c r="S6" s="167"/>
      <c r="T6" s="167"/>
      <c r="U6" s="166"/>
      <c r="V6" s="166">
        <v>19.2</v>
      </c>
      <c r="W6" s="165">
        <v>12.5</v>
      </c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0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/>
      <c r="BQ6" s="159"/>
      <c r="BR6" s="159"/>
      <c r="BS6" s="159"/>
      <c r="BT6" s="159"/>
      <c r="BU6" s="159"/>
      <c r="BV6" s="159"/>
      <c r="BW6" s="159"/>
      <c r="BX6" s="159"/>
      <c r="BY6" s="159"/>
      <c r="BZ6" s="159"/>
      <c r="CA6" s="159"/>
      <c r="CB6" s="159"/>
      <c r="CC6" s="159"/>
      <c r="CD6" s="159"/>
      <c r="CE6" s="159"/>
      <c r="CF6" s="159"/>
      <c r="CG6" s="159"/>
      <c r="CH6" s="159"/>
      <c r="CI6" s="159"/>
      <c r="CJ6" s="159"/>
      <c r="CK6" s="159"/>
      <c r="CL6" s="159"/>
      <c r="CM6" s="159"/>
      <c r="CN6" s="159"/>
      <c r="CO6" s="159"/>
      <c r="CP6" s="159"/>
      <c r="CQ6" s="159"/>
      <c r="CR6" s="159"/>
      <c r="CS6" s="159"/>
      <c r="CT6" s="159"/>
      <c r="CU6" s="159"/>
      <c r="CV6" s="159"/>
      <c r="CW6" s="159"/>
      <c r="CX6" s="159"/>
      <c r="CY6" s="159"/>
      <c r="CZ6" s="159"/>
      <c r="DA6" s="159"/>
      <c r="DB6" s="159"/>
      <c r="DC6" s="159"/>
      <c r="DD6" s="159"/>
      <c r="DE6" s="159"/>
      <c r="DF6" s="159"/>
      <c r="DG6" s="159"/>
      <c r="DH6" s="159"/>
      <c r="DI6" s="159"/>
      <c r="DJ6" s="159"/>
      <c r="DK6" s="159"/>
      <c r="DL6" s="159"/>
      <c r="DM6" s="159"/>
      <c r="DN6" s="159"/>
      <c r="DO6" s="159"/>
      <c r="DP6" s="159"/>
      <c r="DQ6" s="159"/>
      <c r="DR6" s="159"/>
      <c r="DS6" s="159"/>
      <c r="DT6" s="159"/>
      <c r="DU6" s="159"/>
      <c r="DV6" s="159"/>
      <c r="DW6" s="159"/>
      <c r="DX6" s="159"/>
      <c r="DY6" s="159"/>
      <c r="DZ6" s="159"/>
      <c r="EA6" s="159"/>
      <c r="EB6" s="159"/>
      <c r="EC6" s="159"/>
      <c r="ED6" s="159"/>
      <c r="EE6" s="159"/>
      <c r="EF6" s="159"/>
      <c r="EG6" s="159"/>
      <c r="EH6" s="159"/>
      <c r="EI6" s="159"/>
      <c r="EJ6" s="159"/>
      <c r="EK6" s="159"/>
      <c r="EL6" s="159"/>
      <c r="EM6" s="159"/>
      <c r="EN6" s="159"/>
      <c r="EO6" s="159"/>
      <c r="EP6" s="159"/>
      <c r="EQ6" s="159"/>
      <c r="ER6" s="159"/>
      <c r="ES6" s="159"/>
      <c r="ET6" s="159"/>
      <c r="EU6" s="159"/>
      <c r="EV6" s="159"/>
      <c r="EW6" s="159"/>
      <c r="EX6" s="159"/>
      <c r="EY6" s="159"/>
      <c r="EZ6" s="159"/>
      <c r="FA6" s="159"/>
      <c r="FB6" s="159"/>
      <c r="FC6" s="159"/>
      <c r="FD6" s="159"/>
      <c r="FE6" s="159"/>
      <c r="FF6" s="159"/>
      <c r="FG6" s="159"/>
      <c r="FH6" s="159"/>
      <c r="FI6" s="159"/>
      <c r="FJ6" s="159"/>
      <c r="FK6" s="159"/>
      <c r="FL6" s="159"/>
      <c r="FM6" s="159"/>
      <c r="FN6" s="159"/>
      <c r="FO6" s="159"/>
      <c r="FP6" s="159"/>
      <c r="FQ6" s="159"/>
      <c r="FR6" s="159"/>
      <c r="FS6" s="159"/>
      <c r="FT6" s="159"/>
      <c r="FU6" s="159"/>
      <c r="FV6" s="159"/>
      <c r="FW6" s="159"/>
      <c r="FX6" s="159"/>
      <c r="FY6" s="159"/>
      <c r="FZ6" s="159"/>
      <c r="GA6" s="159"/>
      <c r="GB6" s="159"/>
      <c r="GC6" s="159"/>
      <c r="GD6" s="159"/>
      <c r="GE6" s="159"/>
      <c r="GF6" s="159"/>
      <c r="GG6" s="159"/>
      <c r="GH6" s="159"/>
      <c r="GI6" s="159"/>
      <c r="GJ6" s="159"/>
    </row>
    <row r="7" spans="1:192" ht="17">
      <c r="A7" s="159" t="s">
        <v>98</v>
      </c>
      <c r="B7" s="165">
        <v>6.6</v>
      </c>
      <c r="C7" s="159">
        <v>50</v>
      </c>
      <c r="D7" s="166">
        <v>53.3</v>
      </c>
      <c r="E7" s="166">
        <v>3.3</v>
      </c>
      <c r="F7" s="165">
        <v>11.2</v>
      </c>
      <c r="G7" s="159"/>
      <c r="H7" s="159">
        <v>58.84</v>
      </c>
      <c r="I7" s="167">
        <v>29.42</v>
      </c>
      <c r="J7" s="167">
        <v>20.59</v>
      </c>
      <c r="K7" s="167">
        <v>10.3</v>
      </c>
      <c r="L7" s="167">
        <v>7</v>
      </c>
      <c r="M7" s="167">
        <v>11.77</v>
      </c>
      <c r="N7" s="167">
        <v>5.88</v>
      </c>
      <c r="O7" s="167">
        <v>2.58</v>
      </c>
      <c r="P7" s="167">
        <v>2.94</v>
      </c>
      <c r="Q7" s="167">
        <v>1.47</v>
      </c>
      <c r="R7" s="167">
        <v>-1.83</v>
      </c>
      <c r="S7" s="167"/>
      <c r="T7" s="167"/>
      <c r="U7" s="166"/>
      <c r="V7" s="166">
        <v>29.42</v>
      </c>
      <c r="W7" s="165">
        <v>14.7</v>
      </c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0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159"/>
      <c r="BL7" s="159"/>
      <c r="BM7" s="159"/>
      <c r="BN7" s="159"/>
      <c r="BO7" s="159"/>
      <c r="BP7" s="159"/>
      <c r="BQ7" s="159"/>
      <c r="BR7" s="159"/>
      <c r="BS7" s="159"/>
      <c r="BT7" s="159"/>
      <c r="BU7" s="159"/>
      <c r="BV7" s="159"/>
      <c r="BW7" s="159"/>
      <c r="BX7" s="159"/>
      <c r="BY7" s="159"/>
      <c r="BZ7" s="159"/>
      <c r="CA7" s="159"/>
      <c r="CB7" s="159"/>
      <c r="CC7" s="159"/>
      <c r="CD7" s="159"/>
      <c r="CE7" s="159"/>
      <c r="CF7" s="159"/>
      <c r="CG7" s="159"/>
      <c r="CH7" s="159"/>
      <c r="CI7" s="159"/>
      <c r="CJ7" s="159"/>
      <c r="CK7" s="159"/>
      <c r="CL7" s="159"/>
      <c r="CM7" s="159"/>
      <c r="CN7" s="159"/>
      <c r="CO7" s="159"/>
      <c r="CP7" s="159"/>
      <c r="CQ7" s="159"/>
      <c r="CR7" s="159"/>
      <c r="CS7" s="159"/>
      <c r="CT7" s="159"/>
      <c r="CU7" s="159"/>
      <c r="CV7" s="159"/>
      <c r="CW7" s="159"/>
      <c r="CX7" s="159"/>
      <c r="CY7" s="159"/>
      <c r="CZ7" s="159"/>
      <c r="DA7" s="159"/>
      <c r="DB7" s="159"/>
      <c r="DC7" s="159"/>
      <c r="DD7" s="159"/>
      <c r="DE7" s="159"/>
      <c r="DF7" s="159"/>
      <c r="DG7" s="159"/>
      <c r="DH7" s="159"/>
      <c r="DI7" s="159"/>
      <c r="DJ7" s="159"/>
      <c r="DK7" s="159"/>
      <c r="DL7" s="159"/>
      <c r="DM7" s="159"/>
      <c r="DN7" s="159"/>
      <c r="DO7" s="159"/>
      <c r="DP7" s="159"/>
      <c r="DQ7" s="159"/>
      <c r="DR7" s="159"/>
      <c r="DS7" s="159"/>
      <c r="DT7" s="159"/>
      <c r="DU7" s="159"/>
      <c r="DV7" s="159"/>
      <c r="DW7" s="159"/>
      <c r="DX7" s="159"/>
      <c r="DY7" s="159"/>
      <c r="DZ7" s="159"/>
      <c r="EA7" s="159"/>
      <c r="EB7" s="159"/>
      <c r="EC7" s="159"/>
      <c r="ED7" s="159"/>
      <c r="EE7" s="159"/>
      <c r="EF7" s="159"/>
      <c r="EG7" s="159"/>
      <c r="EH7" s="159"/>
      <c r="EI7" s="159"/>
      <c r="EJ7" s="159"/>
      <c r="EK7" s="159"/>
      <c r="EL7" s="159"/>
      <c r="EM7" s="159"/>
      <c r="EN7" s="159"/>
      <c r="EO7" s="159"/>
      <c r="EP7" s="159"/>
      <c r="EQ7" s="159"/>
      <c r="ER7" s="159"/>
      <c r="ES7" s="159"/>
      <c r="ET7" s="159"/>
      <c r="EU7" s="159"/>
      <c r="EV7" s="159"/>
      <c r="EW7" s="159"/>
      <c r="EX7" s="159"/>
      <c r="EY7" s="159"/>
      <c r="EZ7" s="159"/>
      <c r="FA7" s="159"/>
      <c r="FB7" s="159"/>
      <c r="FC7" s="159"/>
      <c r="FD7" s="159"/>
      <c r="FE7" s="159"/>
      <c r="FF7" s="159"/>
      <c r="FG7" s="159"/>
      <c r="FH7" s="159"/>
      <c r="FI7" s="159"/>
      <c r="FJ7" s="159"/>
      <c r="FK7" s="159"/>
      <c r="FL7" s="159"/>
      <c r="FM7" s="159"/>
      <c r="FN7" s="159"/>
      <c r="FO7" s="159"/>
      <c r="FP7" s="159"/>
      <c r="FQ7" s="159"/>
      <c r="FR7" s="159"/>
      <c r="FS7" s="159"/>
      <c r="FT7" s="159"/>
      <c r="FU7" s="159"/>
      <c r="FV7" s="159"/>
      <c r="FW7" s="159"/>
      <c r="FX7" s="159"/>
      <c r="FY7" s="159"/>
      <c r="FZ7" s="159"/>
      <c r="GA7" s="159"/>
      <c r="GB7" s="159"/>
      <c r="GC7" s="159"/>
      <c r="GD7" s="159"/>
      <c r="GE7" s="159"/>
      <c r="GF7" s="159"/>
      <c r="GG7" s="159"/>
      <c r="GH7" s="159"/>
      <c r="GI7" s="159"/>
      <c r="GJ7" s="159"/>
    </row>
    <row r="8" spans="1:192" ht="17">
      <c r="A8" s="159" t="s">
        <v>99</v>
      </c>
      <c r="B8" s="165">
        <v>6</v>
      </c>
      <c r="C8" s="159">
        <v>65</v>
      </c>
      <c r="D8" s="166">
        <v>68.900000000000006</v>
      </c>
      <c r="E8" s="166">
        <v>3.9</v>
      </c>
      <c r="F8" s="165">
        <v>14.3</v>
      </c>
      <c r="G8" s="159"/>
      <c r="H8" s="159">
        <v>41.85</v>
      </c>
      <c r="I8" s="167">
        <v>27.2</v>
      </c>
      <c r="J8" s="167">
        <v>14.65</v>
      </c>
      <c r="K8" s="167">
        <v>9.52</v>
      </c>
      <c r="L8" s="167">
        <v>5.62</v>
      </c>
      <c r="M8" s="167">
        <v>8.3699999999999992</v>
      </c>
      <c r="N8" s="167">
        <v>5.44</v>
      </c>
      <c r="O8" s="167">
        <v>1.54</v>
      </c>
      <c r="P8" s="167">
        <v>2.09</v>
      </c>
      <c r="Q8" s="167">
        <v>1.36</v>
      </c>
      <c r="R8" s="167">
        <v>-2.54</v>
      </c>
      <c r="S8" s="167"/>
      <c r="T8" s="167"/>
      <c r="U8" s="166"/>
      <c r="V8" s="166">
        <v>20.93</v>
      </c>
      <c r="W8" s="165">
        <v>13.6</v>
      </c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0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59"/>
      <c r="CI8" s="159"/>
      <c r="CJ8" s="159"/>
      <c r="CK8" s="159"/>
      <c r="CL8" s="159"/>
      <c r="CM8" s="159"/>
      <c r="CN8" s="159"/>
      <c r="CO8" s="159"/>
      <c r="CP8" s="159"/>
      <c r="CQ8" s="159"/>
      <c r="CR8" s="159"/>
      <c r="CS8" s="159"/>
      <c r="CT8" s="159"/>
      <c r="CU8" s="159"/>
      <c r="CV8" s="159"/>
      <c r="CW8" s="159"/>
      <c r="CX8" s="159"/>
      <c r="CY8" s="159"/>
      <c r="CZ8" s="159"/>
      <c r="DA8" s="159"/>
      <c r="DB8" s="159"/>
      <c r="DC8" s="159"/>
      <c r="DD8" s="159"/>
      <c r="DE8" s="159"/>
      <c r="DF8" s="159"/>
      <c r="DG8" s="159"/>
      <c r="DH8" s="159"/>
      <c r="DI8" s="159"/>
      <c r="DJ8" s="159"/>
      <c r="DK8" s="159"/>
      <c r="DL8" s="159"/>
      <c r="DM8" s="159"/>
      <c r="DN8" s="159"/>
      <c r="DO8" s="159"/>
      <c r="DP8" s="159"/>
      <c r="DQ8" s="159"/>
      <c r="DR8" s="159"/>
      <c r="DS8" s="159"/>
      <c r="DT8" s="159"/>
      <c r="DU8" s="159"/>
      <c r="DV8" s="159"/>
      <c r="DW8" s="159"/>
      <c r="DX8" s="159"/>
      <c r="DY8" s="159"/>
      <c r="DZ8" s="159"/>
      <c r="EA8" s="159"/>
      <c r="EB8" s="159"/>
      <c r="EC8" s="159"/>
      <c r="ED8" s="159"/>
      <c r="EE8" s="159"/>
      <c r="EF8" s="159"/>
      <c r="EG8" s="159"/>
      <c r="EH8" s="159"/>
      <c r="EI8" s="159"/>
      <c r="EJ8" s="159"/>
      <c r="EK8" s="159"/>
      <c r="EL8" s="159"/>
      <c r="EM8" s="159"/>
      <c r="EN8" s="159"/>
      <c r="EO8" s="159"/>
      <c r="EP8" s="159"/>
      <c r="EQ8" s="159"/>
      <c r="ER8" s="159"/>
      <c r="ES8" s="159"/>
      <c r="ET8" s="159"/>
      <c r="EU8" s="159"/>
      <c r="EV8" s="159"/>
      <c r="EW8" s="159"/>
      <c r="EX8" s="159"/>
      <c r="EY8" s="159"/>
      <c r="EZ8" s="159"/>
      <c r="FA8" s="159"/>
      <c r="FB8" s="159"/>
      <c r="FC8" s="159"/>
      <c r="FD8" s="159"/>
      <c r="FE8" s="159"/>
      <c r="FF8" s="159"/>
      <c r="FG8" s="159"/>
      <c r="FH8" s="159"/>
      <c r="FI8" s="159"/>
      <c r="FJ8" s="159"/>
      <c r="FK8" s="159"/>
      <c r="FL8" s="159"/>
      <c r="FM8" s="159"/>
      <c r="FN8" s="159"/>
      <c r="FO8" s="159"/>
      <c r="FP8" s="159"/>
      <c r="FQ8" s="159"/>
      <c r="FR8" s="159"/>
      <c r="FS8" s="159"/>
      <c r="FT8" s="159"/>
      <c r="FU8" s="159"/>
      <c r="FV8" s="159"/>
      <c r="FW8" s="159"/>
      <c r="FX8" s="159"/>
      <c r="FY8" s="159"/>
      <c r="FZ8" s="159"/>
      <c r="GA8" s="159"/>
      <c r="GB8" s="159"/>
      <c r="GC8" s="159"/>
      <c r="GD8" s="159"/>
      <c r="GE8" s="159"/>
      <c r="GF8" s="159"/>
      <c r="GG8" s="159"/>
      <c r="GH8" s="159"/>
      <c r="GI8" s="159"/>
      <c r="GJ8" s="159"/>
    </row>
    <row r="9" spans="1:192" ht="17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60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68" t="s">
        <v>100</v>
      </c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68" t="s">
        <v>101</v>
      </c>
      <c r="BR9" s="159"/>
      <c r="BS9" s="159"/>
      <c r="BT9" s="159"/>
      <c r="BU9" s="159"/>
      <c r="BV9" s="159"/>
      <c r="BW9" s="159"/>
      <c r="BX9" s="159"/>
      <c r="BY9" s="159"/>
      <c r="BZ9" s="159"/>
      <c r="CA9" s="159"/>
      <c r="CB9" s="159"/>
      <c r="CC9" s="159"/>
      <c r="CD9" s="159"/>
      <c r="CE9" s="159"/>
      <c r="CF9" s="168" t="s">
        <v>101</v>
      </c>
      <c r="CG9" s="159"/>
      <c r="CH9" s="159"/>
      <c r="CI9" s="159"/>
      <c r="CJ9" s="159"/>
      <c r="CK9" s="159"/>
      <c r="CL9" s="159"/>
      <c r="CM9" s="159"/>
      <c r="CN9" s="159"/>
      <c r="CO9" s="159"/>
      <c r="CP9" s="159"/>
      <c r="CQ9" s="159"/>
      <c r="CR9" s="159"/>
      <c r="CS9" s="159"/>
      <c r="CT9" s="159"/>
      <c r="CU9" s="159"/>
      <c r="CV9" s="159"/>
      <c r="CW9" s="159"/>
      <c r="CX9" s="159"/>
      <c r="CY9" s="159"/>
      <c r="CZ9" s="159"/>
      <c r="DA9" s="159"/>
      <c r="DB9" s="159"/>
      <c r="DC9" s="159"/>
      <c r="DD9" s="159"/>
      <c r="DE9" s="168" t="s">
        <v>101</v>
      </c>
      <c r="DF9" s="169" t="s">
        <v>102</v>
      </c>
      <c r="DG9" s="159"/>
      <c r="DH9" s="159"/>
      <c r="DI9" s="159"/>
      <c r="DJ9" s="159"/>
      <c r="DK9" s="159"/>
      <c r="DL9" s="159"/>
      <c r="DM9" s="159"/>
      <c r="DN9" s="159"/>
      <c r="DO9" s="168" t="s">
        <v>103</v>
      </c>
      <c r="DP9" s="159"/>
      <c r="DQ9" s="159"/>
      <c r="DR9" s="159"/>
      <c r="DS9" s="159"/>
      <c r="DT9" s="159"/>
      <c r="DU9" s="159"/>
      <c r="DV9" s="159"/>
      <c r="DW9" s="159"/>
      <c r="DX9" s="159"/>
      <c r="DY9" s="159"/>
      <c r="DZ9" s="159"/>
      <c r="EA9" s="159"/>
      <c r="EB9" s="159"/>
      <c r="EC9" s="159"/>
      <c r="ED9" s="168" t="s">
        <v>104</v>
      </c>
      <c r="EE9" s="159"/>
      <c r="EF9" s="159"/>
      <c r="EG9" s="159"/>
      <c r="EH9" s="159"/>
      <c r="EI9" s="159"/>
      <c r="EJ9" s="159"/>
      <c r="EK9" s="159"/>
      <c r="EL9" s="159"/>
      <c r="EM9" s="159"/>
      <c r="EN9" s="159"/>
      <c r="EO9" s="159"/>
      <c r="EP9" s="159"/>
      <c r="EQ9" s="159"/>
      <c r="ER9" s="159"/>
      <c r="ES9" s="159"/>
      <c r="ET9" s="159"/>
      <c r="EU9" s="159"/>
      <c r="EV9" s="159"/>
      <c r="EW9" s="159"/>
      <c r="EX9" s="159"/>
      <c r="EY9" s="159"/>
      <c r="EZ9" s="159"/>
      <c r="FA9" s="159"/>
      <c r="FB9" s="159"/>
      <c r="FC9" s="159"/>
      <c r="FD9" s="159"/>
      <c r="FE9" s="159"/>
      <c r="FF9" s="159"/>
      <c r="FG9" s="159"/>
      <c r="FH9" s="159"/>
      <c r="FI9" s="159"/>
      <c r="FJ9" s="159"/>
      <c r="FK9" s="159"/>
      <c r="FL9" s="159"/>
      <c r="FM9" s="159"/>
      <c r="FN9" s="159"/>
      <c r="FO9" s="159"/>
      <c r="FP9" s="159"/>
      <c r="FQ9" s="159"/>
      <c r="FR9" s="159"/>
      <c r="FS9" s="159"/>
      <c r="FT9" s="159"/>
      <c r="FU9" s="159"/>
      <c r="FV9" s="159"/>
      <c r="FW9" s="159"/>
      <c r="FX9" s="159"/>
      <c r="FY9" s="159"/>
      <c r="FZ9" s="159"/>
      <c r="GA9" s="159"/>
      <c r="GB9" s="159"/>
      <c r="GC9" s="159"/>
      <c r="GD9" s="159"/>
      <c r="GE9" s="159"/>
      <c r="GF9" s="159"/>
      <c r="GG9" s="159"/>
      <c r="GH9" s="159"/>
      <c r="GI9" s="159"/>
      <c r="GJ9" s="159"/>
    </row>
    <row r="10" spans="1:192" ht="17">
      <c r="A10" s="302" t="s">
        <v>105</v>
      </c>
      <c r="B10" s="302"/>
      <c r="C10" s="302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70">
        <v>44154</v>
      </c>
      <c r="U10" s="170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71">
        <v>44105</v>
      </c>
      <c r="AI10" s="159"/>
      <c r="AJ10" s="159"/>
      <c r="AK10" s="159"/>
      <c r="AL10" s="159"/>
      <c r="AM10" s="170">
        <v>44109</v>
      </c>
      <c r="AN10" s="159"/>
      <c r="AO10" s="159"/>
      <c r="AP10" s="159"/>
      <c r="AQ10" s="159"/>
      <c r="AR10" s="170">
        <v>44111</v>
      </c>
      <c r="AS10" s="159"/>
      <c r="AT10" s="159"/>
      <c r="AU10" s="159"/>
      <c r="AV10" s="159"/>
      <c r="AW10" s="170">
        <v>44113</v>
      </c>
      <c r="AX10" s="159"/>
      <c r="AY10" s="159"/>
      <c r="AZ10" s="172"/>
      <c r="BA10" s="159"/>
      <c r="BB10" s="170">
        <v>44114</v>
      </c>
      <c r="BC10" s="159"/>
      <c r="BD10" s="159"/>
      <c r="BE10" s="172"/>
      <c r="BF10" s="159"/>
      <c r="BG10" s="170">
        <v>44115</v>
      </c>
      <c r="BH10" s="159"/>
      <c r="BI10" s="159"/>
      <c r="BJ10" s="159"/>
      <c r="BK10" s="159"/>
      <c r="BL10" s="170">
        <v>44117</v>
      </c>
      <c r="BM10" s="159"/>
      <c r="BN10" s="159"/>
      <c r="BO10" s="159"/>
      <c r="BP10" s="159"/>
      <c r="BQ10" s="170">
        <v>44120</v>
      </c>
      <c r="BR10" s="159"/>
      <c r="BS10" s="159"/>
      <c r="BT10" s="159"/>
      <c r="BU10" s="159"/>
      <c r="BV10" s="170">
        <v>44124</v>
      </c>
      <c r="BW10" s="159"/>
      <c r="BX10" s="159"/>
      <c r="BY10" s="159"/>
      <c r="BZ10" s="159"/>
      <c r="CA10" s="170">
        <v>44127</v>
      </c>
      <c r="CB10" s="159"/>
      <c r="CC10" s="159"/>
      <c r="CD10" s="159"/>
      <c r="CE10" s="159"/>
      <c r="CF10" s="170">
        <v>44131</v>
      </c>
      <c r="CG10" s="159"/>
      <c r="CH10" s="159"/>
      <c r="CI10" s="159"/>
      <c r="CJ10" s="159"/>
      <c r="CK10" s="170">
        <v>44134</v>
      </c>
      <c r="CL10" s="159"/>
      <c r="CM10" s="159"/>
      <c r="CN10" s="159"/>
      <c r="CO10" s="159"/>
      <c r="CP10" s="170">
        <v>44138</v>
      </c>
      <c r="CQ10" s="159"/>
      <c r="CR10" s="159"/>
      <c r="CS10" s="159"/>
      <c r="CT10" s="159"/>
      <c r="CU10" s="170">
        <v>44144</v>
      </c>
      <c r="CV10" s="159"/>
      <c r="CW10" s="159"/>
      <c r="CX10" s="159"/>
      <c r="CY10" s="159"/>
      <c r="CZ10" s="170">
        <v>44148</v>
      </c>
      <c r="DA10" s="159"/>
      <c r="DB10" s="159"/>
      <c r="DC10" s="159"/>
      <c r="DD10" s="159"/>
      <c r="DE10" s="170">
        <v>44154</v>
      </c>
      <c r="DF10" s="159"/>
      <c r="DG10" s="159"/>
      <c r="DH10" s="159"/>
      <c r="DI10" s="159"/>
      <c r="DJ10" s="170">
        <v>44158</v>
      </c>
      <c r="DK10" s="159"/>
      <c r="DL10" s="159"/>
      <c r="DM10" s="159"/>
      <c r="DN10" s="159"/>
      <c r="DO10" s="170">
        <v>44166</v>
      </c>
      <c r="DP10" s="159"/>
      <c r="DQ10" s="159"/>
      <c r="DR10" s="159"/>
      <c r="DS10" s="159"/>
      <c r="DT10" s="170">
        <v>44172</v>
      </c>
      <c r="DU10" s="159"/>
      <c r="DV10" s="159"/>
      <c r="DW10" s="159"/>
      <c r="DX10" s="159"/>
      <c r="DY10" s="170">
        <v>44175</v>
      </c>
      <c r="DZ10" s="159"/>
      <c r="EA10" s="159"/>
      <c r="EB10" s="159"/>
      <c r="EC10" s="159"/>
      <c r="ED10" s="170">
        <v>44179</v>
      </c>
      <c r="EE10" s="159"/>
      <c r="EF10" s="159"/>
      <c r="EG10" s="159"/>
      <c r="EH10" s="168" t="s">
        <v>106</v>
      </c>
      <c r="EI10" s="170">
        <v>44180</v>
      </c>
      <c r="EJ10" s="159"/>
      <c r="EK10" s="159"/>
      <c r="EL10" s="159"/>
      <c r="EM10" s="159"/>
      <c r="EN10" s="170">
        <v>44181</v>
      </c>
      <c r="EO10" s="159"/>
      <c r="EP10" s="159"/>
      <c r="EQ10" s="159"/>
      <c r="ER10" s="168"/>
      <c r="ES10" s="170">
        <v>44182</v>
      </c>
      <c r="ET10" s="159"/>
      <c r="EU10" s="159"/>
      <c r="EV10" s="159"/>
      <c r="EW10" s="159"/>
      <c r="EX10" s="170">
        <v>44183</v>
      </c>
      <c r="EY10" s="159"/>
      <c r="EZ10" s="159"/>
      <c r="FA10" s="159"/>
      <c r="FB10" s="159"/>
      <c r="FC10" s="170">
        <v>44185</v>
      </c>
      <c r="FD10" s="159"/>
      <c r="FE10" s="159"/>
      <c r="FF10" s="159"/>
      <c r="FG10" s="159"/>
      <c r="FH10" s="170">
        <v>44188</v>
      </c>
      <c r="FI10" s="159"/>
      <c r="FJ10" s="159"/>
      <c r="FK10" s="159"/>
      <c r="FL10" s="168"/>
      <c r="FM10" s="170">
        <v>44195</v>
      </c>
      <c r="FN10" s="159" t="s">
        <v>107</v>
      </c>
      <c r="FO10" s="159"/>
      <c r="FP10" s="159"/>
      <c r="FQ10" s="159"/>
      <c r="FR10" s="170">
        <v>43837</v>
      </c>
      <c r="FS10" s="159"/>
      <c r="FT10" s="159"/>
      <c r="FU10" s="159"/>
      <c r="FV10" s="159"/>
      <c r="FW10" s="170">
        <v>43844</v>
      </c>
      <c r="FX10" s="159"/>
      <c r="FY10" s="159"/>
      <c r="FZ10" s="159"/>
      <c r="GA10" s="159"/>
      <c r="GB10" s="170">
        <v>43851</v>
      </c>
      <c r="GC10" s="159"/>
      <c r="GD10" s="159"/>
      <c r="GE10" s="159"/>
      <c r="GF10" s="159"/>
      <c r="GG10" s="170">
        <v>43855</v>
      </c>
      <c r="GH10" s="159"/>
      <c r="GI10" s="159"/>
      <c r="GJ10" s="159"/>
    </row>
    <row r="11" spans="1:192" ht="36" customHeight="1">
      <c r="A11" s="303" t="s">
        <v>108</v>
      </c>
      <c r="B11" s="303" t="s">
        <v>109</v>
      </c>
      <c r="C11" s="162" t="s">
        <v>110</v>
      </c>
      <c r="D11" s="303" t="s">
        <v>112</v>
      </c>
      <c r="E11" s="303" t="s">
        <v>113</v>
      </c>
      <c r="F11" s="307" t="s">
        <v>114</v>
      </c>
      <c r="G11" s="303" t="s">
        <v>115</v>
      </c>
      <c r="H11" s="303" t="s">
        <v>116</v>
      </c>
      <c r="I11" s="303" t="s">
        <v>117</v>
      </c>
      <c r="J11" s="303" t="s">
        <v>118</v>
      </c>
      <c r="K11" s="303"/>
      <c r="L11" s="303" t="s">
        <v>119</v>
      </c>
      <c r="M11" s="303" t="s">
        <v>120</v>
      </c>
      <c r="N11" s="303" t="s">
        <v>121</v>
      </c>
      <c r="O11" s="303" t="s">
        <v>118</v>
      </c>
      <c r="P11" s="303"/>
      <c r="Q11" s="303" t="s">
        <v>122</v>
      </c>
      <c r="R11" s="303" t="s">
        <v>123</v>
      </c>
      <c r="S11" s="303"/>
      <c r="T11" s="307" t="s">
        <v>124</v>
      </c>
      <c r="U11" s="303" t="s">
        <v>125</v>
      </c>
      <c r="V11" s="303" t="s">
        <v>126</v>
      </c>
      <c r="W11" s="303" t="s">
        <v>127</v>
      </c>
      <c r="X11" s="303" t="s">
        <v>128</v>
      </c>
      <c r="Y11" s="303"/>
      <c r="Z11" s="303"/>
      <c r="AA11" s="303"/>
      <c r="AB11" s="303"/>
      <c r="AC11" s="303"/>
      <c r="AD11" s="303"/>
      <c r="AE11" s="303"/>
      <c r="AF11" s="303"/>
      <c r="AG11" s="313"/>
      <c r="AH11" s="306" t="s">
        <v>129</v>
      </c>
      <c r="AI11" s="162" t="s">
        <v>130</v>
      </c>
      <c r="AJ11" s="303" t="s">
        <v>132</v>
      </c>
      <c r="AK11" s="303" t="s">
        <v>133</v>
      </c>
      <c r="AL11" s="303"/>
      <c r="AM11" s="312" t="s">
        <v>129</v>
      </c>
      <c r="AN11" s="303" t="s">
        <v>134</v>
      </c>
      <c r="AO11" s="303" t="s">
        <v>132</v>
      </c>
      <c r="AP11" s="303" t="s">
        <v>133</v>
      </c>
      <c r="AQ11" s="303"/>
      <c r="AR11" s="303" t="s">
        <v>129</v>
      </c>
      <c r="AS11" s="303" t="s">
        <v>134</v>
      </c>
      <c r="AT11" s="303" t="s">
        <v>132</v>
      </c>
      <c r="AU11" s="303" t="s">
        <v>133</v>
      </c>
      <c r="AV11" s="303"/>
      <c r="AW11" s="303" t="s">
        <v>129</v>
      </c>
      <c r="AX11" s="303" t="s">
        <v>134</v>
      </c>
      <c r="AY11" s="303" t="s">
        <v>132</v>
      </c>
      <c r="AZ11" s="303" t="s">
        <v>133</v>
      </c>
      <c r="BA11" s="303"/>
      <c r="BB11" s="303" t="s">
        <v>129</v>
      </c>
      <c r="BC11" s="303" t="s">
        <v>134</v>
      </c>
      <c r="BD11" s="303" t="s">
        <v>132</v>
      </c>
      <c r="BE11" s="303" t="s">
        <v>133</v>
      </c>
      <c r="BF11" s="303"/>
      <c r="BG11" s="303" t="s">
        <v>129</v>
      </c>
      <c r="BH11" s="303" t="s">
        <v>134</v>
      </c>
      <c r="BI11" s="303" t="s">
        <v>132</v>
      </c>
      <c r="BJ11" s="303" t="s">
        <v>133</v>
      </c>
      <c r="BK11" s="303"/>
      <c r="BL11" s="303" t="s">
        <v>129</v>
      </c>
      <c r="BM11" s="303" t="s">
        <v>134</v>
      </c>
      <c r="BN11" s="303" t="s">
        <v>132</v>
      </c>
      <c r="BO11" s="303" t="s">
        <v>133</v>
      </c>
      <c r="BP11" s="303"/>
      <c r="BQ11" s="312" t="s">
        <v>129</v>
      </c>
      <c r="BR11" s="303" t="s">
        <v>134</v>
      </c>
      <c r="BS11" s="303" t="s">
        <v>132</v>
      </c>
      <c r="BT11" s="303" t="s">
        <v>133</v>
      </c>
      <c r="BU11" s="303"/>
      <c r="BV11" s="303" t="s">
        <v>129</v>
      </c>
      <c r="BW11" s="303" t="s">
        <v>134</v>
      </c>
      <c r="BX11" s="303" t="s">
        <v>132</v>
      </c>
      <c r="BY11" s="303" t="s">
        <v>133</v>
      </c>
      <c r="BZ11" s="303"/>
      <c r="CA11" s="303" t="s">
        <v>129</v>
      </c>
      <c r="CB11" s="303" t="s">
        <v>134</v>
      </c>
      <c r="CC11" s="303" t="s">
        <v>132</v>
      </c>
      <c r="CD11" s="303" t="s">
        <v>133</v>
      </c>
      <c r="CE11" s="303"/>
      <c r="CF11" s="312" t="s">
        <v>129</v>
      </c>
      <c r="CG11" s="303" t="s">
        <v>134</v>
      </c>
      <c r="CH11" s="303" t="s">
        <v>132</v>
      </c>
      <c r="CI11" s="303" t="s">
        <v>133</v>
      </c>
      <c r="CJ11" s="303"/>
      <c r="CK11" s="303" t="s">
        <v>129</v>
      </c>
      <c r="CL11" s="303" t="s">
        <v>134</v>
      </c>
      <c r="CM11" s="303" t="s">
        <v>132</v>
      </c>
      <c r="CN11" s="303" t="s">
        <v>133</v>
      </c>
      <c r="CO11" s="303"/>
      <c r="CP11" s="303" t="s">
        <v>129</v>
      </c>
      <c r="CQ11" s="303" t="s">
        <v>134</v>
      </c>
      <c r="CR11" s="303" t="s">
        <v>132</v>
      </c>
      <c r="CS11" s="303" t="s">
        <v>133</v>
      </c>
      <c r="CT11" s="303"/>
      <c r="CU11" s="303" t="s">
        <v>129</v>
      </c>
      <c r="CV11" s="303" t="s">
        <v>134</v>
      </c>
      <c r="CW11" s="303" t="s">
        <v>132</v>
      </c>
      <c r="CX11" s="303" t="s">
        <v>133</v>
      </c>
      <c r="CY11" s="303"/>
      <c r="CZ11" s="312" t="s">
        <v>129</v>
      </c>
      <c r="DA11" s="303" t="s">
        <v>134</v>
      </c>
      <c r="DB11" s="303" t="s">
        <v>132</v>
      </c>
      <c r="DC11" s="303" t="s">
        <v>133</v>
      </c>
      <c r="DD11" s="303"/>
      <c r="DE11" s="312" t="s">
        <v>129</v>
      </c>
      <c r="DF11" s="303" t="s">
        <v>134</v>
      </c>
      <c r="DG11" s="303" t="s">
        <v>132</v>
      </c>
      <c r="DH11" s="303" t="s">
        <v>133</v>
      </c>
      <c r="DI11" s="303"/>
      <c r="DJ11" s="312" t="s">
        <v>129</v>
      </c>
      <c r="DK11" s="303" t="s">
        <v>134</v>
      </c>
      <c r="DL11" s="303" t="s">
        <v>132</v>
      </c>
      <c r="DM11" s="303" t="s">
        <v>133</v>
      </c>
      <c r="DN11" s="303"/>
      <c r="DO11" s="312" t="s">
        <v>129</v>
      </c>
      <c r="DP11" s="303" t="s">
        <v>134</v>
      </c>
      <c r="DQ11" s="303" t="s">
        <v>132</v>
      </c>
      <c r="DR11" s="303" t="s">
        <v>133</v>
      </c>
      <c r="DS11" s="303"/>
      <c r="DT11" s="303" t="s">
        <v>129</v>
      </c>
      <c r="DU11" s="303" t="s">
        <v>134</v>
      </c>
      <c r="DV11" s="303" t="s">
        <v>132</v>
      </c>
      <c r="DW11" s="303" t="s">
        <v>133</v>
      </c>
      <c r="DX11" s="303"/>
      <c r="DY11" s="303" t="s">
        <v>129</v>
      </c>
      <c r="DZ11" s="303" t="s">
        <v>134</v>
      </c>
      <c r="EA11" s="303" t="s">
        <v>132</v>
      </c>
      <c r="EB11" s="303" t="s">
        <v>133</v>
      </c>
      <c r="EC11" s="303"/>
      <c r="ED11" s="303" t="s">
        <v>129</v>
      </c>
      <c r="EE11" s="303" t="s">
        <v>134</v>
      </c>
      <c r="EF11" s="303" t="s">
        <v>132</v>
      </c>
      <c r="EG11" s="303" t="s">
        <v>133</v>
      </c>
      <c r="EH11" s="311" t="s">
        <v>135</v>
      </c>
      <c r="EI11" s="303" t="s">
        <v>129</v>
      </c>
      <c r="EJ11" s="303" t="s">
        <v>134</v>
      </c>
      <c r="EK11" s="303" t="s">
        <v>132</v>
      </c>
      <c r="EL11" s="303" t="s">
        <v>133</v>
      </c>
      <c r="EM11" s="303"/>
      <c r="EN11" s="303" t="s">
        <v>129</v>
      </c>
      <c r="EO11" s="303" t="s">
        <v>134</v>
      </c>
      <c r="EP11" s="303" t="s">
        <v>132</v>
      </c>
      <c r="EQ11" s="303" t="s">
        <v>133</v>
      </c>
      <c r="ER11" s="310" t="s">
        <v>136</v>
      </c>
      <c r="ES11" s="303" t="s">
        <v>129</v>
      </c>
      <c r="ET11" s="303" t="s">
        <v>134</v>
      </c>
      <c r="EU11" s="303" t="s">
        <v>132</v>
      </c>
      <c r="EV11" s="303" t="s">
        <v>133</v>
      </c>
      <c r="EW11" s="303"/>
      <c r="EX11" s="303" t="s">
        <v>129</v>
      </c>
      <c r="EY11" s="303" t="s">
        <v>134</v>
      </c>
      <c r="EZ11" s="303" t="s">
        <v>132</v>
      </c>
      <c r="FA11" s="303" t="s">
        <v>133</v>
      </c>
      <c r="FB11" s="303"/>
      <c r="FC11" s="303" t="s">
        <v>129</v>
      </c>
      <c r="FD11" s="303" t="s">
        <v>134</v>
      </c>
      <c r="FE11" s="303" t="s">
        <v>132</v>
      </c>
      <c r="FF11" s="303" t="s">
        <v>133</v>
      </c>
      <c r="FG11" s="303"/>
      <c r="FH11" s="303" t="s">
        <v>129</v>
      </c>
      <c r="FI11" s="303" t="s">
        <v>134</v>
      </c>
      <c r="FJ11" s="303" t="s">
        <v>132</v>
      </c>
      <c r="FK11" s="303" t="s">
        <v>133</v>
      </c>
      <c r="FL11" s="173" t="s">
        <v>137</v>
      </c>
      <c r="FM11" s="303" t="s">
        <v>129</v>
      </c>
      <c r="FN11" s="303" t="s">
        <v>134</v>
      </c>
      <c r="FO11" s="303" t="s">
        <v>132</v>
      </c>
      <c r="FP11" s="303" t="s">
        <v>133</v>
      </c>
      <c r="FQ11" s="303"/>
      <c r="FR11" s="303" t="s">
        <v>129</v>
      </c>
      <c r="FS11" s="303" t="s">
        <v>134</v>
      </c>
      <c r="FT11" s="303" t="s">
        <v>132</v>
      </c>
      <c r="FU11" s="303" t="s">
        <v>133</v>
      </c>
      <c r="FV11" s="303"/>
      <c r="FW11" s="303" t="s">
        <v>129</v>
      </c>
      <c r="FX11" s="303" t="s">
        <v>134</v>
      </c>
      <c r="FY11" s="303" t="s">
        <v>132</v>
      </c>
      <c r="FZ11" s="303" t="s">
        <v>133</v>
      </c>
      <c r="GA11" s="303"/>
      <c r="GB11" s="303" t="s">
        <v>129</v>
      </c>
      <c r="GC11" s="303" t="s">
        <v>134</v>
      </c>
      <c r="GD11" s="303" t="s">
        <v>132</v>
      </c>
      <c r="GE11" s="303" t="s">
        <v>133</v>
      </c>
      <c r="GF11" s="303"/>
      <c r="GG11" s="303" t="s">
        <v>129</v>
      </c>
      <c r="GH11" s="303" t="s">
        <v>134</v>
      </c>
      <c r="GI11" s="303" t="s">
        <v>132</v>
      </c>
      <c r="GJ11" s="303" t="s">
        <v>133</v>
      </c>
    </row>
    <row r="12" spans="1:192" ht="29">
      <c r="A12" s="303"/>
      <c r="B12" s="303"/>
      <c r="C12" s="162" t="s">
        <v>111</v>
      </c>
      <c r="D12" s="303"/>
      <c r="E12" s="303"/>
      <c r="F12" s="307"/>
      <c r="G12" s="303"/>
      <c r="H12" s="303"/>
      <c r="I12" s="303"/>
      <c r="J12" s="303"/>
      <c r="K12" s="303"/>
      <c r="L12" s="303"/>
      <c r="M12" s="303"/>
      <c r="N12" s="303"/>
      <c r="O12" s="303"/>
      <c r="P12" s="303"/>
      <c r="Q12" s="303"/>
      <c r="R12" s="303"/>
      <c r="S12" s="303"/>
      <c r="T12" s="307"/>
      <c r="U12" s="303"/>
      <c r="V12" s="303"/>
      <c r="W12" s="303"/>
      <c r="X12" s="303"/>
      <c r="Y12" s="303"/>
      <c r="Z12" s="303"/>
      <c r="AA12" s="303"/>
      <c r="AB12" s="303"/>
      <c r="AC12" s="303"/>
      <c r="AD12" s="303"/>
      <c r="AE12" s="303"/>
      <c r="AF12" s="303"/>
      <c r="AG12" s="313"/>
      <c r="AH12" s="306"/>
      <c r="AI12" s="162" t="s">
        <v>131</v>
      </c>
      <c r="AJ12" s="303"/>
      <c r="AK12" s="303"/>
      <c r="AL12" s="303"/>
      <c r="AM12" s="312"/>
      <c r="AN12" s="303"/>
      <c r="AO12" s="303"/>
      <c r="AP12" s="303"/>
      <c r="AQ12" s="303"/>
      <c r="AR12" s="303"/>
      <c r="AS12" s="303"/>
      <c r="AT12" s="303"/>
      <c r="AU12" s="303"/>
      <c r="AV12" s="303"/>
      <c r="AW12" s="303"/>
      <c r="AX12" s="303"/>
      <c r="AY12" s="303"/>
      <c r="AZ12" s="303"/>
      <c r="BA12" s="303"/>
      <c r="BB12" s="303"/>
      <c r="BC12" s="303"/>
      <c r="BD12" s="303"/>
      <c r="BE12" s="303"/>
      <c r="BF12" s="303"/>
      <c r="BG12" s="303"/>
      <c r="BH12" s="303"/>
      <c r="BI12" s="303"/>
      <c r="BJ12" s="303"/>
      <c r="BK12" s="303"/>
      <c r="BL12" s="303"/>
      <c r="BM12" s="303"/>
      <c r="BN12" s="303"/>
      <c r="BO12" s="303"/>
      <c r="BP12" s="303"/>
      <c r="BQ12" s="312"/>
      <c r="BR12" s="303"/>
      <c r="BS12" s="303"/>
      <c r="BT12" s="303"/>
      <c r="BU12" s="303"/>
      <c r="BV12" s="303"/>
      <c r="BW12" s="303"/>
      <c r="BX12" s="303"/>
      <c r="BY12" s="303"/>
      <c r="BZ12" s="303"/>
      <c r="CA12" s="303"/>
      <c r="CB12" s="303"/>
      <c r="CC12" s="303"/>
      <c r="CD12" s="303"/>
      <c r="CE12" s="303"/>
      <c r="CF12" s="312"/>
      <c r="CG12" s="303"/>
      <c r="CH12" s="303"/>
      <c r="CI12" s="303"/>
      <c r="CJ12" s="303"/>
      <c r="CK12" s="303"/>
      <c r="CL12" s="303"/>
      <c r="CM12" s="303"/>
      <c r="CN12" s="303"/>
      <c r="CO12" s="303"/>
      <c r="CP12" s="303"/>
      <c r="CQ12" s="303"/>
      <c r="CR12" s="303"/>
      <c r="CS12" s="303"/>
      <c r="CT12" s="303"/>
      <c r="CU12" s="303"/>
      <c r="CV12" s="303"/>
      <c r="CW12" s="303"/>
      <c r="CX12" s="303"/>
      <c r="CY12" s="303"/>
      <c r="CZ12" s="312"/>
      <c r="DA12" s="303"/>
      <c r="DB12" s="303"/>
      <c r="DC12" s="303"/>
      <c r="DD12" s="303"/>
      <c r="DE12" s="312"/>
      <c r="DF12" s="303"/>
      <c r="DG12" s="303"/>
      <c r="DH12" s="303"/>
      <c r="DI12" s="303"/>
      <c r="DJ12" s="312"/>
      <c r="DK12" s="303"/>
      <c r="DL12" s="303"/>
      <c r="DM12" s="303"/>
      <c r="DN12" s="303"/>
      <c r="DO12" s="312"/>
      <c r="DP12" s="303"/>
      <c r="DQ12" s="303"/>
      <c r="DR12" s="303"/>
      <c r="DS12" s="303"/>
      <c r="DT12" s="303"/>
      <c r="DU12" s="303"/>
      <c r="DV12" s="303"/>
      <c r="DW12" s="303"/>
      <c r="DX12" s="303"/>
      <c r="DY12" s="303"/>
      <c r="DZ12" s="303"/>
      <c r="EA12" s="303"/>
      <c r="EB12" s="303"/>
      <c r="EC12" s="303"/>
      <c r="ED12" s="303"/>
      <c r="EE12" s="303"/>
      <c r="EF12" s="303"/>
      <c r="EG12" s="303"/>
      <c r="EH12" s="311"/>
      <c r="EI12" s="303"/>
      <c r="EJ12" s="303"/>
      <c r="EK12" s="303"/>
      <c r="EL12" s="303"/>
      <c r="EM12" s="303"/>
      <c r="EN12" s="303"/>
      <c r="EO12" s="303"/>
      <c r="EP12" s="303"/>
      <c r="EQ12" s="303"/>
      <c r="ER12" s="310"/>
      <c r="ES12" s="303"/>
      <c r="ET12" s="303"/>
      <c r="EU12" s="303"/>
      <c r="EV12" s="303"/>
      <c r="EW12" s="303"/>
      <c r="EX12" s="303"/>
      <c r="EY12" s="303"/>
      <c r="EZ12" s="303"/>
      <c r="FA12" s="303"/>
      <c r="FB12" s="303"/>
      <c r="FC12" s="303"/>
      <c r="FD12" s="303"/>
      <c r="FE12" s="303"/>
      <c r="FF12" s="303"/>
      <c r="FG12" s="303"/>
      <c r="FH12" s="303"/>
      <c r="FI12" s="303"/>
      <c r="FJ12" s="303"/>
      <c r="FK12" s="303"/>
      <c r="FL12" s="173" t="s">
        <v>138</v>
      </c>
      <c r="FM12" s="303"/>
      <c r="FN12" s="303"/>
      <c r="FO12" s="303"/>
      <c r="FP12" s="303"/>
      <c r="FQ12" s="303"/>
      <c r="FR12" s="303"/>
      <c r="FS12" s="303"/>
      <c r="FT12" s="303"/>
      <c r="FU12" s="303"/>
      <c r="FV12" s="303"/>
      <c r="FW12" s="303"/>
      <c r="FX12" s="303"/>
      <c r="FY12" s="303"/>
      <c r="FZ12" s="303"/>
      <c r="GA12" s="303"/>
      <c r="GB12" s="303"/>
      <c r="GC12" s="303"/>
      <c r="GD12" s="303"/>
      <c r="GE12" s="303"/>
      <c r="GF12" s="303"/>
      <c r="GG12" s="303"/>
      <c r="GH12" s="303"/>
      <c r="GI12" s="303"/>
      <c r="GJ12" s="303"/>
    </row>
    <row r="13" spans="1:192" ht="17">
      <c r="A13" s="159">
        <v>1</v>
      </c>
      <c r="B13" s="159" t="s">
        <v>139</v>
      </c>
      <c r="C13" s="165">
        <v>50</v>
      </c>
      <c r="D13" s="165">
        <v>53.5</v>
      </c>
      <c r="E13" s="165">
        <v>123.1</v>
      </c>
      <c r="F13" s="174">
        <v>176.5</v>
      </c>
      <c r="G13" s="165">
        <v>3.5</v>
      </c>
      <c r="H13" s="165">
        <v>61.3</v>
      </c>
      <c r="I13" s="165">
        <v>6.9</v>
      </c>
      <c r="J13" s="165">
        <v>11.3</v>
      </c>
      <c r="K13" s="159"/>
      <c r="L13" s="165">
        <v>0</v>
      </c>
      <c r="M13" s="165">
        <v>3.5</v>
      </c>
      <c r="N13" s="165">
        <v>6.9</v>
      </c>
      <c r="O13" s="165">
        <v>11.3</v>
      </c>
      <c r="P13" s="165"/>
      <c r="Q13" s="175">
        <v>0.378</v>
      </c>
      <c r="R13" s="176">
        <v>1.5509999999999999E-2</v>
      </c>
      <c r="S13" s="176"/>
      <c r="T13" s="177">
        <v>176.6</v>
      </c>
      <c r="U13" s="165">
        <v>-0.1</v>
      </c>
      <c r="V13" s="165">
        <v>176.5</v>
      </c>
      <c r="W13" s="165" t="s">
        <v>140</v>
      </c>
      <c r="X13" s="165">
        <v>176.5</v>
      </c>
      <c r="Y13" s="175"/>
      <c r="Z13" s="175"/>
      <c r="AA13" s="175"/>
      <c r="AB13" s="175"/>
      <c r="AC13" s="175"/>
      <c r="AD13" s="175"/>
      <c r="AE13" s="175"/>
      <c r="AF13" s="175"/>
      <c r="AG13" s="175"/>
      <c r="AH13" s="160">
        <v>2</v>
      </c>
      <c r="AI13" s="159">
        <v>1557</v>
      </c>
      <c r="AJ13" s="178">
        <v>779</v>
      </c>
      <c r="AK13" s="179">
        <v>2.8999999999999998E-3</v>
      </c>
      <c r="AL13" s="159"/>
      <c r="AM13" s="159">
        <v>6</v>
      </c>
      <c r="AN13" s="159">
        <v>2434</v>
      </c>
      <c r="AO13" s="180">
        <v>406</v>
      </c>
      <c r="AP13" s="182">
        <v>1.5100000000000001E-3</v>
      </c>
      <c r="AQ13" s="180">
        <v>2744</v>
      </c>
      <c r="AR13" s="159">
        <v>8</v>
      </c>
      <c r="AS13" s="159">
        <v>4096</v>
      </c>
      <c r="AT13" s="180">
        <v>512</v>
      </c>
      <c r="AU13" s="182">
        <v>1.91E-3</v>
      </c>
      <c r="AV13" s="159"/>
      <c r="AW13" s="159">
        <v>1</v>
      </c>
      <c r="AX13" s="159">
        <v>866</v>
      </c>
      <c r="AY13" s="159">
        <v>866</v>
      </c>
      <c r="AZ13" s="182">
        <v>3.2200000000000002E-3</v>
      </c>
      <c r="BA13" s="159"/>
      <c r="BB13" s="159">
        <v>2</v>
      </c>
      <c r="BC13" s="159">
        <v>1192</v>
      </c>
      <c r="BD13" s="180">
        <v>596</v>
      </c>
      <c r="BE13" s="182">
        <v>2.2200000000000002E-3</v>
      </c>
      <c r="BF13" s="159"/>
      <c r="BG13" s="159">
        <v>3</v>
      </c>
      <c r="BH13" s="159">
        <v>1316</v>
      </c>
      <c r="BI13" s="180">
        <v>439</v>
      </c>
      <c r="BJ13" s="182">
        <v>1.6299999999999999E-3</v>
      </c>
      <c r="BK13" s="159"/>
      <c r="BL13" s="159">
        <v>5</v>
      </c>
      <c r="BM13" s="159">
        <v>2050</v>
      </c>
      <c r="BN13" s="180">
        <v>410</v>
      </c>
      <c r="BO13" s="182">
        <v>1.5299999999999999E-3</v>
      </c>
      <c r="BP13" s="159"/>
      <c r="BQ13" s="159">
        <v>8</v>
      </c>
      <c r="BR13" s="159">
        <v>3203</v>
      </c>
      <c r="BS13" s="180">
        <v>400</v>
      </c>
      <c r="BT13" s="182">
        <v>1.49E-3</v>
      </c>
      <c r="BU13" s="180">
        <v>2999</v>
      </c>
      <c r="BV13" s="159">
        <v>4</v>
      </c>
      <c r="BW13" s="159">
        <v>1672</v>
      </c>
      <c r="BX13" s="180">
        <v>418</v>
      </c>
      <c r="BY13" s="182">
        <v>1.56E-3</v>
      </c>
      <c r="BZ13" s="159"/>
      <c r="CA13" s="159">
        <v>7</v>
      </c>
      <c r="CB13" s="159">
        <v>2856</v>
      </c>
      <c r="CC13" s="180">
        <v>408</v>
      </c>
      <c r="CD13" s="182">
        <v>1.5200000000000001E-3</v>
      </c>
      <c r="CE13" s="159"/>
      <c r="CF13" s="159">
        <v>11</v>
      </c>
      <c r="CG13" s="159">
        <v>4514</v>
      </c>
      <c r="CH13" s="180">
        <v>410</v>
      </c>
      <c r="CI13" s="182">
        <v>1.5299999999999999E-3</v>
      </c>
      <c r="CJ13" s="180">
        <v>4011</v>
      </c>
      <c r="CK13" s="159">
        <v>3</v>
      </c>
      <c r="CL13" s="159">
        <v>1548</v>
      </c>
      <c r="CM13" s="180">
        <v>516</v>
      </c>
      <c r="CN13" s="182">
        <v>1.92E-3</v>
      </c>
      <c r="CO13" s="159"/>
      <c r="CP13" s="159">
        <v>7</v>
      </c>
      <c r="CQ13" s="159">
        <v>2395</v>
      </c>
      <c r="CR13" s="159">
        <v>342.14285710000001</v>
      </c>
      <c r="CS13" s="182">
        <v>1.2700000000000001E-3</v>
      </c>
      <c r="CT13" s="159"/>
      <c r="CU13" s="159">
        <v>13</v>
      </c>
      <c r="CV13" s="159">
        <v>4610</v>
      </c>
      <c r="CW13" s="159">
        <v>354.61538460000003</v>
      </c>
      <c r="CX13" s="182">
        <v>1.32E-3</v>
      </c>
      <c r="CY13" s="159"/>
      <c r="CZ13" s="159">
        <v>17</v>
      </c>
      <c r="DA13" s="159">
        <v>5918</v>
      </c>
      <c r="DB13" s="159">
        <v>348.1176471</v>
      </c>
      <c r="DC13" s="182">
        <v>1.2999999999999999E-3</v>
      </c>
      <c r="DD13" s="180">
        <v>5784</v>
      </c>
      <c r="DE13" s="159">
        <v>23</v>
      </c>
      <c r="DF13" s="159">
        <v>6439</v>
      </c>
      <c r="DG13" s="159">
        <v>279.9565217</v>
      </c>
      <c r="DH13" s="182">
        <v>1.0399999999999999E-3</v>
      </c>
      <c r="DI13" s="180">
        <v>6924</v>
      </c>
      <c r="DJ13" s="159">
        <v>4</v>
      </c>
      <c r="DK13" s="159">
        <v>1698</v>
      </c>
      <c r="DL13" s="159">
        <v>424.5</v>
      </c>
      <c r="DM13" s="182">
        <v>1.58E-3</v>
      </c>
      <c r="DN13" s="180">
        <v>1563</v>
      </c>
      <c r="DO13" s="159">
        <v>12</v>
      </c>
      <c r="DP13" s="159">
        <v>3293</v>
      </c>
      <c r="DQ13" s="159">
        <v>274.41666670000001</v>
      </c>
      <c r="DR13" s="182">
        <v>1.0200000000000001E-3</v>
      </c>
      <c r="DS13" s="180">
        <v>3592</v>
      </c>
      <c r="DT13" s="159">
        <v>6</v>
      </c>
      <c r="DU13" s="159">
        <v>2778</v>
      </c>
      <c r="DV13" s="159">
        <v>463</v>
      </c>
      <c r="DW13" s="182">
        <v>1.72E-3</v>
      </c>
      <c r="DX13" s="159"/>
      <c r="DY13" s="159">
        <v>9</v>
      </c>
      <c r="DZ13" s="159">
        <v>3256</v>
      </c>
      <c r="EA13" s="159">
        <v>361.77777780000002</v>
      </c>
      <c r="EB13" s="182">
        <v>1.3500000000000001E-3</v>
      </c>
      <c r="EC13" s="159"/>
      <c r="ED13" s="159">
        <v>13</v>
      </c>
      <c r="EE13" s="159">
        <v>4345</v>
      </c>
      <c r="EF13" s="159">
        <v>334.2307692</v>
      </c>
      <c r="EG13" s="182">
        <v>1.24E-3</v>
      </c>
      <c r="EH13" s="159"/>
      <c r="EI13" s="159">
        <v>14</v>
      </c>
      <c r="EJ13" s="159" t="s">
        <v>140</v>
      </c>
      <c r="EK13" s="159" t="e">
        <v>#VALUE!</v>
      </c>
      <c r="EL13" s="182" t="e">
        <v>#VALUE!</v>
      </c>
      <c r="EM13" s="159"/>
      <c r="EN13" s="159">
        <v>15</v>
      </c>
      <c r="EO13" s="159">
        <v>4806</v>
      </c>
      <c r="EP13" s="159">
        <v>320.39999999999998</v>
      </c>
      <c r="EQ13" s="182">
        <v>1.1900000000000001E-3</v>
      </c>
      <c r="ER13" s="159"/>
      <c r="ES13" s="159">
        <v>16</v>
      </c>
      <c r="ET13" s="159" t="s">
        <v>140</v>
      </c>
      <c r="EU13" s="159" t="e">
        <v>#VALUE!</v>
      </c>
      <c r="EV13" s="182" t="e">
        <v>#VALUE!</v>
      </c>
      <c r="EW13" s="159"/>
      <c r="EX13" s="159">
        <v>17</v>
      </c>
      <c r="EY13" s="159" t="s">
        <v>140</v>
      </c>
      <c r="EZ13" s="159" t="e">
        <v>#VALUE!</v>
      </c>
      <c r="FA13" s="182" t="e">
        <v>#VALUE!</v>
      </c>
      <c r="FB13" s="159"/>
      <c r="FC13" s="159">
        <v>19</v>
      </c>
      <c r="FD13" s="159" t="s">
        <v>140</v>
      </c>
      <c r="FE13" s="159" t="e">
        <v>#VALUE!</v>
      </c>
      <c r="FF13" s="182" t="e">
        <v>#VALUE!</v>
      </c>
      <c r="FG13" s="159"/>
      <c r="FH13" s="159">
        <v>22</v>
      </c>
      <c r="FI13" s="159">
        <v>7041</v>
      </c>
      <c r="FJ13" s="159">
        <v>320.04545450000001</v>
      </c>
      <c r="FK13" s="182">
        <v>1.1900000000000001E-3</v>
      </c>
      <c r="FL13" s="159"/>
      <c r="FM13" s="159">
        <v>29</v>
      </c>
      <c r="FN13" s="159">
        <v>6600</v>
      </c>
      <c r="FO13" s="159">
        <v>227.58620690000001</v>
      </c>
      <c r="FP13" s="182">
        <v>8.4999999999999995E-4</v>
      </c>
      <c r="FQ13" s="159"/>
      <c r="FR13" s="159">
        <v>37</v>
      </c>
      <c r="FS13" s="159">
        <v>9625</v>
      </c>
      <c r="FT13" s="159">
        <v>260.13513510000001</v>
      </c>
      <c r="FU13" s="182">
        <v>9.7000000000000005E-4</v>
      </c>
      <c r="FV13" s="159"/>
      <c r="FW13" s="159" t="s">
        <v>141</v>
      </c>
      <c r="FX13" s="159" t="s">
        <v>140</v>
      </c>
      <c r="FY13" s="159" t="e">
        <v>#VALUE!</v>
      </c>
      <c r="FZ13" s="182" t="e">
        <v>#VALUE!</v>
      </c>
      <c r="GA13" s="159"/>
      <c r="GB13" s="159" t="s">
        <v>141</v>
      </c>
      <c r="GC13" s="159" t="s">
        <v>140</v>
      </c>
      <c r="GD13" s="159" t="e">
        <v>#VALUE!</v>
      </c>
      <c r="GE13" s="182" t="e">
        <v>#VALUE!</v>
      </c>
      <c r="GF13" s="159"/>
      <c r="GG13" s="159" t="s">
        <v>141</v>
      </c>
      <c r="GH13" s="159" t="s">
        <v>140</v>
      </c>
      <c r="GI13" s="159" t="e">
        <v>#VALUE!</v>
      </c>
      <c r="GJ13" s="182" t="e">
        <v>#VALUE!</v>
      </c>
    </row>
    <row r="14" spans="1:192" ht="17">
      <c r="A14" s="159">
        <v>2</v>
      </c>
      <c r="B14" s="159" t="s">
        <v>142</v>
      </c>
      <c r="C14" s="165">
        <v>50</v>
      </c>
      <c r="D14" s="165">
        <v>53.5</v>
      </c>
      <c r="E14" s="165">
        <v>125.1</v>
      </c>
      <c r="F14" s="174">
        <v>178.6</v>
      </c>
      <c r="G14" s="165">
        <v>3.5</v>
      </c>
      <c r="H14" s="165">
        <v>61.3</v>
      </c>
      <c r="I14" s="165">
        <v>6.9</v>
      </c>
      <c r="J14" s="165">
        <v>11.3</v>
      </c>
      <c r="K14" s="159"/>
      <c r="L14" s="165">
        <v>0</v>
      </c>
      <c r="M14" s="165">
        <v>3.5</v>
      </c>
      <c r="N14" s="165">
        <v>6.9</v>
      </c>
      <c r="O14" s="165">
        <v>11.3</v>
      </c>
      <c r="P14" s="165"/>
      <c r="Q14" s="175">
        <v>0.38300000000000001</v>
      </c>
      <c r="R14" s="176">
        <v>1.5699999999999999E-2</v>
      </c>
      <c r="S14" s="176"/>
      <c r="T14" s="177">
        <v>178.6</v>
      </c>
      <c r="U14" s="165">
        <v>-0.1</v>
      </c>
      <c r="V14" s="165">
        <v>178.6</v>
      </c>
      <c r="W14" s="165" t="s">
        <v>140</v>
      </c>
      <c r="X14" s="165">
        <v>178.6</v>
      </c>
      <c r="Y14" s="175"/>
      <c r="Z14" s="175"/>
      <c r="AA14" s="175"/>
      <c r="AB14" s="175"/>
      <c r="AC14" s="175"/>
      <c r="AD14" s="175"/>
      <c r="AE14" s="175"/>
      <c r="AF14" s="175"/>
      <c r="AG14" s="175"/>
      <c r="AH14" s="160">
        <v>2</v>
      </c>
      <c r="AI14" s="159">
        <v>1461</v>
      </c>
      <c r="AJ14" s="178">
        <v>731</v>
      </c>
      <c r="AK14" s="179">
        <v>2.7499999999999998E-3</v>
      </c>
      <c r="AL14" s="159"/>
      <c r="AM14" s="159">
        <v>6</v>
      </c>
      <c r="AN14" s="159">
        <v>2622</v>
      </c>
      <c r="AO14" s="180">
        <v>437</v>
      </c>
      <c r="AP14" s="182">
        <v>1.65E-3</v>
      </c>
      <c r="AQ14" s="180">
        <v>1600</v>
      </c>
      <c r="AR14" s="159">
        <v>8</v>
      </c>
      <c r="AS14" s="183"/>
      <c r="AT14" s="184"/>
      <c r="AU14" s="185"/>
      <c r="AV14" s="159"/>
      <c r="AW14" s="159">
        <v>1</v>
      </c>
      <c r="AX14" s="159">
        <v>781</v>
      </c>
      <c r="AY14" s="159">
        <v>781</v>
      </c>
      <c r="AZ14" s="182">
        <v>2.9399999999999999E-3</v>
      </c>
      <c r="BA14" s="159"/>
      <c r="BB14" s="159">
        <v>2</v>
      </c>
      <c r="BC14" s="159">
        <v>859</v>
      </c>
      <c r="BD14" s="180">
        <v>430</v>
      </c>
      <c r="BE14" s="182">
        <v>1.6199999999999999E-3</v>
      </c>
      <c r="BF14" s="159"/>
      <c r="BG14" s="159">
        <v>3</v>
      </c>
      <c r="BH14" s="159">
        <v>1324</v>
      </c>
      <c r="BI14" s="180">
        <v>441</v>
      </c>
      <c r="BJ14" s="182">
        <v>1.66E-3</v>
      </c>
      <c r="BK14" s="159"/>
      <c r="BL14" s="159">
        <v>5</v>
      </c>
      <c r="BM14" s="159">
        <v>1811</v>
      </c>
      <c r="BN14" s="180">
        <v>362</v>
      </c>
      <c r="BO14" s="182">
        <v>1.3699999999999999E-3</v>
      </c>
      <c r="BP14" s="159"/>
      <c r="BQ14" s="159">
        <v>8</v>
      </c>
      <c r="BR14" s="159">
        <v>2555</v>
      </c>
      <c r="BS14" s="180">
        <v>319</v>
      </c>
      <c r="BT14" s="182">
        <v>1.1999999999999999E-3</v>
      </c>
      <c r="BU14" s="180">
        <v>1448</v>
      </c>
      <c r="BV14" s="159">
        <v>4</v>
      </c>
      <c r="BW14" s="159">
        <v>1288</v>
      </c>
      <c r="BX14" s="180">
        <v>322</v>
      </c>
      <c r="BY14" s="182">
        <v>1.2099999999999999E-3</v>
      </c>
      <c r="BZ14" s="159"/>
      <c r="CA14" s="159">
        <v>7</v>
      </c>
      <c r="CB14" s="159">
        <v>2406</v>
      </c>
      <c r="CC14" s="180">
        <v>344</v>
      </c>
      <c r="CD14" s="182">
        <v>1.2999999999999999E-3</v>
      </c>
      <c r="CE14" s="159"/>
      <c r="CF14" s="159">
        <v>11</v>
      </c>
      <c r="CG14" s="186">
        <v>3128</v>
      </c>
      <c r="CH14" s="180">
        <v>284</v>
      </c>
      <c r="CI14" s="182">
        <v>1.07E-3</v>
      </c>
      <c r="CJ14" s="180">
        <v>1377</v>
      </c>
      <c r="CK14" s="159">
        <v>3</v>
      </c>
      <c r="CL14" s="159">
        <v>1005</v>
      </c>
      <c r="CM14" s="180">
        <v>335</v>
      </c>
      <c r="CN14" s="182">
        <v>1.2600000000000001E-3</v>
      </c>
      <c r="CO14" s="159"/>
      <c r="CP14" s="159">
        <v>7</v>
      </c>
      <c r="CQ14" s="159">
        <v>2296</v>
      </c>
      <c r="CR14" s="159">
        <v>328</v>
      </c>
      <c r="CS14" s="182">
        <v>1.24E-3</v>
      </c>
      <c r="CT14" s="159"/>
      <c r="CU14" s="159">
        <v>13</v>
      </c>
      <c r="CV14" s="159">
        <v>3931</v>
      </c>
      <c r="CW14" s="159">
        <v>302.38461539999997</v>
      </c>
      <c r="CX14" s="182">
        <v>1.14E-3</v>
      </c>
      <c r="CY14" s="159"/>
      <c r="CZ14" s="159">
        <v>17</v>
      </c>
      <c r="DA14" s="159">
        <v>4500</v>
      </c>
      <c r="DB14" s="159">
        <v>264.70588240000001</v>
      </c>
      <c r="DC14" s="182">
        <v>1E-3</v>
      </c>
      <c r="DD14" s="180">
        <v>1548</v>
      </c>
      <c r="DE14" s="159">
        <v>23</v>
      </c>
      <c r="DF14" s="159">
        <v>5804</v>
      </c>
      <c r="DG14" s="159">
        <v>252.34782609999999</v>
      </c>
      <c r="DH14" s="182">
        <v>9.5E-4</v>
      </c>
      <c r="DI14" s="180">
        <v>1615</v>
      </c>
      <c r="DJ14" s="159">
        <v>4</v>
      </c>
      <c r="DK14" s="159">
        <v>1357</v>
      </c>
      <c r="DL14" s="159">
        <v>339.25</v>
      </c>
      <c r="DM14" s="182">
        <v>1.2800000000000001E-3</v>
      </c>
      <c r="DN14" s="180">
        <v>952</v>
      </c>
      <c r="DO14" s="159">
        <v>12</v>
      </c>
      <c r="DP14" s="159">
        <v>3158</v>
      </c>
      <c r="DQ14" s="159">
        <v>263.16666670000001</v>
      </c>
      <c r="DR14" s="182">
        <v>9.8999999999999999E-4</v>
      </c>
      <c r="DS14" s="180">
        <v>1484</v>
      </c>
      <c r="DT14" s="159">
        <v>6</v>
      </c>
      <c r="DU14" s="159">
        <v>2074</v>
      </c>
      <c r="DV14" s="159">
        <v>345.66666670000001</v>
      </c>
      <c r="DW14" s="182">
        <v>1.2999999999999999E-3</v>
      </c>
      <c r="DX14" s="159"/>
      <c r="DY14" s="159">
        <v>9</v>
      </c>
      <c r="DZ14" s="159">
        <v>2472</v>
      </c>
      <c r="EA14" s="159">
        <v>274.66666670000001</v>
      </c>
      <c r="EB14" s="182">
        <v>1.0399999999999999E-3</v>
      </c>
      <c r="EC14" s="159"/>
      <c r="ED14" s="159">
        <v>13</v>
      </c>
      <c r="EE14" s="159">
        <v>2892</v>
      </c>
      <c r="EF14" s="159">
        <v>222.46153849999999</v>
      </c>
      <c r="EG14" s="182">
        <v>8.4000000000000003E-4</v>
      </c>
      <c r="EH14" s="159"/>
      <c r="EI14" s="159">
        <v>14</v>
      </c>
      <c r="EJ14" s="159" t="s">
        <v>140</v>
      </c>
      <c r="EK14" s="159" t="e">
        <v>#VALUE!</v>
      </c>
      <c r="EL14" s="182" t="e">
        <v>#VALUE!</v>
      </c>
      <c r="EM14" s="159"/>
      <c r="EN14" s="159">
        <v>15</v>
      </c>
      <c r="EO14" s="159">
        <v>4376</v>
      </c>
      <c r="EP14" s="159">
        <v>291.73333330000003</v>
      </c>
      <c r="EQ14" s="182">
        <v>1.1000000000000001E-3</v>
      </c>
      <c r="ER14" s="159"/>
      <c r="ES14" s="159">
        <v>16</v>
      </c>
      <c r="ET14" s="159" t="s">
        <v>140</v>
      </c>
      <c r="EU14" s="159" t="e">
        <v>#VALUE!</v>
      </c>
      <c r="EV14" s="182" t="e">
        <v>#VALUE!</v>
      </c>
      <c r="EW14" s="159"/>
      <c r="EX14" s="159">
        <v>17</v>
      </c>
      <c r="EY14" s="159" t="s">
        <v>140</v>
      </c>
      <c r="EZ14" s="159" t="e">
        <v>#VALUE!</v>
      </c>
      <c r="FA14" s="182" t="e">
        <v>#VALUE!</v>
      </c>
      <c r="FB14" s="159"/>
      <c r="FC14" s="159">
        <v>19</v>
      </c>
      <c r="FD14" s="159" t="s">
        <v>140</v>
      </c>
      <c r="FE14" s="159" t="e">
        <v>#VALUE!</v>
      </c>
      <c r="FF14" s="182" t="e">
        <v>#VALUE!</v>
      </c>
      <c r="FG14" s="159"/>
      <c r="FH14" s="159">
        <v>22</v>
      </c>
      <c r="FI14" s="159">
        <v>5863</v>
      </c>
      <c r="FJ14" s="159">
        <v>266.5</v>
      </c>
      <c r="FK14" s="182">
        <v>1E-3</v>
      </c>
      <c r="FL14" s="159"/>
      <c r="FM14" s="159">
        <v>29</v>
      </c>
      <c r="FN14" s="159">
        <v>7400</v>
      </c>
      <c r="FO14" s="159">
        <v>255.17241379999999</v>
      </c>
      <c r="FP14" s="182">
        <v>9.6000000000000002E-4</v>
      </c>
      <c r="FQ14" s="159"/>
      <c r="FR14" s="159">
        <v>37</v>
      </c>
      <c r="FS14" s="159">
        <v>9340</v>
      </c>
      <c r="FT14" s="159">
        <v>252.43243240000001</v>
      </c>
      <c r="FU14" s="182">
        <v>9.5E-4</v>
      </c>
      <c r="FV14" s="159"/>
      <c r="FW14" s="159" t="s">
        <v>141</v>
      </c>
      <c r="FX14" s="159" t="s">
        <v>140</v>
      </c>
      <c r="FY14" s="159" t="e">
        <v>#VALUE!</v>
      </c>
      <c r="FZ14" s="182" t="e">
        <v>#VALUE!</v>
      </c>
      <c r="GA14" s="159"/>
      <c r="GB14" s="159" t="s">
        <v>141</v>
      </c>
      <c r="GC14" s="159" t="s">
        <v>140</v>
      </c>
      <c r="GD14" s="159" t="e">
        <v>#VALUE!</v>
      </c>
      <c r="GE14" s="182" t="e">
        <v>#VALUE!</v>
      </c>
      <c r="GF14" s="159"/>
      <c r="GG14" s="159" t="s">
        <v>141</v>
      </c>
      <c r="GH14" s="159" t="s">
        <v>140</v>
      </c>
      <c r="GI14" s="159" t="e">
        <v>#VALUE!</v>
      </c>
      <c r="GJ14" s="182" t="e">
        <v>#VALUE!</v>
      </c>
    </row>
    <row r="15" spans="1:192" ht="17">
      <c r="A15" s="159">
        <v>3</v>
      </c>
      <c r="B15" s="159" t="s">
        <v>143</v>
      </c>
      <c r="C15" s="165">
        <v>50</v>
      </c>
      <c r="D15" s="165">
        <v>53.5</v>
      </c>
      <c r="E15" s="165">
        <v>122.9</v>
      </c>
      <c r="F15" s="174">
        <v>176.3</v>
      </c>
      <c r="G15" s="165">
        <v>3.5</v>
      </c>
      <c r="H15" s="165">
        <v>61.3</v>
      </c>
      <c r="I15" s="165">
        <v>6.9</v>
      </c>
      <c r="J15" s="165">
        <v>11.3</v>
      </c>
      <c r="K15" s="159"/>
      <c r="L15" s="165">
        <v>0</v>
      </c>
      <c r="M15" s="165">
        <v>3.5</v>
      </c>
      <c r="N15" s="165">
        <v>6.9</v>
      </c>
      <c r="O15" s="165">
        <v>11.3</v>
      </c>
      <c r="P15" s="165"/>
      <c r="Q15" s="175">
        <v>0.378</v>
      </c>
      <c r="R15" s="176">
        <v>1.5509999999999999E-2</v>
      </c>
      <c r="S15" s="176"/>
      <c r="T15" s="177">
        <v>176.3</v>
      </c>
      <c r="U15" s="165">
        <v>0</v>
      </c>
      <c r="V15" s="165">
        <v>176.3</v>
      </c>
      <c r="W15" s="165" t="s">
        <v>140</v>
      </c>
      <c r="X15" s="165">
        <v>176.3</v>
      </c>
      <c r="Y15" s="175"/>
      <c r="Z15" s="175"/>
      <c r="AA15" s="175"/>
      <c r="AB15" s="175"/>
      <c r="AC15" s="175"/>
      <c r="AD15" s="175"/>
      <c r="AE15" s="175"/>
      <c r="AF15" s="175"/>
      <c r="AG15" s="175"/>
      <c r="AH15" s="160">
        <v>2</v>
      </c>
      <c r="AI15" s="159">
        <v>1766</v>
      </c>
      <c r="AJ15" s="178">
        <v>883</v>
      </c>
      <c r="AK15" s="179">
        <v>3.29E-3</v>
      </c>
      <c r="AL15" s="159"/>
      <c r="AM15" s="159">
        <v>6</v>
      </c>
      <c r="AN15" s="159">
        <v>3175</v>
      </c>
      <c r="AO15" s="180">
        <v>529</v>
      </c>
      <c r="AP15" s="182">
        <v>1.97E-3</v>
      </c>
      <c r="AQ15" s="180">
        <v>4828</v>
      </c>
      <c r="AR15" s="159">
        <v>8</v>
      </c>
      <c r="AS15" s="183"/>
      <c r="AT15" s="184"/>
      <c r="AU15" s="185"/>
      <c r="AV15" s="159"/>
      <c r="AW15" s="159">
        <v>1</v>
      </c>
      <c r="AX15" s="159">
        <v>673</v>
      </c>
      <c r="AY15" s="159">
        <v>673</v>
      </c>
      <c r="AZ15" s="182">
        <v>2.5100000000000001E-3</v>
      </c>
      <c r="BA15" s="159"/>
      <c r="BB15" s="159">
        <v>2</v>
      </c>
      <c r="BC15" s="159">
        <v>776</v>
      </c>
      <c r="BD15" s="180">
        <v>388</v>
      </c>
      <c r="BE15" s="182">
        <v>1.4400000000000001E-3</v>
      </c>
      <c r="BF15" s="159"/>
      <c r="BG15" s="159">
        <v>3</v>
      </c>
      <c r="BH15" s="159">
        <v>1104</v>
      </c>
      <c r="BI15" s="180">
        <v>368</v>
      </c>
      <c r="BJ15" s="182">
        <v>1.3699999999999999E-3</v>
      </c>
      <c r="BK15" s="159"/>
      <c r="BL15" s="159">
        <v>5</v>
      </c>
      <c r="BM15" s="159">
        <v>1973</v>
      </c>
      <c r="BN15" s="180">
        <v>395</v>
      </c>
      <c r="BO15" s="182">
        <v>1.47E-3</v>
      </c>
      <c r="BP15" s="159"/>
      <c r="BQ15" s="159">
        <v>8</v>
      </c>
      <c r="BR15" s="159">
        <v>3240</v>
      </c>
      <c r="BS15" s="180">
        <v>405</v>
      </c>
      <c r="BT15" s="182">
        <v>1.5100000000000001E-3</v>
      </c>
      <c r="BU15" s="180">
        <v>6739</v>
      </c>
      <c r="BV15" s="159">
        <v>4</v>
      </c>
      <c r="BW15" s="159">
        <v>1925</v>
      </c>
      <c r="BX15" s="180">
        <v>481</v>
      </c>
      <c r="BY15" s="182">
        <v>1.7899999999999999E-3</v>
      </c>
      <c r="BZ15" s="159"/>
      <c r="CA15" s="159">
        <v>7</v>
      </c>
      <c r="CB15" s="159">
        <v>3300</v>
      </c>
      <c r="CC15" s="180">
        <v>471</v>
      </c>
      <c r="CD15" s="182">
        <v>1.75E-3</v>
      </c>
      <c r="CE15" s="159"/>
      <c r="CF15" s="159">
        <v>11</v>
      </c>
      <c r="CG15" s="159">
        <v>4390</v>
      </c>
      <c r="CH15" s="180">
        <v>399</v>
      </c>
      <c r="CI15" s="182">
        <v>1.49E-3</v>
      </c>
      <c r="CJ15" s="180">
        <v>8008</v>
      </c>
      <c r="CK15" s="159">
        <v>3</v>
      </c>
      <c r="CL15" s="159">
        <v>1256</v>
      </c>
      <c r="CM15" s="180">
        <v>419</v>
      </c>
      <c r="CN15" s="182">
        <v>1.56E-3</v>
      </c>
      <c r="CO15" s="159"/>
      <c r="CP15" s="159">
        <v>7</v>
      </c>
      <c r="CQ15" s="159">
        <v>2514</v>
      </c>
      <c r="CR15" s="159">
        <v>359.14285710000001</v>
      </c>
      <c r="CS15" s="182">
        <v>1.34E-3</v>
      </c>
      <c r="CT15" s="159"/>
      <c r="CU15" s="159">
        <v>13</v>
      </c>
      <c r="CV15" s="159">
        <v>4892</v>
      </c>
      <c r="CW15" s="159">
        <v>376.30769229999999</v>
      </c>
      <c r="CX15" s="182">
        <v>1.4E-3</v>
      </c>
      <c r="CY15" s="159"/>
      <c r="CZ15" s="159">
        <v>17</v>
      </c>
      <c r="DA15" s="159">
        <v>6933</v>
      </c>
      <c r="DB15" s="159">
        <v>407.82352939999998</v>
      </c>
      <c r="DC15" s="182">
        <v>1.5200000000000001E-3</v>
      </c>
      <c r="DD15" s="180">
        <v>9692</v>
      </c>
      <c r="DE15" s="159">
        <v>23</v>
      </c>
      <c r="DF15" s="159">
        <v>8530</v>
      </c>
      <c r="DG15" s="159">
        <v>370.86956520000001</v>
      </c>
      <c r="DH15" s="182">
        <v>1.3799999999999999E-3</v>
      </c>
      <c r="DI15" s="180">
        <v>13142</v>
      </c>
      <c r="DJ15" s="159">
        <v>4</v>
      </c>
      <c r="DK15" s="159">
        <v>1633</v>
      </c>
      <c r="DL15" s="159">
        <v>408.25</v>
      </c>
      <c r="DM15" s="182">
        <v>1.5200000000000001E-3</v>
      </c>
      <c r="DN15" s="180">
        <v>3776</v>
      </c>
      <c r="DO15" s="159">
        <v>12</v>
      </c>
      <c r="DP15" s="159">
        <v>4326</v>
      </c>
      <c r="DQ15" s="159">
        <v>360.5</v>
      </c>
      <c r="DR15" s="182">
        <v>1.34E-3</v>
      </c>
      <c r="DS15" s="180">
        <v>9247</v>
      </c>
      <c r="DT15" s="159">
        <v>6</v>
      </c>
      <c r="DU15" s="159">
        <v>2370</v>
      </c>
      <c r="DV15" s="159">
        <v>395</v>
      </c>
      <c r="DW15" s="182">
        <v>1.47E-3</v>
      </c>
      <c r="DX15" s="159"/>
      <c r="DY15" s="159">
        <v>9</v>
      </c>
      <c r="DZ15" s="159">
        <v>4389</v>
      </c>
      <c r="EA15" s="159">
        <v>487.66666670000001</v>
      </c>
      <c r="EB15" s="182">
        <v>1.82E-3</v>
      </c>
      <c r="EC15" s="159"/>
      <c r="ED15" s="159">
        <v>13</v>
      </c>
      <c r="EE15" s="159">
        <v>4607</v>
      </c>
      <c r="EF15" s="159">
        <v>354.38461539999997</v>
      </c>
      <c r="EG15" s="182">
        <v>1.32E-3</v>
      </c>
      <c r="EH15" s="159"/>
      <c r="EI15" s="159">
        <v>14</v>
      </c>
      <c r="EJ15" s="159" t="s">
        <v>140</v>
      </c>
      <c r="EK15" s="159" t="e">
        <v>#VALUE!</v>
      </c>
      <c r="EL15" s="182" t="e">
        <v>#VALUE!</v>
      </c>
      <c r="EM15" s="159"/>
      <c r="EN15" s="159">
        <v>15</v>
      </c>
      <c r="EO15" s="159">
        <v>6035</v>
      </c>
      <c r="EP15" s="159">
        <v>402.33333329999999</v>
      </c>
      <c r="EQ15" s="182">
        <v>1.5E-3</v>
      </c>
      <c r="ER15" s="159"/>
      <c r="ES15" s="159">
        <v>16</v>
      </c>
      <c r="ET15" s="159" t="s">
        <v>140</v>
      </c>
      <c r="EU15" s="159" t="e">
        <v>#VALUE!</v>
      </c>
      <c r="EV15" s="182" t="e">
        <v>#VALUE!</v>
      </c>
      <c r="EW15" s="159"/>
      <c r="EX15" s="159">
        <v>17</v>
      </c>
      <c r="EY15" s="159" t="s">
        <v>140</v>
      </c>
      <c r="EZ15" s="159" t="e">
        <v>#VALUE!</v>
      </c>
      <c r="FA15" s="182" t="e">
        <v>#VALUE!</v>
      </c>
      <c r="FB15" s="159"/>
      <c r="FC15" s="159">
        <v>19</v>
      </c>
      <c r="FD15" s="159" t="s">
        <v>140</v>
      </c>
      <c r="FE15" s="159" t="e">
        <v>#VALUE!</v>
      </c>
      <c r="FF15" s="182" t="e">
        <v>#VALUE!</v>
      </c>
      <c r="FG15" s="159"/>
      <c r="FH15" s="159">
        <v>22</v>
      </c>
      <c r="FI15" s="159">
        <v>8299</v>
      </c>
      <c r="FJ15" s="159">
        <v>377.22727270000001</v>
      </c>
      <c r="FK15" s="182">
        <v>1.4E-3</v>
      </c>
      <c r="FL15" s="159"/>
      <c r="FM15" s="159">
        <v>29</v>
      </c>
      <c r="FN15" s="159">
        <v>13900</v>
      </c>
      <c r="FO15" s="159">
        <v>479.3103448</v>
      </c>
      <c r="FP15" s="182">
        <v>1.7799999999999999E-3</v>
      </c>
      <c r="FQ15" s="159"/>
      <c r="FR15" s="159">
        <v>37</v>
      </c>
      <c r="FS15" s="159">
        <v>16583</v>
      </c>
      <c r="FT15" s="159">
        <v>448.18918919999999</v>
      </c>
      <c r="FU15" s="182">
        <v>1.67E-3</v>
      </c>
      <c r="FV15" s="159"/>
      <c r="FW15" s="159" t="s">
        <v>141</v>
      </c>
      <c r="FX15" s="159" t="s">
        <v>140</v>
      </c>
      <c r="FY15" s="159" t="e">
        <v>#VALUE!</v>
      </c>
      <c r="FZ15" s="182" t="e">
        <v>#VALUE!</v>
      </c>
      <c r="GA15" s="159"/>
      <c r="GB15" s="159" t="s">
        <v>141</v>
      </c>
      <c r="GC15" s="159" t="s">
        <v>140</v>
      </c>
      <c r="GD15" s="159" t="e">
        <v>#VALUE!</v>
      </c>
      <c r="GE15" s="182" t="e">
        <v>#VALUE!</v>
      </c>
      <c r="GF15" s="159"/>
      <c r="GG15" s="159" t="s">
        <v>141</v>
      </c>
      <c r="GH15" s="159" t="s">
        <v>140</v>
      </c>
      <c r="GI15" s="159" t="e">
        <v>#VALUE!</v>
      </c>
      <c r="GJ15" s="182" t="e">
        <v>#VALUE!</v>
      </c>
    </row>
    <row r="16" spans="1:192" ht="17">
      <c r="A16" s="159">
        <v>4</v>
      </c>
      <c r="B16" s="159" t="s">
        <v>144</v>
      </c>
      <c r="C16" s="165">
        <v>65</v>
      </c>
      <c r="D16" s="165">
        <v>70.3</v>
      </c>
      <c r="E16" s="165">
        <v>123.1</v>
      </c>
      <c r="F16" s="174">
        <v>193.3</v>
      </c>
      <c r="G16" s="165">
        <v>5.3</v>
      </c>
      <c r="H16" s="165">
        <v>38.4</v>
      </c>
      <c r="I16" s="165">
        <v>8.1</v>
      </c>
      <c r="J16" s="165">
        <v>21.1</v>
      </c>
      <c r="K16" s="159"/>
      <c r="L16" s="165">
        <v>0</v>
      </c>
      <c r="M16" s="165">
        <v>5.3</v>
      </c>
      <c r="N16" s="165">
        <v>8.1</v>
      </c>
      <c r="O16" s="165">
        <v>21.1</v>
      </c>
      <c r="P16" s="165"/>
      <c r="Q16" s="175">
        <v>0.37</v>
      </c>
      <c r="R16" s="176">
        <v>1.519E-2</v>
      </c>
      <c r="S16" s="176"/>
      <c r="T16" s="177">
        <v>192.6</v>
      </c>
      <c r="U16" s="165">
        <v>0.7</v>
      </c>
      <c r="V16" s="165">
        <v>193.3</v>
      </c>
      <c r="W16" s="165" t="s">
        <v>140</v>
      </c>
      <c r="X16" s="165">
        <v>193.3</v>
      </c>
      <c r="Y16" s="175"/>
      <c r="Z16" s="175"/>
      <c r="AA16" s="175"/>
      <c r="AB16" s="175"/>
      <c r="AC16" s="175"/>
      <c r="AD16" s="175"/>
      <c r="AE16" s="175"/>
      <c r="AF16" s="175"/>
      <c r="AG16" s="175"/>
      <c r="AH16" s="160">
        <v>2</v>
      </c>
      <c r="AI16" s="159">
        <v>1031</v>
      </c>
      <c r="AJ16" s="178">
        <v>516</v>
      </c>
      <c r="AK16" s="179">
        <v>1.4499999999999999E-3</v>
      </c>
      <c r="AL16" s="159"/>
      <c r="AM16" s="159">
        <v>6</v>
      </c>
      <c r="AN16" s="159">
        <v>1501</v>
      </c>
      <c r="AO16" s="180">
        <v>250</v>
      </c>
      <c r="AP16" s="182">
        <v>6.9999999999999999E-4</v>
      </c>
      <c r="AQ16" s="180">
        <v>1895</v>
      </c>
      <c r="AR16" s="159">
        <v>8</v>
      </c>
      <c r="AS16" s="183"/>
      <c r="AT16" s="184"/>
      <c r="AU16" s="185"/>
      <c r="AV16" s="159"/>
      <c r="AW16" s="159">
        <v>1</v>
      </c>
      <c r="AX16" s="159">
        <v>697</v>
      </c>
      <c r="AY16" s="159">
        <v>697</v>
      </c>
      <c r="AZ16" s="182">
        <v>1.9499999999999999E-3</v>
      </c>
      <c r="BA16" s="159"/>
      <c r="BB16" s="159">
        <v>2</v>
      </c>
      <c r="BC16" s="159">
        <v>797</v>
      </c>
      <c r="BD16" s="180">
        <v>399</v>
      </c>
      <c r="BE16" s="182">
        <v>1.1199999999999999E-3</v>
      </c>
      <c r="BF16" s="159"/>
      <c r="BG16" s="159">
        <v>3</v>
      </c>
      <c r="BH16" s="159">
        <v>959</v>
      </c>
      <c r="BI16" s="180">
        <v>320</v>
      </c>
      <c r="BJ16" s="182">
        <v>8.9999999999999998E-4</v>
      </c>
      <c r="BK16" s="159"/>
      <c r="BL16" s="159">
        <v>5</v>
      </c>
      <c r="BM16" s="159">
        <v>1065</v>
      </c>
      <c r="BN16" s="180">
        <v>213</v>
      </c>
      <c r="BO16" s="182">
        <v>5.9999999999999995E-4</v>
      </c>
      <c r="BP16" s="159"/>
      <c r="BQ16" s="159">
        <v>8</v>
      </c>
      <c r="BR16" s="159">
        <v>1504</v>
      </c>
      <c r="BS16" s="180">
        <v>188</v>
      </c>
      <c r="BT16" s="182">
        <v>5.2999999999999998E-4</v>
      </c>
      <c r="BU16" s="180">
        <v>2248</v>
      </c>
      <c r="BV16" s="159">
        <v>4</v>
      </c>
      <c r="BW16" s="159">
        <v>725</v>
      </c>
      <c r="BX16" s="180">
        <v>181</v>
      </c>
      <c r="BY16" s="182">
        <v>5.1000000000000004E-4</v>
      </c>
      <c r="BZ16" s="159"/>
      <c r="CA16" s="159">
        <v>7</v>
      </c>
      <c r="CB16" s="159">
        <v>1175</v>
      </c>
      <c r="CC16" s="180">
        <v>168</v>
      </c>
      <c r="CD16" s="182">
        <v>4.6999999999999999E-4</v>
      </c>
      <c r="CE16" s="159"/>
      <c r="CF16" s="159">
        <v>11</v>
      </c>
      <c r="CG16" s="159">
        <v>1595</v>
      </c>
      <c r="CH16" s="180">
        <v>145</v>
      </c>
      <c r="CI16" s="182">
        <v>4.0999999999999999E-4</v>
      </c>
      <c r="CJ16" s="180">
        <v>2070</v>
      </c>
      <c r="CK16" s="159">
        <v>3</v>
      </c>
      <c r="CL16" s="159">
        <v>677</v>
      </c>
      <c r="CM16" s="180">
        <v>226</v>
      </c>
      <c r="CN16" s="182">
        <v>6.3000000000000003E-4</v>
      </c>
      <c r="CO16" s="159"/>
      <c r="CP16" s="159">
        <v>7</v>
      </c>
      <c r="CQ16" s="159">
        <v>951</v>
      </c>
      <c r="CR16" s="159">
        <v>135.85714290000001</v>
      </c>
      <c r="CS16" s="182">
        <v>3.8000000000000002E-4</v>
      </c>
      <c r="CT16" s="159"/>
      <c r="CU16" s="159">
        <v>13</v>
      </c>
      <c r="CV16" s="159">
        <v>1169</v>
      </c>
      <c r="CW16" s="159">
        <v>89.92307692</v>
      </c>
      <c r="CX16" s="182">
        <v>2.5000000000000001E-4</v>
      </c>
      <c r="CY16" s="159"/>
      <c r="CZ16" s="159">
        <v>17</v>
      </c>
      <c r="DA16" s="159">
        <v>1590</v>
      </c>
      <c r="DB16" s="159">
        <v>93.529411760000002</v>
      </c>
      <c r="DC16" s="182">
        <v>2.5999999999999998E-4</v>
      </c>
      <c r="DD16" s="180">
        <v>2493</v>
      </c>
      <c r="DE16" s="159">
        <v>23</v>
      </c>
      <c r="DF16" s="159">
        <v>1634</v>
      </c>
      <c r="DG16" s="159">
        <v>71.043478260000001</v>
      </c>
      <c r="DH16" s="182">
        <v>2.0000000000000001E-4</v>
      </c>
      <c r="DI16" s="180">
        <v>2610</v>
      </c>
      <c r="DJ16" s="159">
        <v>4</v>
      </c>
      <c r="DK16" s="159">
        <v>980</v>
      </c>
      <c r="DL16" s="159">
        <v>245</v>
      </c>
      <c r="DM16" s="182">
        <v>6.8999999999999997E-4</v>
      </c>
      <c r="DN16" s="180">
        <v>1123</v>
      </c>
      <c r="DO16" s="159">
        <v>12</v>
      </c>
      <c r="DP16" s="159">
        <v>1295</v>
      </c>
      <c r="DQ16" s="159">
        <v>107.91666669999999</v>
      </c>
      <c r="DR16" s="182">
        <v>2.9999999999999997E-4</v>
      </c>
      <c r="DS16" s="180">
        <v>2007</v>
      </c>
      <c r="DT16" s="159">
        <v>6</v>
      </c>
      <c r="DU16" s="159">
        <v>812</v>
      </c>
      <c r="DV16" s="159">
        <v>135.33333329999999</v>
      </c>
      <c r="DW16" s="182">
        <v>3.8000000000000002E-4</v>
      </c>
      <c r="DX16" s="159"/>
      <c r="DY16" s="159">
        <v>9</v>
      </c>
      <c r="DZ16" s="159">
        <v>1098</v>
      </c>
      <c r="EA16" s="159">
        <v>122</v>
      </c>
      <c r="EB16" s="182">
        <v>3.4000000000000002E-4</v>
      </c>
      <c r="EC16" s="159"/>
      <c r="ED16" s="159">
        <v>13</v>
      </c>
      <c r="EE16" s="159">
        <v>1457</v>
      </c>
      <c r="EF16" s="159">
        <v>112.0769231</v>
      </c>
      <c r="EG16" s="182">
        <v>3.1E-4</v>
      </c>
      <c r="EH16" s="159"/>
      <c r="EI16" s="159">
        <v>14</v>
      </c>
      <c r="EJ16" s="159" t="s">
        <v>140</v>
      </c>
      <c r="EK16" s="159" t="e">
        <v>#VALUE!</v>
      </c>
      <c r="EL16" s="182" t="e">
        <v>#VALUE!</v>
      </c>
      <c r="EM16" s="159"/>
      <c r="EN16" s="159">
        <v>15</v>
      </c>
      <c r="EO16" s="159" t="s">
        <v>140</v>
      </c>
      <c r="EP16" s="159" t="e">
        <v>#VALUE!</v>
      </c>
      <c r="EQ16" s="182" t="e">
        <v>#VALUE!</v>
      </c>
      <c r="ER16" s="159"/>
      <c r="ES16" s="159">
        <v>16</v>
      </c>
      <c r="ET16" s="159" t="s">
        <v>140</v>
      </c>
      <c r="EU16" s="159" t="e">
        <v>#VALUE!</v>
      </c>
      <c r="EV16" s="182" t="e">
        <v>#VALUE!</v>
      </c>
      <c r="EW16" s="159"/>
      <c r="EX16" s="159">
        <v>17</v>
      </c>
      <c r="EY16" s="159">
        <v>1663</v>
      </c>
      <c r="EZ16" s="159">
        <v>97.823529410000006</v>
      </c>
      <c r="FA16" s="182">
        <v>2.7E-4</v>
      </c>
      <c r="FB16" s="159"/>
      <c r="FC16" s="159">
        <v>19</v>
      </c>
      <c r="FD16" s="159" t="s">
        <v>140</v>
      </c>
      <c r="FE16" s="159" t="e">
        <v>#VALUE!</v>
      </c>
      <c r="FF16" s="182" t="e">
        <v>#VALUE!</v>
      </c>
      <c r="FG16" s="159"/>
      <c r="FH16" s="159">
        <v>22</v>
      </c>
      <c r="FI16" s="159">
        <v>1670</v>
      </c>
      <c r="FJ16" s="159">
        <v>75.909090910000003</v>
      </c>
      <c r="FK16" s="182">
        <v>2.1000000000000001E-4</v>
      </c>
      <c r="FL16" s="159"/>
      <c r="FM16" s="159">
        <v>29</v>
      </c>
      <c r="FN16" s="159">
        <v>2000</v>
      </c>
      <c r="FO16" s="159">
        <v>68.965517239999997</v>
      </c>
      <c r="FP16" s="182">
        <v>1.9000000000000001E-4</v>
      </c>
      <c r="FQ16" s="159"/>
      <c r="FR16" s="159">
        <v>37</v>
      </c>
      <c r="FS16" s="159">
        <v>1789</v>
      </c>
      <c r="FT16" s="159">
        <v>48.351351350000002</v>
      </c>
      <c r="FU16" s="182">
        <v>1.3999999999999999E-4</v>
      </c>
      <c r="FV16" s="159"/>
      <c r="FW16" s="159">
        <v>44</v>
      </c>
      <c r="FX16" s="159">
        <v>2066</v>
      </c>
      <c r="FY16" s="159">
        <v>46.954545449999998</v>
      </c>
      <c r="FZ16" s="182">
        <v>1.2999999999999999E-4</v>
      </c>
      <c r="GA16" s="159"/>
      <c r="GB16" s="159">
        <v>51</v>
      </c>
      <c r="GC16" s="159">
        <v>1879</v>
      </c>
      <c r="GD16" s="159">
        <v>36.843137249999998</v>
      </c>
      <c r="GE16" s="182">
        <v>1E-4</v>
      </c>
      <c r="GF16" s="159"/>
      <c r="GG16" s="159">
        <v>55</v>
      </c>
      <c r="GH16" s="159" t="s">
        <v>140</v>
      </c>
      <c r="GI16" s="159" t="e">
        <v>#VALUE!</v>
      </c>
      <c r="GJ16" s="182" t="e">
        <v>#VALUE!</v>
      </c>
    </row>
    <row r="17" spans="1:192" ht="17">
      <c r="A17" s="159">
        <v>5</v>
      </c>
      <c r="B17" s="159" t="s">
        <v>145</v>
      </c>
      <c r="C17" s="165">
        <v>65</v>
      </c>
      <c r="D17" s="165">
        <v>70.3</v>
      </c>
      <c r="E17" s="165">
        <v>123.5</v>
      </c>
      <c r="F17" s="174">
        <v>193.8</v>
      </c>
      <c r="G17" s="165">
        <v>5.3</v>
      </c>
      <c r="H17" s="165">
        <v>38.4</v>
      </c>
      <c r="I17" s="165">
        <v>8.1</v>
      </c>
      <c r="J17" s="165">
        <v>21.1</v>
      </c>
      <c r="K17" s="159"/>
      <c r="L17" s="165">
        <v>0</v>
      </c>
      <c r="M17" s="165">
        <v>5.3</v>
      </c>
      <c r="N17" s="165">
        <v>8.1</v>
      </c>
      <c r="O17" s="165">
        <v>21.1</v>
      </c>
      <c r="P17" s="165"/>
      <c r="Q17" s="175">
        <v>0.372</v>
      </c>
      <c r="R17" s="176">
        <v>1.525E-2</v>
      </c>
      <c r="S17" s="176"/>
      <c r="T17" s="177">
        <v>193.3</v>
      </c>
      <c r="U17" s="165">
        <v>0.5</v>
      </c>
      <c r="V17" s="165">
        <v>193.8</v>
      </c>
      <c r="W17" s="165" t="s">
        <v>140</v>
      </c>
      <c r="X17" s="165">
        <v>193.8</v>
      </c>
      <c r="Y17" s="175"/>
      <c r="Z17" s="175"/>
      <c r="AA17" s="175"/>
      <c r="AB17" s="175"/>
      <c r="AC17" s="175"/>
      <c r="AD17" s="175"/>
      <c r="AE17" s="175"/>
      <c r="AF17" s="175"/>
      <c r="AG17" s="175"/>
      <c r="AH17" s="160">
        <v>2</v>
      </c>
      <c r="AI17" s="159">
        <v>1208</v>
      </c>
      <c r="AJ17" s="178">
        <v>604</v>
      </c>
      <c r="AK17" s="179">
        <v>1.6999999999999999E-3</v>
      </c>
      <c r="AL17" s="159"/>
      <c r="AM17" s="159">
        <v>6</v>
      </c>
      <c r="AN17" s="159">
        <v>1639</v>
      </c>
      <c r="AO17" s="180">
        <v>273</v>
      </c>
      <c r="AP17" s="182">
        <v>7.6999999999999996E-4</v>
      </c>
      <c r="AQ17" s="159"/>
      <c r="AR17" s="159">
        <v>8</v>
      </c>
      <c r="AS17" s="159">
        <v>1748</v>
      </c>
      <c r="AT17" s="180">
        <v>219</v>
      </c>
      <c r="AU17" s="182">
        <v>6.2E-4</v>
      </c>
      <c r="AV17" s="159"/>
      <c r="AW17" s="159">
        <v>1</v>
      </c>
      <c r="AX17" s="159">
        <v>770</v>
      </c>
      <c r="AY17" s="159">
        <v>770</v>
      </c>
      <c r="AZ17" s="182">
        <v>2.1700000000000001E-3</v>
      </c>
      <c r="BA17" s="159"/>
      <c r="BB17" s="159">
        <v>2</v>
      </c>
      <c r="BC17" s="159">
        <v>962</v>
      </c>
      <c r="BD17" s="180">
        <v>481</v>
      </c>
      <c r="BE17" s="182">
        <v>1.3500000000000001E-3</v>
      </c>
      <c r="BF17" s="159"/>
      <c r="BG17" s="159">
        <v>3</v>
      </c>
      <c r="BH17" s="159">
        <v>1264</v>
      </c>
      <c r="BI17" s="180">
        <v>421</v>
      </c>
      <c r="BJ17" s="182">
        <v>1.1900000000000001E-3</v>
      </c>
      <c r="BK17" s="159"/>
      <c r="BL17" s="159">
        <v>5</v>
      </c>
      <c r="BM17" s="159">
        <v>1382</v>
      </c>
      <c r="BN17" s="180">
        <v>276</v>
      </c>
      <c r="BO17" s="182">
        <v>7.7999999999999999E-4</v>
      </c>
      <c r="BP17" s="159"/>
      <c r="BQ17" s="159">
        <v>8</v>
      </c>
      <c r="BR17" s="159">
        <v>1546</v>
      </c>
      <c r="BS17" s="180">
        <v>193</v>
      </c>
      <c r="BT17" s="182">
        <v>5.4000000000000001E-4</v>
      </c>
      <c r="BU17" s="159"/>
      <c r="BV17" s="159">
        <v>4</v>
      </c>
      <c r="BW17" s="159">
        <v>1174</v>
      </c>
      <c r="BX17" s="180">
        <v>294</v>
      </c>
      <c r="BY17" s="182">
        <v>8.3000000000000001E-4</v>
      </c>
      <c r="BZ17" s="159"/>
      <c r="CA17" s="159">
        <v>7</v>
      </c>
      <c r="CB17" s="159">
        <v>1392</v>
      </c>
      <c r="CC17" s="180">
        <v>199</v>
      </c>
      <c r="CD17" s="182">
        <v>5.5999999999999995E-4</v>
      </c>
      <c r="CE17" s="159"/>
      <c r="CF17" s="159">
        <v>11</v>
      </c>
      <c r="CG17" s="159">
        <v>1277</v>
      </c>
      <c r="CH17" s="180">
        <v>116</v>
      </c>
      <c r="CI17" s="182">
        <v>3.3E-4</v>
      </c>
      <c r="CJ17" s="159"/>
      <c r="CK17" s="159">
        <v>3</v>
      </c>
      <c r="CL17" s="159">
        <v>697</v>
      </c>
      <c r="CM17" s="180">
        <v>232</v>
      </c>
      <c r="CN17" s="182">
        <v>6.4999999999999997E-4</v>
      </c>
      <c r="CO17" s="159"/>
      <c r="CP17" s="159">
        <v>7</v>
      </c>
      <c r="CQ17" s="159">
        <v>1099</v>
      </c>
      <c r="CR17" s="159">
        <v>157</v>
      </c>
      <c r="CS17" s="182">
        <v>4.4000000000000002E-4</v>
      </c>
      <c r="CT17" s="159"/>
      <c r="CU17" s="159">
        <v>13</v>
      </c>
      <c r="CV17" s="159">
        <v>1510</v>
      </c>
      <c r="CW17" s="159">
        <v>116.1538462</v>
      </c>
      <c r="CX17" s="182">
        <v>3.3E-4</v>
      </c>
      <c r="CY17" s="159"/>
      <c r="CZ17" s="159">
        <v>17</v>
      </c>
      <c r="DA17" s="159">
        <v>1923</v>
      </c>
      <c r="DB17" s="159">
        <v>113.1176471</v>
      </c>
      <c r="DC17" s="182">
        <v>3.2000000000000003E-4</v>
      </c>
      <c r="DD17" s="159"/>
      <c r="DE17" s="159">
        <v>23</v>
      </c>
      <c r="DF17" s="159">
        <v>2018</v>
      </c>
      <c r="DG17" s="159">
        <v>87.739130430000003</v>
      </c>
      <c r="DH17" s="182">
        <v>2.5000000000000001E-4</v>
      </c>
      <c r="DI17" s="159"/>
      <c r="DJ17" s="159">
        <v>4</v>
      </c>
      <c r="DK17" s="159">
        <v>1135</v>
      </c>
      <c r="DL17" s="159">
        <v>283.75</v>
      </c>
      <c r="DM17" s="182">
        <v>8.0000000000000004E-4</v>
      </c>
      <c r="DN17" s="159"/>
      <c r="DO17" s="159">
        <v>12</v>
      </c>
      <c r="DP17" s="159">
        <v>1991</v>
      </c>
      <c r="DQ17" s="159">
        <v>165.91666670000001</v>
      </c>
      <c r="DR17" s="182">
        <v>4.6999999999999999E-4</v>
      </c>
      <c r="DS17" s="159"/>
      <c r="DT17" s="159">
        <v>6</v>
      </c>
      <c r="DU17" s="159">
        <v>1391</v>
      </c>
      <c r="DV17" s="159">
        <v>231.83333329999999</v>
      </c>
      <c r="DW17" s="182">
        <v>6.4999999999999997E-4</v>
      </c>
      <c r="DX17" s="159"/>
      <c r="DY17" s="159">
        <v>9</v>
      </c>
      <c r="DZ17" s="159">
        <v>1637</v>
      </c>
      <c r="EA17" s="159">
        <v>181.88888890000001</v>
      </c>
      <c r="EB17" s="182">
        <v>5.1000000000000004E-4</v>
      </c>
      <c r="EC17" s="159"/>
      <c r="ED17" s="159">
        <v>13</v>
      </c>
      <c r="EE17" s="159">
        <v>1677</v>
      </c>
      <c r="EF17" s="159">
        <v>129</v>
      </c>
      <c r="EG17" s="182">
        <v>3.6000000000000002E-4</v>
      </c>
      <c r="EH17" s="159"/>
      <c r="EI17" s="159">
        <v>14</v>
      </c>
      <c r="EJ17" s="159" t="s">
        <v>140</v>
      </c>
      <c r="EK17" s="159" t="e">
        <v>#VALUE!</v>
      </c>
      <c r="EL17" s="182" t="e">
        <v>#VALUE!</v>
      </c>
      <c r="EM17" s="159"/>
      <c r="EN17" s="159">
        <v>15</v>
      </c>
      <c r="EO17" s="159" t="s">
        <v>140</v>
      </c>
      <c r="EP17" s="159" t="e">
        <v>#VALUE!</v>
      </c>
      <c r="EQ17" s="182" t="e">
        <v>#VALUE!</v>
      </c>
      <c r="ER17" s="159"/>
      <c r="ES17" s="159">
        <v>16</v>
      </c>
      <c r="ET17" s="159" t="s">
        <v>140</v>
      </c>
      <c r="EU17" s="159" t="e">
        <v>#VALUE!</v>
      </c>
      <c r="EV17" s="182" t="e">
        <v>#VALUE!</v>
      </c>
      <c r="EW17" s="159"/>
      <c r="EX17" s="159">
        <v>17</v>
      </c>
      <c r="EY17" s="159">
        <v>2918</v>
      </c>
      <c r="EZ17" s="159">
        <v>171.6470588</v>
      </c>
      <c r="FA17" s="182">
        <v>4.8000000000000001E-4</v>
      </c>
      <c r="FB17" s="159"/>
      <c r="FC17" s="159">
        <v>19</v>
      </c>
      <c r="FD17" s="159" t="s">
        <v>140</v>
      </c>
      <c r="FE17" s="159" t="e">
        <v>#VALUE!</v>
      </c>
      <c r="FF17" s="182" t="e">
        <v>#VALUE!</v>
      </c>
      <c r="FG17" s="159"/>
      <c r="FH17" s="159">
        <v>22</v>
      </c>
      <c r="FI17" s="159">
        <v>2553</v>
      </c>
      <c r="FJ17" s="159">
        <v>116.04545450000001</v>
      </c>
      <c r="FK17" s="182">
        <v>3.3E-4</v>
      </c>
      <c r="FL17" s="159"/>
      <c r="FM17" s="159">
        <v>29</v>
      </c>
      <c r="FN17" s="159">
        <v>3200</v>
      </c>
      <c r="FO17" s="159">
        <v>110.3448276</v>
      </c>
      <c r="FP17" s="182">
        <v>3.1E-4</v>
      </c>
      <c r="FQ17" s="159"/>
      <c r="FR17" s="159">
        <v>37</v>
      </c>
      <c r="FS17" s="159">
        <v>2910</v>
      </c>
      <c r="FT17" s="159">
        <v>78.648648649999998</v>
      </c>
      <c r="FU17" s="182">
        <v>2.2000000000000001E-4</v>
      </c>
      <c r="FV17" s="159"/>
      <c r="FW17" s="159">
        <v>44</v>
      </c>
      <c r="FX17" s="159">
        <v>3230</v>
      </c>
      <c r="FY17" s="159">
        <v>73.409090910000003</v>
      </c>
      <c r="FZ17" s="182">
        <v>2.1000000000000001E-4</v>
      </c>
      <c r="GA17" s="159"/>
      <c r="GB17" s="159">
        <v>51</v>
      </c>
      <c r="GC17" s="159">
        <v>3155</v>
      </c>
      <c r="GD17" s="159">
        <v>61.862745099999998</v>
      </c>
      <c r="GE17" s="182">
        <v>1.7000000000000001E-4</v>
      </c>
      <c r="GF17" s="159"/>
      <c r="GG17" s="159">
        <v>55</v>
      </c>
      <c r="GH17" s="159" t="s">
        <v>140</v>
      </c>
      <c r="GI17" s="159" t="e">
        <v>#VALUE!</v>
      </c>
      <c r="GJ17" s="182" t="e">
        <v>#VALUE!</v>
      </c>
    </row>
    <row r="18" spans="1:192" ht="17">
      <c r="A18" s="159">
        <v>6</v>
      </c>
      <c r="B18" s="159" t="s">
        <v>146</v>
      </c>
      <c r="C18" s="165">
        <v>65</v>
      </c>
      <c r="D18" s="165">
        <v>70.3</v>
      </c>
      <c r="E18" s="165">
        <v>122.5</v>
      </c>
      <c r="F18" s="174">
        <v>192.7</v>
      </c>
      <c r="G18" s="165">
        <v>5.3</v>
      </c>
      <c r="H18" s="165">
        <v>38.4</v>
      </c>
      <c r="I18" s="165">
        <v>8.1</v>
      </c>
      <c r="J18" s="165">
        <v>21.1</v>
      </c>
      <c r="K18" s="159"/>
      <c r="L18" s="165">
        <v>0</v>
      </c>
      <c r="M18" s="165">
        <v>5.3</v>
      </c>
      <c r="N18" s="165">
        <v>8.1</v>
      </c>
      <c r="O18" s="165">
        <v>21.1</v>
      </c>
      <c r="P18" s="165"/>
      <c r="Q18" s="175">
        <v>0.376</v>
      </c>
      <c r="R18" s="176">
        <v>1.5440000000000001E-2</v>
      </c>
      <c r="S18" s="176"/>
      <c r="T18" s="177">
        <v>192.3</v>
      </c>
      <c r="U18" s="165">
        <v>0.4</v>
      </c>
      <c r="V18" s="165">
        <v>192.7</v>
      </c>
      <c r="W18" s="165" t="s">
        <v>140</v>
      </c>
      <c r="X18" s="165">
        <v>192.7</v>
      </c>
      <c r="Y18" s="175"/>
      <c r="Z18" s="175"/>
      <c r="AA18" s="175"/>
      <c r="AB18" s="175"/>
      <c r="AC18" s="175"/>
      <c r="AD18" s="175"/>
      <c r="AE18" s="175"/>
      <c r="AF18" s="175"/>
      <c r="AG18" s="175"/>
      <c r="AH18" s="160">
        <v>2</v>
      </c>
      <c r="AI18" s="159">
        <v>1090</v>
      </c>
      <c r="AJ18" s="178">
        <v>545</v>
      </c>
      <c r="AK18" s="179">
        <v>1.5499999999999999E-3</v>
      </c>
      <c r="AL18" s="159"/>
      <c r="AM18" s="159">
        <v>6</v>
      </c>
      <c r="AN18" s="159">
        <v>1659</v>
      </c>
      <c r="AO18" s="180">
        <v>277</v>
      </c>
      <c r="AP18" s="182">
        <v>7.9000000000000001E-4</v>
      </c>
      <c r="AQ18" s="159"/>
      <c r="AR18" s="159">
        <v>8</v>
      </c>
      <c r="AS18" s="183"/>
      <c r="AT18" s="184"/>
      <c r="AU18" s="185"/>
      <c r="AV18" s="159"/>
      <c r="AW18" s="159">
        <v>1</v>
      </c>
      <c r="AX18" s="159">
        <v>599</v>
      </c>
      <c r="AY18" s="159">
        <v>599</v>
      </c>
      <c r="AZ18" s="182">
        <v>1.7099999999999999E-3</v>
      </c>
      <c r="BA18" s="159"/>
      <c r="BB18" s="159">
        <v>2</v>
      </c>
      <c r="BC18" s="159">
        <v>896</v>
      </c>
      <c r="BD18" s="180">
        <v>448</v>
      </c>
      <c r="BE18" s="182">
        <v>1.2800000000000001E-3</v>
      </c>
      <c r="BF18" s="159"/>
      <c r="BG18" s="159">
        <v>3</v>
      </c>
      <c r="BH18" s="159">
        <v>1007</v>
      </c>
      <c r="BI18" s="180">
        <v>336</v>
      </c>
      <c r="BJ18" s="182">
        <v>9.6000000000000002E-4</v>
      </c>
      <c r="BK18" s="159"/>
      <c r="BL18" s="159">
        <v>5</v>
      </c>
      <c r="BM18" s="159">
        <v>1278</v>
      </c>
      <c r="BN18" s="180">
        <v>256</v>
      </c>
      <c r="BO18" s="182">
        <v>7.2999999999999996E-4</v>
      </c>
      <c r="BP18" s="159"/>
      <c r="BQ18" s="159">
        <v>8</v>
      </c>
      <c r="BR18" s="159">
        <v>1295</v>
      </c>
      <c r="BS18" s="180">
        <v>162</v>
      </c>
      <c r="BT18" s="182">
        <v>4.6000000000000001E-4</v>
      </c>
      <c r="BU18" s="159"/>
      <c r="BV18" s="159">
        <v>4</v>
      </c>
      <c r="BW18" s="159">
        <v>617</v>
      </c>
      <c r="BX18" s="180">
        <v>154</v>
      </c>
      <c r="BY18" s="182">
        <v>4.4000000000000002E-4</v>
      </c>
      <c r="BZ18" s="159"/>
      <c r="CA18" s="159">
        <v>7</v>
      </c>
      <c r="CB18" s="159">
        <v>1039</v>
      </c>
      <c r="CC18" s="180">
        <v>148</v>
      </c>
      <c r="CD18" s="182">
        <v>4.2000000000000002E-4</v>
      </c>
      <c r="CE18" s="159"/>
      <c r="CF18" s="159">
        <v>11</v>
      </c>
      <c r="CG18" s="159">
        <v>1259</v>
      </c>
      <c r="CH18" s="180">
        <v>114</v>
      </c>
      <c r="CI18" s="182">
        <v>3.3E-4</v>
      </c>
      <c r="CJ18" s="159"/>
      <c r="CK18" s="159">
        <v>3</v>
      </c>
      <c r="CL18" s="159">
        <v>708</v>
      </c>
      <c r="CM18" s="180">
        <v>236</v>
      </c>
      <c r="CN18" s="182">
        <v>6.7000000000000002E-4</v>
      </c>
      <c r="CO18" s="159"/>
      <c r="CP18" s="159">
        <v>7</v>
      </c>
      <c r="CQ18" s="159">
        <v>743</v>
      </c>
      <c r="CR18" s="159">
        <v>106.1428571</v>
      </c>
      <c r="CS18" s="182">
        <v>2.9999999999999997E-4</v>
      </c>
      <c r="CT18" s="159"/>
      <c r="CU18" s="159">
        <v>13</v>
      </c>
      <c r="CV18" s="159">
        <v>1109</v>
      </c>
      <c r="CW18" s="159">
        <v>85.307692309999993</v>
      </c>
      <c r="CX18" s="182">
        <v>2.4000000000000001E-4</v>
      </c>
      <c r="CY18" s="159"/>
      <c r="CZ18" s="159">
        <v>17</v>
      </c>
      <c r="DA18" s="159">
        <v>1130</v>
      </c>
      <c r="DB18" s="159">
        <v>66.470588239999998</v>
      </c>
      <c r="DC18" s="182">
        <v>1.9000000000000001E-4</v>
      </c>
      <c r="DD18" s="159"/>
      <c r="DE18" s="159">
        <v>23</v>
      </c>
      <c r="DF18" s="159">
        <v>1193</v>
      </c>
      <c r="DG18" s="159">
        <v>51.869565219999998</v>
      </c>
      <c r="DH18" s="182">
        <v>1.4999999999999999E-4</v>
      </c>
      <c r="DI18" s="159"/>
      <c r="DJ18" s="159">
        <v>4</v>
      </c>
      <c r="DK18" s="159">
        <v>741</v>
      </c>
      <c r="DL18" s="159">
        <v>185.25</v>
      </c>
      <c r="DM18" s="182">
        <v>5.2999999999999998E-4</v>
      </c>
      <c r="DN18" s="159"/>
      <c r="DO18" s="159">
        <v>12</v>
      </c>
      <c r="DP18" s="159">
        <v>1167</v>
      </c>
      <c r="DQ18" s="159">
        <v>97.25</v>
      </c>
      <c r="DR18" s="182">
        <v>2.7999999999999998E-4</v>
      </c>
      <c r="DS18" s="159"/>
      <c r="DT18" s="159">
        <v>6</v>
      </c>
      <c r="DU18" s="159">
        <v>745</v>
      </c>
      <c r="DV18" s="159">
        <v>124.16666669999999</v>
      </c>
      <c r="DW18" s="182">
        <v>3.5E-4</v>
      </c>
      <c r="DX18" s="159"/>
      <c r="DY18" s="159">
        <v>9</v>
      </c>
      <c r="DZ18" s="159">
        <v>878</v>
      </c>
      <c r="EA18" s="159">
        <v>97.555555560000002</v>
      </c>
      <c r="EB18" s="182">
        <v>2.7999999999999998E-4</v>
      </c>
      <c r="EC18" s="159"/>
      <c r="ED18" s="159">
        <v>13</v>
      </c>
      <c r="EE18" s="159">
        <v>943</v>
      </c>
      <c r="EF18" s="159">
        <v>72.53846154</v>
      </c>
      <c r="EG18" s="182">
        <v>2.1000000000000001E-4</v>
      </c>
      <c r="EH18" s="159"/>
      <c r="EI18" s="159">
        <v>14</v>
      </c>
      <c r="EJ18" s="159" t="s">
        <v>140</v>
      </c>
      <c r="EK18" s="159" t="e">
        <v>#VALUE!</v>
      </c>
      <c r="EL18" s="182" t="e">
        <v>#VALUE!</v>
      </c>
      <c r="EM18" s="159"/>
      <c r="EN18" s="159">
        <v>15</v>
      </c>
      <c r="EO18" s="159" t="s">
        <v>140</v>
      </c>
      <c r="EP18" s="159" t="e">
        <v>#VALUE!</v>
      </c>
      <c r="EQ18" s="182" t="e">
        <v>#VALUE!</v>
      </c>
      <c r="ER18" s="159"/>
      <c r="ES18" s="159">
        <v>16</v>
      </c>
      <c r="ET18" s="159" t="s">
        <v>140</v>
      </c>
      <c r="EU18" s="159" t="e">
        <v>#VALUE!</v>
      </c>
      <c r="EV18" s="182" t="e">
        <v>#VALUE!</v>
      </c>
      <c r="EW18" s="159"/>
      <c r="EX18" s="159">
        <v>17</v>
      </c>
      <c r="EY18" s="159">
        <v>1256</v>
      </c>
      <c r="EZ18" s="159">
        <v>73.882352940000004</v>
      </c>
      <c r="FA18" s="182">
        <v>2.1000000000000001E-4</v>
      </c>
      <c r="FB18" s="159"/>
      <c r="FC18" s="159">
        <v>19</v>
      </c>
      <c r="FD18" s="159" t="s">
        <v>140</v>
      </c>
      <c r="FE18" s="159" t="e">
        <v>#VALUE!</v>
      </c>
      <c r="FF18" s="182" t="e">
        <v>#VALUE!</v>
      </c>
      <c r="FG18" s="159"/>
      <c r="FH18" s="159">
        <v>22</v>
      </c>
      <c r="FI18" s="159">
        <v>1180</v>
      </c>
      <c r="FJ18" s="159">
        <v>53.636363639999999</v>
      </c>
      <c r="FK18" s="182">
        <v>1.4999999999999999E-4</v>
      </c>
      <c r="FL18" s="159"/>
      <c r="FM18" s="159">
        <v>29</v>
      </c>
      <c r="FN18" s="159">
        <v>1500</v>
      </c>
      <c r="FO18" s="159">
        <v>51.724137929999998</v>
      </c>
      <c r="FP18" s="182">
        <v>1.4999999999999999E-4</v>
      </c>
      <c r="FQ18" s="159"/>
      <c r="FR18" s="159">
        <v>37</v>
      </c>
      <c r="FS18" s="159">
        <v>1575</v>
      </c>
      <c r="FT18" s="159">
        <v>42.567567570000001</v>
      </c>
      <c r="FU18" s="182">
        <v>1.2E-4</v>
      </c>
      <c r="FV18" s="159"/>
      <c r="FW18" s="159">
        <v>44</v>
      </c>
      <c r="FX18" s="159">
        <v>1387</v>
      </c>
      <c r="FY18" s="159">
        <v>31.522727270000001</v>
      </c>
      <c r="FZ18" s="182">
        <v>9.0000000000000006E-5</v>
      </c>
      <c r="GA18" s="159"/>
      <c r="GB18" s="159">
        <v>51</v>
      </c>
      <c r="GC18" s="159">
        <v>1767</v>
      </c>
      <c r="GD18" s="159">
        <v>34.647058819999998</v>
      </c>
      <c r="GE18" s="182">
        <v>1E-4</v>
      </c>
      <c r="GF18" s="159"/>
      <c r="GG18" s="159">
        <v>55</v>
      </c>
      <c r="GH18" s="159" t="s">
        <v>140</v>
      </c>
      <c r="GI18" s="159" t="e">
        <v>#VALUE!</v>
      </c>
      <c r="GJ18" s="182" t="e">
        <v>#VALUE!</v>
      </c>
    </row>
    <row r="19" spans="1:192" ht="17">
      <c r="A19" s="159">
        <v>7</v>
      </c>
      <c r="B19" s="159" t="s">
        <v>147</v>
      </c>
      <c r="C19" s="165">
        <v>50</v>
      </c>
      <c r="D19" s="165">
        <v>53.3</v>
      </c>
      <c r="E19" s="165">
        <v>124.3</v>
      </c>
      <c r="F19" s="174">
        <v>177.6</v>
      </c>
      <c r="G19" s="165">
        <v>3.3</v>
      </c>
      <c r="H19" s="165">
        <v>58.8</v>
      </c>
      <c r="I19" s="165">
        <v>6.6</v>
      </c>
      <c r="J19" s="165">
        <v>11.2</v>
      </c>
      <c r="K19" s="159"/>
      <c r="L19" s="165">
        <v>0</v>
      </c>
      <c r="M19" s="165">
        <v>3.3</v>
      </c>
      <c r="N19" s="165">
        <v>6.6</v>
      </c>
      <c r="O19" s="165">
        <v>11.2</v>
      </c>
      <c r="P19" s="165"/>
      <c r="Q19" s="175">
        <v>0.38100000000000001</v>
      </c>
      <c r="R19" s="176">
        <v>1.5640000000000001E-2</v>
      </c>
      <c r="S19" s="176"/>
      <c r="T19" s="177">
        <v>177.3</v>
      </c>
      <c r="U19" s="165">
        <v>0.3</v>
      </c>
      <c r="V19" s="165">
        <v>177.6</v>
      </c>
      <c r="W19" s="165" t="s">
        <v>140</v>
      </c>
      <c r="X19" s="165">
        <v>177.6</v>
      </c>
      <c r="Y19" s="175"/>
      <c r="Z19" s="175"/>
      <c r="AA19" s="175"/>
      <c r="AB19" s="175"/>
      <c r="AC19" s="175"/>
      <c r="AD19" s="175"/>
      <c r="AE19" s="175"/>
      <c r="AF19" s="175"/>
      <c r="AG19" s="175"/>
      <c r="AH19" s="160">
        <v>2</v>
      </c>
      <c r="AI19" s="159">
        <v>2841</v>
      </c>
      <c r="AJ19" s="178">
        <v>1421</v>
      </c>
      <c r="AK19" s="179">
        <v>5.3299999999999997E-3</v>
      </c>
      <c r="AL19" s="159"/>
      <c r="AM19" s="159">
        <v>6</v>
      </c>
      <c r="AN19" s="159">
        <v>5282</v>
      </c>
      <c r="AO19" s="180">
        <v>880</v>
      </c>
      <c r="AP19" s="182">
        <v>3.3E-3</v>
      </c>
      <c r="AQ19" s="159"/>
      <c r="AR19" s="159">
        <v>8</v>
      </c>
      <c r="AS19" s="183"/>
      <c r="AT19" s="184"/>
      <c r="AU19" s="185"/>
      <c r="AV19" s="159"/>
      <c r="AW19" s="159">
        <v>1</v>
      </c>
      <c r="AX19" s="159">
        <v>1144</v>
      </c>
      <c r="AY19" s="159">
        <v>1144</v>
      </c>
      <c r="AZ19" s="182">
        <v>4.2900000000000004E-3</v>
      </c>
      <c r="BA19" s="159"/>
      <c r="BB19" s="159">
        <v>2</v>
      </c>
      <c r="BC19" s="159">
        <v>1587</v>
      </c>
      <c r="BD19" s="180">
        <v>794</v>
      </c>
      <c r="BE19" s="182">
        <v>2.98E-3</v>
      </c>
      <c r="BF19" s="159"/>
      <c r="BG19" s="159">
        <v>3</v>
      </c>
      <c r="BH19" s="159">
        <v>2907</v>
      </c>
      <c r="BI19" s="180">
        <v>969</v>
      </c>
      <c r="BJ19" s="182">
        <v>3.64E-3</v>
      </c>
      <c r="BK19" s="159"/>
      <c r="BL19" s="159">
        <v>5</v>
      </c>
      <c r="BM19" s="159">
        <v>3573</v>
      </c>
      <c r="BN19" s="180">
        <v>715</v>
      </c>
      <c r="BO19" s="182">
        <v>2.6800000000000001E-3</v>
      </c>
      <c r="BP19" s="159"/>
      <c r="BQ19" s="159">
        <v>8</v>
      </c>
      <c r="BR19" s="159">
        <v>5794</v>
      </c>
      <c r="BS19" s="180">
        <v>724</v>
      </c>
      <c r="BT19" s="182">
        <v>2.7200000000000002E-3</v>
      </c>
      <c r="BU19" s="159"/>
      <c r="BV19" s="159">
        <v>4</v>
      </c>
      <c r="BW19" s="159">
        <v>3154</v>
      </c>
      <c r="BX19" s="180">
        <v>789</v>
      </c>
      <c r="BY19" s="182">
        <v>2.96E-3</v>
      </c>
      <c r="BZ19" s="159"/>
      <c r="CA19" s="159">
        <v>7</v>
      </c>
      <c r="CB19" s="159">
        <v>5094</v>
      </c>
      <c r="CC19" s="180">
        <v>728</v>
      </c>
      <c r="CD19" s="182">
        <v>2.7299999999999998E-3</v>
      </c>
      <c r="CE19" s="159"/>
      <c r="CF19" s="159">
        <v>11</v>
      </c>
      <c r="CG19" s="159">
        <v>7560</v>
      </c>
      <c r="CH19" s="180">
        <v>687</v>
      </c>
      <c r="CI19" s="182">
        <v>2.5799999999999998E-3</v>
      </c>
      <c r="CJ19" s="159"/>
      <c r="CK19" s="159">
        <v>3</v>
      </c>
      <c r="CL19" s="159">
        <v>2277</v>
      </c>
      <c r="CM19" s="180">
        <v>759</v>
      </c>
      <c r="CN19" s="182">
        <v>2.8500000000000001E-3</v>
      </c>
      <c r="CO19" s="159"/>
      <c r="CP19" s="159">
        <v>7</v>
      </c>
      <c r="CQ19" s="159">
        <v>3833</v>
      </c>
      <c r="CR19" s="159">
        <v>547.57142859999999</v>
      </c>
      <c r="CS19" s="182">
        <v>2.0500000000000002E-3</v>
      </c>
      <c r="CT19" s="159"/>
      <c r="CU19" s="159">
        <v>13</v>
      </c>
      <c r="CV19" s="159">
        <v>8008</v>
      </c>
      <c r="CW19" s="159">
        <v>616</v>
      </c>
      <c r="CX19" s="182">
        <v>2.31E-3</v>
      </c>
      <c r="CY19" s="159"/>
      <c r="CZ19" s="159">
        <v>17</v>
      </c>
      <c r="DA19" s="159">
        <v>9450</v>
      </c>
      <c r="DB19" s="159">
        <v>555.8823529</v>
      </c>
      <c r="DC19" s="182">
        <v>2.0899999999999998E-3</v>
      </c>
      <c r="DD19" s="159"/>
      <c r="DE19" s="159">
        <v>23</v>
      </c>
      <c r="DF19" s="159">
        <v>11404</v>
      </c>
      <c r="DG19" s="159">
        <v>495.82608699999997</v>
      </c>
      <c r="DH19" s="182">
        <v>1.8600000000000001E-3</v>
      </c>
      <c r="DI19" s="159"/>
      <c r="DJ19" s="159">
        <v>4</v>
      </c>
      <c r="DK19" s="159">
        <v>3883</v>
      </c>
      <c r="DL19" s="159">
        <v>970.75</v>
      </c>
      <c r="DM19" s="182">
        <v>3.64E-3</v>
      </c>
      <c r="DN19" s="159"/>
      <c r="DO19" s="159">
        <v>12</v>
      </c>
      <c r="DP19" s="159">
        <v>7930</v>
      </c>
      <c r="DQ19" s="159">
        <v>660.83333330000005</v>
      </c>
      <c r="DR19" s="182">
        <v>2.48E-3</v>
      </c>
      <c r="DS19" s="159"/>
      <c r="DT19" s="159">
        <v>6</v>
      </c>
      <c r="DU19" s="159">
        <v>4307</v>
      </c>
      <c r="DV19" s="159">
        <v>717.83333330000005</v>
      </c>
      <c r="DW19" s="182">
        <v>2.6900000000000001E-3</v>
      </c>
      <c r="DX19" s="159"/>
      <c r="DY19" s="159">
        <v>9</v>
      </c>
      <c r="DZ19" s="159">
        <v>7514</v>
      </c>
      <c r="EA19" s="159">
        <v>834.88888889999998</v>
      </c>
      <c r="EB19" s="182">
        <v>3.13E-3</v>
      </c>
      <c r="EC19" s="159"/>
      <c r="ED19" s="159">
        <v>13</v>
      </c>
      <c r="EE19" s="159">
        <v>8594</v>
      </c>
      <c r="EF19" s="159">
        <v>661.07692310000004</v>
      </c>
      <c r="EG19" s="182">
        <v>2.48E-3</v>
      </c>
      <c r="EH19" s="159"/>
      <c r="EI19" s="159">
        <v>14</v>
      </c>
      <c r="EJ19" s="159" t="s">
        <v>140</v>
      </c>
      <c r="EK19" s="159" t="e">
        <v>#VALUE!</v>
      </c>
      <c r="EL19" s="182" t="e">
        <v>#VALUE!</v>
      </c>
      <c r="EM19" s="159"/>
      <c r="EN19" s="159">
        <v>15</v>
      </c>
      <c r="EO19" s="159">
        <v>10097</v>
      </c>
      <c r="EP19" s="159">
        <v>673.1333333</v>
      </c>
      <c r="EQ19" s="182">
        <v>2.5300000000000001E-3</v>
      </c>
      <c r="ER19" s="159"/>
      <c r="ES19" s="159">
        <v>16</v>
      </c>
      <c r="ET19" s="159" t="s">
        <v>140</v>
      </c>
      <c r="EU19" s="159" t="e">
        <v>#VALUE!</v>
      </c>
      <c r="EV19" s="182" t="e">
        <v>#VALUE!</v>
      </c>
      <c r="EW19" s="159"/>
      <c r="EX19" s="159">
        <v>17</v>
      </c>
      <c r="EY19" s="159" t="s">
        <v>140</v>
      </c>
      <c r="EZ19" s="159" t="e">
        <v>#VALUE!</v>
      </c>
      <c r="FA19" s="182" t="e">
        <v>#VALUE!</v>
      </c>
      <c r="FB19" s="159"/>
      <c r="FC19" s="159">
        <v>19</v>
      </c>
      <c r="FD19" s="159" t="s">
        <v>140</v>
      </c>
      <c r="FE19" s="159" t="e">
        <v>#VALUE!</v>
      </c>
      <c r="FF19" s="182" t="e">
        <v>#VALUE!</v>
      </c>
      <c r="FG19" s="159"/>
      <c r="FH19" s="159">
        <v>22</v>
      </c>
      <c r="FI19" s="159">
        <v>13903</v>
      </c>
      <c r="FJ19" s="159">
        <v>631.95454549999999</v>
      </c>
      <c r="FK19" s="182">
        <v>2.3700000000000001E-3</v>
      </c>
      <c r="FL19" s="159"/>
      <c r="FM19" s="159">
        <v>29</v>
      </c>
      <c r="FN19" s="159">
        <v>20300</v>
      </c>
      <c r="FO19" s="159">
        <v>700</v>
      </c>
      <c r="FP19" s="182">
        <v>2.63E-3</v>
      </c>
      <c r="FQ19" s="159"/>
      <c r="FR19" s="159">
        <v>37</v>
      </c>
      <c r="FS19" s="159">
        <v>22350</v>
      </c>
      <c r="FT19" s="159">
        <v>604.05405410000003</v>
      </c>
      <c r="FU19" s="182">
        <v>2.2699999999999999E-3</v>
      </c>
      <c r="FV19" s="159"/>
      <c r="FW19" s="159" t="s">
        <v>141</v>
      </c>
      <c r="FX19" s="159" t="s">
        <v>140</v>
      </c>
      <c r="FY19" s="159" t="e">
        <v>#VALUE!</v>
      </c>
      <c r="FZ19" s="182" t="e">
        <v>#VALUE!</v>
      </c>
      <c r="GA19" s="159"/>
      <c r="GB19" s="159" t="s">
        <v>141</v>
      </c>
      <c r="GC19" s="159" t="s">
        <v>140</v>
      </c>
      <c r="GD19" s="159" t="e">
        <v>#VALUE!</v>
      </c>
      <c r="GE19" s="182" t="e">
        <v>#VALUE!</v>
      </c>
      <c r="GF19" s="159"/>
      <c r="GG19" s="159" t="s">
        <v>141</v>
      </c>
      <c r="GH19" s="159" t="s">
        <v>140</v>
      </c>
      <c r="GI19" s="159" t="e">
        <v>#VALUE!</v>
      </c>
      <c r="GJ19" s="182" t="e">
        <v>#VALUE!</v>
      </c>
    </row>
    <row r="20" spans="1:192" ht="17">
      <c r="A20" s="159">
        <v>8</v>
      </c>
      <c r="B20" s="159" t="s">
        <v>148</v>
      </c>
      <c r="C20" s="165">
        <v>50</v>
      </c>
      <c r="D20" s="165">
        <v>53.3</v>
      </c>
      <c r="E20" s="165">
        <v>122.4</v>
      </c>
      <c r="F20" s="174">
        <v>175.7</v>
      </c>
      <c r="G20" s="165">
        <v>3.3</v>
      </c>
      <c r="H20" s="165">
        <v>58.8</v>
      </c>
      <c r="I20" s="165">
        <v>6.6</v>
      </c>
      <c r="J20" s="165">
        <v>11.2</v>
      </c>
      <c r="K20" s="159"/>
      <c r="L20" s="165">
        <v>0</v>
      </c>
      <c r="M20" s="165">
        <v>3.3</v>
      </c>
      <c r="N20" s="165">
        <v>6.6</v>
      </c>
      <c r="O20" s="165">
        <v>11.2</v>
      </c>
      <c r="P20" s="165"/>
      <c r="Q20" s="175">
        <v>0.378</v>
      </c>
      <c r="R20" s="176">
        <v>1.553E-2</v>
      </c>
      <c r="S20" s="176"/>
      <c r="T20" s="177">
        <v>175.4</v>
      </c>
      <c r="U20" s="165">
        <v>0.3</v>
      </c>
      <c r="V20" s="165">
        <v>175.7</v>
      </c>
      <c r="W20" s="165" t="s">
        <v>140</v>
      </c>
      <c r="X20" s="165">
        <v>175.7</v>
      </c>
      <c r="Y20" s="175"/>
      <c r="Z20" s="175"/>
      <c r="AA20" s="175"/>
      <c r="AB20" s="175"/>
      <c r="AC20" s="175"/>
      <c r="AD20" s="175"/>
      <c r="AE20" s="175"/>
      <c r="AF20" s="175"/>
      <c r="AG20" s="175"/>
      <c r="AH20" s="160">
        <v>2</v>
      </c>
      <c r="AI20" s="159">
        <v>2910</v>
      </c>
      <c r="AJ20" s="178">
        <v>1455</v>
      </c>
      <c r="AK20" s="179">
        <v>5.4200000000000003E-3</v>
      </c>
      <c r="AL20" s="159"/>
      <c r="AM20" s="159">
        <v>6</v>
      </c>
      <c r="AN20" s="159">
        <v>4684</v>
      </c>
      <c r="AO20" s="180">
        <v>781</v>
      </c>
      <c r="AP20" s="182">
        <v>2.9099999999999998E-3</v>
      </c>
      <c r="AQ20" s="159"/>
      <c r="AR20" s="159">
        <v>8</v>
      </c>
      <c r="AS20" s="183"/>
      <c r="AT20" s="184"/>
      <c r="AU20" s="185"/>
      <c r="AV20" s="159"/>
      <c r="AW20" s="159">
        <v>1</v>
      </c>
      <c r="AX20" s="159">
        <v>1513</v>
      </c>
      <c r="AY20" s="159">
        <v>1513</v>
      </c>
      <c r="AZ20" s="182">
        <v>5.64E-3</v>
      </c>
      <c r="BA20" s="159"/>
      <c r="BB20" s="159">
        <v>2</v>
      </c>
      <c r="BC20" s="159">
        <v>2288</v>
      </c>
      <c r="BD20" s="180">
        <v>1144</v>
      </c>
      <c r="BE20" s="182">
        <v>4.2599999999999999E-3</v>
      </c>
      <c r="BF20" s="159"/>
      <c r="BG20" s="159">
        <v>3</v>
      </c>
      <c r="BH20" s="159">
        <v>3391</v>
      </c>
      <c r="BI20" s="180">
        <v>1130</v>
      </c>
      <c r="BJ20" s="182">
        <v>4.2100000000000002E-3</v>
      </c>
      <c r="BK20" s="159"/>
      <c r="BL20" s="159">
        <v>5</v>
      </c>
      <c r="BM20" s="159">
        <v>4081</v>
      </c>
      <c r="BN20" s="180">
        <v>816</v>
      </c>
      <c r="BO20" s="182">
        <v>3.0400000000000002E-3</v>
      </c>
      <c r="BP20" s="159"/>
      <c r="BQ20" s="159">
        <v>8</v>
      </c>
      <c r="BR20" s="159">
        <v>6859</v>
      </c>
      <c r="BS20" s="180">
        <v>857</v>
      </c>
      <c r="BT20" s="182">
        <v>3.2000000000000002E-3</v>
      </c>
      <c r="BU20" s="159"/>
      <c r="BV20" s="159">
        <v>4</v>
      </c>
      <c r="BW20" s="159">
        <v>3537</v>
      </c>
      <c r="BX20" s="180">
        <v>884</v>
      </c>
      <c r="BY20" s="182">
        <v>3.3E-3</v>
      </c>
      <c r="BZ20" s="159"/>
      <c r="CA20" s="159">
        <v>7</v>
      </c>
      <c r="CB20" s="159">
        <v>5761</v>
      </c>
      <c r="CC20" s="180">
        <v>823</v>
      </c>
      <c r="CD20" s="182">
        <v>3.0699999999999998E-3</v>
      </c>
      <c r="CE20" s="159"/>
      <c r="CF20" s="159">
        <v>11</v>
      </c>
      <c r="CG20" s="159">
        <v>8026</v>
      </c>
      <c r="CH20" s="180">
        <v>730</v>
      </c>
      <c r="CI20" s="182">
        <v>2.7200000000000002E-3</v>
      </c>
      <c r="CJ20" s="159"/>
      <c r="CK20" s="159">
        <v>3</v>
      </c>
      <c r="CL20" s="159">
        <v>2698</v>
      </c>
      <c r="CM20" s="180">
        <v>899</v>
      </c>
      <c r="CN20" s="182">
        <v>3.3500000000000001E-3</v>
      </c>
      <c r="CO20" s="159"/>
      <c r="CP20" s="159">
        <v>7</v>
      </c>
      <c r="CQ20" s="159">
        <v>3993</v>
      </c>
      <c r="CR20" s="159">
        <v>570.42857140000001</v>
      </c>
      <c r="CS20" s="182">
        <v>2.1299999999999999E-3</v>
      </c>
      <c r="CT20" s="159"/>
      <c r="CU20" s="159">
        <v>13</v>
      </c>
      <c r="CV20" s="159">
        <v>7261</v>
      </c>
      <c r="CW20" s="159">
        <v>558.53846150000004</v>
      </c>
      <c r="CX20" s="182">
        <v>2.0799999999999998E-3</v>
      </c>
      <c r="CY20" s="159"/>
      <c r="CZ20" s="159">
        <v>17</v>
      </c>
      <c r="DA20" s="159">
        <v>9744</v>
      </c>
      <c r="DB20" s="159">
        <v>573.17647060000002</v>
      </c>
      <c r="DC20" s="182">
        <v>2.14E-3</v>
      </c>
      <c r="DD20" s="159"/>
      <c r="DE20" s="159">
        <v>23</v>
      </c>
      <c r="DF20" s="159">
        <v>13711</v>
      </c>
      <c r="DG20" s="159">
        <v>596.13043479999999</v>
      </c>
      <c r="DH20" s="182">
        <v>2.2200000000000002E-3</v>
      </c>
      <c r="DI20" s="159"/>
      <c r="DJ20" s="159">
        <v>4</v>
      </c>
      <c r="DK20" s="159">
        <v>3551</v>
      </c>
      <c r="DL20" s="159">
        <v>887.75</v>
      </c>
      <c r="DM20" s="182">
        <v>3.31E-3</v>
      </c>
      <c r="DN20" s="159"/>
      <c r="DO20" s="159">
        <v>12</v>
      </c>
      <c r="DP20" s="159">
        <v>10120</v>
      </c>
      <c r="DQ20" s="159">
        <v>843.33333330000005</v>
      </c>
      <c r="DR20" s="182">
        <v>3.14E-3</v>
      </c>
      <c r="DS20" s="159"/>
      <c r="DT20" s="159">
        <v>6</v>
      </c>
      <c r="DU20" s="159">
        <v>5292</v>
      </c>
      <c r="DV20" s="159">
        <v>882</v>
      </c>
      <c r="DW20" s="182">
        <v>3.29E-3</v>
      </c>
      <c r="DX20" s="159"/>
      <c r="DY20" s="159">
        <v>9</v>
      </c>
      <c r="DZ20" s="159">
        <v>5736</v>
      </c>
      <c r="EA20" s="159">
        <v>637.33333330000005</v>
      </c>
      <c r="EB20" s="182">
        <v>2.3800000000000002E-3</v>
      </c>
      <c r="EC20" s="159"/>
      <c r="ED20" s="159">
        <v>13</v>
      </c>
      <c r="EE20" s="159">
        <v>7479</v>
      </c>
      <c r="EF20" s="159">
        <v>575.30769229999999</v>
      </c>
      <c r="EG20" s="182">
        <v>2.14E-3</v>
      </c>
      <c r="EH20" s="159"/>
      <c r="EI20" s="159">
        <v>14</v>
      </c>
      <c r="EJ20" s="159" t="s">
        <v>140</v>
      </c>
      <c r="EK20" s="159" t="e">
        <v>#VALUE!</v>
      </c>
      <c r="EL20" s="182" t="e">
        <v>#VALUE!</v>
      </c>
      <c r="EM20" s="159"/>
      <c r="EN20" s="159">
        <v>15</v>
      </c>
      <c r="EO20" s="159">
        <v>9827</v>
      </c>
      <c r="EP20" s="159">
        <v>655.1333333</v>
      </c>
      <c r="EQ20" s="182">
        <v>2.4399999999999999E-3</v>
      </c>
      <c r="ER20" s="159"/>
      <c r="ES20" s="159">
        <v>16</v>
      </c>
      <c r="ET20" s="159" t="s">
        <v>140</v>
      </c>
      <c r="EU20" s="159" t="e">
        <v>#VALUE!</v>
      </c>
      <c r="EV20" s="182" t="e">
        <v>#VALUE!</v>
      </c>
      <c r="EW20" s="159"/>
      <c r="EX20" s="159">
        <v>17</v>
      </c>
      <c r="EY20" s="159" t="s">
        <v>140</v>
      </c>
      <c r="EZ20" s="159" t="e">
        <v>#VALUE!</v>
      </c>
      <c r="FA20" s="182" t="e">
        <v>#VALUE!</v>
      </c>
      <c r="FB20" s="159"/>
      <c r="FC20" s="159">
        <v>19</v>
      </c>
      <c r="FD20" s="159" t="s">
        <v>140</v>
      </c>
      <c r="FE20" s="159" t="e">
        <v>#VALUE!</v>
      </c>
      <c r="FF20" s="182" t="e">
        <v>#VALUE!</v>
      </c>
      <c r="FG20" s="159"/>
      <c r="FH20" s="159">
        <v>22</v>
      </c>
      <c r="FI20" s="159">
        <v>13396</v>
      </c>
      <c r="FJ20" s="159">
        <v>608.90909090000002</v>
      </c>
      <c r="FK20" s="182">
        <v>2.2699999999999999E-3</v>
      </c>
      <c r="FL20" s="159"/>
      <c r="FM20" s="159">
        <v>29</v>
      </c>
      <c r="FN20" s="159">
        <v>29500</v>
      </c>
      <c r="FO20" s="159">
        <v>1017.2413790000001</v>
      </c>
      <c r="FP20" s="182">
        <v>3.79E-3</v>
      </c>
      <c r="FQ20" s="159"/>
      <c r="FR20" s="159">
        <v>37</v>
      </c>
      <c r="FS20" s="159">
        <v>22885</v>
      </c>
      <c r="FT20" s="159">
        <v>618.51351350000004</v>
      </c>
      <c r="FU20" s="182">
        <v>2.3E-3</v>
      </c>
      <c r="FV20" s="159"/>
      <c r="FW20" s="159" t="s">
        <v>141</v>
      </c>
      <c r="FX20" s="159" t="s">
        <v>140</v>
      </c>
      <c r="FY20" s="159" t="e">
        <v>#VALUE!</v>
      </c>
      <c r="FZ20" s="182" t="e">
        <v>#VALUE!</v>
      </c>
      <c r="GA20" s="159"/>
      <c r="GB20" s="159" t="s">
        <v>141</v>
      </c>
      <c r="GC20" s="159" t="s">
        <v>140</v>
      </c>
      <c r="GD20" s="159" t="e">
        <v>#VALUE!</v>
      </c>
      <c r="GE20" s="182" t="e">
        <v>#VALUE!</v>
      </c>
      <c r="GF20" s="159"/>
      <c r="GG20" s="159" t="s">
        <v>141</v>
      </c>
      <c r="GH20" s="159" t="s">
        <v>140</v>
      </c>
      <c r="GI20" s="159" t="e">
        <v>#VALUE!</v>
      </c>
      <c r="GJ20" s="182" t="e">
        <v>#VALUE!</v>
      </c>
    </row>
    <row r="21" spans="1:192" ht="17">
      <c r="A21" s="159">
        <v>9</v>
      </c>
      <c r="B21" s="159" t="s">
        <v>149</v>
      </c>
      <c r="C21" s="165">
        <v>50</v>
      </c>
      <c r="D21" s="165">
        <v>53.3</v>
      </c>
      <c r="E21" s="165">
        <v>125.4</v>
      </c>
      <c r="F21" s="174">
        <v>178.7</v>
      </c>
      <c r="G21" s="165">
        <v>3.3</v>
      </c>
      <c r="H21" s="165">
        <v>58.8</v>
      </c>
      <c r="I21" s="165">
        <v>6.6</v>
      </c>
      <c r="J21" s="165">
        <v>11.2</v>
      </c>
      <c r="K21" s="159"/>
      <c r="L21" s="165">
        <v>0</v>
      </c>
      <c r="M21" s="165">
        <v>3.3</v>
      </c>
      <c r="N21" s="165">
        <v>6.6</v>
      </c>
      <c r="O21" s="165">
        <v>11.2</v>
      </c>
      <c r="P21" s="165"/>
      <c r="Q21" s="175">
        <v>0.38100000000000001</v>
      </c>
      <c r="R21" s="176">
        <v>1.5630000000000002E-2</v>
      </c>
      <c r="S21" s="176"/>
      <c r="T21" s="177">
        <v>178.3</v>
      </c>
      <c r="U21" s="165">
        <v>0.4</v>
      </c>
      <c r="V21" s="165">
        <v>178.7</v>
      </c>
      <c r="W21" s="165" t="s">
        <v>140</v>
      </c>
      <c r="X21" s="165">
        <v>178.7</v>
      </c>
      <c r="Y21" s="175"/>
      <c r="Z21" s="175"/>
      <c r="AA21" s="175"/>
      <c r="AB21" s="175"/>
      <c r="AC21" s="175"/>
      <c r="AD21" s="175"/>
      <c r="AE21" s="175"/>
      <c r="AF21" s="175"/>
      <c r="AG21" s="175"/>
      <c r="AH21" s="160">
        <v>2</v>
      </c>
      <c r="AI21" s="159">
        <v>2715</v>
      </c>
      <c r="AJ21" s="178">
        <v>1358</v>
      </c>
      <c r="AK21" s="179">
        <v>5.0899999999999999E-3</v>
      </c>
      <c r="AL21" s="159"/>
      <c r="AM21" s="159">
        <v>6</v>
      </c>
      <c r="AN21" s="159">
        <v>4517</v>
      </c>
      <c r="AO21" s="180">
        <v>753</v>
      </c>
      <c r="AP21" s="182">
        <v>2.82E-3</v>
      </c>
      <c r="AQ21" s="159"/>
      <c r="AR21" s="159">
        <v>8</v>
      </c>
      <c r="AS21" s="159">
        <v>6764</v>
      </c>
      <c r="AT21" s="180">
        <v>846</v>
      </c>
      <c r="AU21" s="182">
        <v>3.1700000000000001E-3</v>
      </c>
      <c r="AV21" s="159"/>
      <c r="AW21" s="159">
        <v>1</v>
      </c>
      <c r="AX21" s="159">
        <v>1560</v>
      </c>
      <c r="AY21" s="159">
        <v>1560</v>
      </c>
      <c r="AZ21" s="182">
        <v>5.8500000000000002E-3</v>
      </c>
      <c r="BA21" s="159"/>
      <c r="BB21" s="159">
        <v>2</v>
      </c>
      <c r="BC21" s="159">
        <v>2193</v>
      </c>
      <c r="BD21" s="180">
        <v>1097</v>
      </c>
      <c r="BE21" s="182">
        <v>4.1099999999999999E-3</v>
      </c>
      <c r="BF21" s="159"/>
      <c r="BG21" s="159">
        <v>3</v>
      </c>
      <c r="BH21" s="159">
        <v>3427</v>
      </c>
      <c r="BI21" s="180">
        <v>1142</v>
      </c>
      <c r="BJ21" s="182">
        <v>4.28E-3</v>
      </c>
      <c r="BK21" s="159"/>
      <c r="BL21" s="159">
        <v>5</v>
      </c>
      <c r="BM21" s="159">
        <v>5168</v>
      </c>
      <c r="BN21" s="180">
        <v>1034</v>
      </c>
      <c r="BO21" s="182">
        <v>3.8800000000000002E-3</v>
      </c>
      <c r="BP21" s="159"/>
      <c r="BQ21" s="159">
        <v>8</v>
      </c>
      <c r="BR21" s="159">
        <v>7563</v>
      </c>
      <c r="BS21" s="180">
        <v>945</v>
      </c>
      <c r="BT21" s="182">
        <v>3.5500000000000002E-3</v>
      </c>
      <c r="BU21" s="159"/>
      <c r="BV21" s="159">
        <v>4</v>
      </c>
      <c r="BW21" s="159">
        <v>3772</v>
      </c>
      <c r="BX21" s="180">
        <v>943</v>
      </c>
      <c r="BY21" s="182">
        <v>3.5400000000000002E-3</v>
      </c>
      <c r="BZ21" s="159"/>
      <c r="CA21" s="159">
        <v>7</v>
      </c>
      <c r="CB21" s="159">
        <v>6182</v>
      </c>
      <c r="CC21" s="180">
        <v>883</v>
      </c>
      <c r="CD21" s="182">
        <v>3.31E-3</v>
      </c>
      <c r="CE21" s="159"/>
      <c r="CF21" s="159">
        <v>11</v>
      </c>
      <c r="CG21" s="159">
        <v>8439</v>
      </c>
      <c r="CH21" s="180">
        <v>767</v>
      </c>
      <c r="CI21" s="182">
        <v>2.8800000000000002E-3</v>
      </c>
      <c r="CJ21" s="159"/>
      <c r="CK21" s="159">
        <v>3</v>
      </c>
      <c r="CL21" s="159">
        <v>2643</v>
      </c>
      <c r="CM21" s="180">
        <v>881</v>
      </c>
      <c r="CN21" s="182">
        <v>3.3E-3</v>
      </c>
      <c r="CO21" s="159"/>
      <c r="CP21" s="159">
        <v>7</v>
      </c>
      <c r="CQ21" s="159">
        <v>4631</v>
      </c>
      <c r="CR21" s="159">
        <v>661.57142859999999</v>
      </c>
      <c r="CS21" s="182">
        <v>2.48E-3</v>
      </c>
      <c r="CT21" s="159"/>
      <c r="CU21" s="159">
        <v>13</v>
      </c>
      <c r="CV21" s="159">
        <v>7614</v>
      </c>
      <c r="CW21" s="159">
        <v>585.69230770000001</v>
      </c>
      <c r="CX21" s="182">
        <v>2.2000000000000001E-3</v>
      </c>
      <c r="CY21" s="159"/>
      <c r="CZ21" s="159">
        <v>17</v>
      </c>
      <c r="DA21" s="159">
        <v>9882</v>
      </c>
      <c r="DB21" s="159">
        <v>581.29411760000005</v>
      </c>
      <c r="DC21" s="182">
        <v>2.1800000000000001E-3</v>
      </c>
      <c r="DD21" s="159"/>
      <c r="DE21" s="159">
        <v>23</v>
      </c>
      <c r="DF21" s="159">
        <v>14311</v>
      </c>
      <c r="DG21" s="159">
        <v>622.21739130000003</v>
      </c>
      <c r="DH21" s="182">
        <v>2.33E-3</v>
      </c>
      <c r="DI21" s="159"/>
      <c r="DJ21" s="159">
        <v>4</v>
      </c>
      <c r="DK21" s="159">
        <v>3893</v>
      </c>
      <c r="DL21" s="159">
        <v>973.25</v>
      </c>
      <c r="DM21" s="182">
        <v>3.65E-3</v>
      </c>
      <c r="DN21" s="159"/>
      <c r="DO21" s="159">
        <v>12</v>
      </c>
      <c r="DP21" s="159">
        <v>9692</v>
      </c>
      <c r="DQ21" s="159">
        <v>807.66666669999995</v>
      </c>
      <c r="DR21" s="182">
        <v>3.0300000000000001E-3</v>
      </c>
      <c r="DS21" s="159"/>
      <c r="DT21" s="159">
        <v>6</v>
      </c>
      <c r="DU21" s="159">
        <v>4767</v>
      </c>
      <c r="DV21" s="159">
        <v>794.5</v>
      </c>
      <c r="DW21" s="182">
        <v>2.98E-3</v>
      </c>
      <c r="DX21" s="159"/>
      <c r="DY21" s="159">
        <v>9</v>
      </c>
      <c r="DZ21" s="159">
        <v>6648</v>
      </c>
      <c r="EA21" s="159">
        <v>738.66666669999995</v>
      </c>
      <c r="EB21" s="182">
        <v>2.7699999999999999E-3</v>
      </c>
      <c r="EC21" s="159"/>
      <c r="ED21" s="159">
        <v>13</v>
      </c>
      <c r="EE21" s="159">
        <v>8203</v>
      </c>
      <c r="EF21" s="159">
        <v>631</v>
      </c>
      <c r="EG21" s="182">
        <v>2.3700000000000001E-3</v>
      </c>
      <c r="EH21" s="159"/>
      <c r="EI21" s="159">
        <v>14</v>
      </c>
      <c r="EJ21" s="159" t="s">
        <v>140</v>
      </c>
      <c r="EK21" s="159" t="e">
        <v>#VALUE!</v>
      </c>
      <c r="EL21" s="182" t="e">
        <v>#VALUE!</v>
      </c>
      <c r="EM21" s="159"/>
      <c r="EN21" s="159">
        <v>15</v>
      </c>
      <c r="EO21" s="159">
        <v>10278</v>
      </c>
      <c r="EP21" s="159">
        <v>685.2</v>
      </c>
      <c r="EQ21" s="182">
        <v>2.5699999999999998E-3</v>
      </c>
      <c r="ER21" s="159"/>
      <c r="ES21" s="159">
        <v>16</v>
      </c>
      <c r="ET21" s="159" t="s">
        <v>140</v>
      </c>
      <c r="EU21" s="159" t="e">
        <v>#VALUE!</v>
      </c>
      <c r="EV21" s="182" t="e">
        <v>#VALUE!</v>
      </c>
      <c r="EW21" s="159"/>
      <c r="EX21" s="159">
        <v>17</v>
      </c>
      <c r="EY21" s="159" t="s">
        <v>140</v>
      </c>
      <c r="EZ21" s="159" t="e">
        <v>#VALUE!</v>
      </c>
      <c r="FA21" s="182" t="e">
        <v>#VALUE!</v>
      </c>
      <c r="FB21" s="159"/>
      <c r="FC21" s="159">
        <v>19</v>
      </c>
      <c r="FD21" s="159" t="s">
        <v>140</v>
      </c>
      <c r="FE21" s="159" t="e">
        <v>#VALUE!</v>
      </c>
      <c r="FF21" s="182" t="e">
        <v>#VALUE!</v>
      </c>
      <c r="FG21" s="159"/>
      <c r="FH21" s="159">
        <v>22</v>
      </c>
      <c r="FI21" s="159">
        <v>12371</v>
      </c>
      <c r="FJ21" s="159">
        <v>562.31818180000005</v>
      </c>
      <c r="FK21" s="182">
        <v>2.1099999999999999E-3</v>
      </c>
      <c r="FL21" s="159"/>
      <c r="FM21" s="159">
        <v>29</v>
      </c>
      <c r="FN21" s="159">
        <v>17400</v>
      </c>
      <c r="FO21" s="159">
        <v>600</v>
      </c>
      <c r="FP21" s="182">
        <v>2.2499999999999998E-3</v>
      </c>
      <c r="FQ21" s="159"/>
      <c r="FR21" s="159">
        <v>37</v>
      </c>
      <c r="FS21" s="159">
        <v>23050</v>
      </c>
      <c r="FT21" s="159">
        <v>622.97297300000002</v>
      </c>
      <c r="FU21" s="182">
        <v>2.3400000000000001E-3</v>
      </c>
      <c r="FV21" s="159"/>
      <c r="FW21" s="159" t="s">
        <v>141</v>
      </c>
      <c r="FX21" s="159" t="s">
        <v>140</v>
      </c>
      <c r="FY21" s="159" t="e">
        <v>#VALUE!</v>
      </c>
      <c r="FZ21" s="182" t="e">
        <v>#VALUE!</v>
      </c>
      <c r="GA21" s="159"/>
      <c r="GB21" s="159" t="s">
        <v>141</v>
      </c>
      <c r="GC21" s="159" t="s">
        <v>140</v>
      </c>
      <c r="GD21" s="159" t="e">
        <v>#VALUE!</v>
      </c>
      <c r="GE21" s="182" t="e">
        <v>#VALUE!</v>
      </c>
      <c r="GF21" s="159"/>
      <c r="GG21" s="159" t="s">
        <v>141</v>
      </c>
      <c r="GH21" s="159" t="s">
        <v>140</v>
      </c>
      <c r="GI21" s="159" t="e">
        <v>#VALUE!</v>
      </c>
      <c r="GJ21" s="182" t="e">
        <v>#VALUE!</v>
      </c>
    </row>
    <row r="22" spans="1:192" ht="17">
      <c r="A22" s="159">
        <v>10</v>
      </c>
      <c r="B22" s="159" t="s">
        <v>150</v>
      </c>
      <c r="C22" s="165">
        <v>65</v>
      </c>
      <c r="D22" s="165">
        <v>68.900000000000006</v>
      </c>
      <c r="E22" s="165">
        <v>122</v>
      </c>
      <c r="F22" s="174">
        <v>190.9</v>
      </c>
      <c r="G22" s="165">
        <v>3.9</v>
      </c>
      <c r="H22" s="165">
        <v>41.9</v>
      </c>
      <c r="I22" s="165">
        <v>6</v>
      </c>
      <c r="J22" s="165">
        <v>14.3</v>
      </c>
      <c r="K22" s="159"/>
      <c r="L22" s="165">
        <v>0</v>
      </c>
      <c r="M22" s="165">
        <v>3.9</v>
      </c>
      <c r="N22" s="165">
        <v>6</v>
      </c>
      <c r="O22" s="165">
        <v>14.3</v>
      </c>
      <c r="P22" s="165"/>
      <c r="Q22" s="175">
        <v>0.371</v>
      </c>
      <c r="R22" s="176">
        <v>1.521E-2</v>
      </c>
      <c r="S22" s="176"/>
      <c r="T22" s="177">
        <v>190.3</v>
      </c>
      <c r="U22" s="165">
        <v>0.6</v>
      </c>
      <c r="V22" s="165">
        <v>190.9</v>
      </c>
      <c r="W22" s="165" t="s">
        <v>140</v>
      </c>
      <c r="X22" s="165">
        <v>190.9</v>
      </c>
      <c r="Y22" s="175"/>
      <c r="Z22" s="175"/>
      <c r="AA22" s="175"/>
      <c r="AB22" s="175"/>
      <c r="AC22" s="175"/>
      <c r="AD22" s="175"/>
      <c r="AE22" s="175"/>
      <c r="AF22" s="175"/>
      <c r="AG22" s="175"/>
      <c r="AH22" s="160">
        <v>2</v>
      </c>
      <c r="AI22" s="159">
        <v>1491</v>
      </c>
      <c r="AJ22" s="178">
        <v>746</v>
      </c>
      <c r="AK22" s="179">
        <v>2.0899999999999998E-3</v>
      </c>
      <c r="AL22" s="159"/>
      <c r="AM22" s="159">
        <v>6</v>
      </c>
      <c r="AN22" s="159">
        <v>2028</v>
      </c>
      <c r="AO22" s="180">
        <v>338</v>
      </c>
      <c r="AP22" s="182">
        <v>9.5E-4</v>
      </c>
      <c r="AQ22" s="159"/>
      <c r="AR22" s="159">
        <v>8</v>
      </c>
      <c r="AS22" s="159">
        <v>2568</v>
      </c>
      <c r="AT22" s="180">
        <v>321</v>
      </c>
      <c r="AU22" s="182">
        <v>8.9999999999999998E-4</v>
      </c>
      <c r="AV22" s="159"/>
      <c r="AW22" s="159">
        <v>1</v>
      </c>
      <c r="AX22" s="159">
        <v>938</v>
      </c>
      <c r="AY22" s="159">
        <v>938</v>
      </c>
      <c r="AZ22" s="182">
        <v>2.63E-3</v>
      </c>
      <c r="BA22" s="159"/>
      <c r="BB22" s="159">
        <v>2</v>
      </c>
      <c r="BC22" s="159">
        <v>1021</v>
      </c>
      <c r="BD22" s="180">
        <v>511</v>
      </c>
      <c r="BE22" s="182">
        <v>1.4300000000000001E-3</v>
      </c>
      <c r="BF22" s="159"/>
      <c r="BG22" s="159">
        <v>3</v>
      </c>
      <c r="BH22" s="159">
        <v>1386</v>
      </c>
      <c r="BI22" s="180">
        <v>462</v>
      </c>
      <c r="BJ22" s="182">
        <v>1.2999999999999999E-3</v>
      </c>
      <c r="BK22" s="159"/>
      <c r="BL22" s="159">
        <v>5</v>
      </c>
      <c r="BM22" s="159">
        <v>1641</v>
      </c>
      <c r="BN22" s="180">
        <v>328</v>
      </c>
      <c r="BO22" s="182">
        <v>9.2000000000000003E-4</v>
      </c>
      <c r="BP22" s="159"/>
      <c r="BQ22" s="159">
        <v>8</v>
      </c>
      <c r="BR22" s="159">
        <v>2357</v>
      </c>
      <c r="BS22" s="180">
        <v>295</v>
      </c>
      <c r="BT22" s="182">
        <v>8.3000000000000001E-4</v>
      </c>
      <c r="BU22" s="159"/>
      <c r="BV22" s="159">
        <v>4</v>
      </c>
      <c r="BW22" s="159">
        <v>1052</v>
      </c>
      <c r="BX22" s="180">
        <v>263</v>
      </c>
      <c r="BY22" s="182">
        <v>7.3999999999999999E-4</v>
      </c>
      <c r="BZ22" s="159"/>
      <c r="CA22" s="159">
        <v>7</v>
      </c>
      <c r="CB22" s="159">
        <v>1577</v>
      </c>
      <c r="CC22" s="180">
        <v>225</v>
      </c>
      <c r="CD22" s="182">
        <v>6.3000000000000003E-4</v>
      </c>
      <c r="CE22" s="159"/>
      <c r="CF22" s="159">
        <v>11</v>
      </c>
      <c r="CG22" s="159">
        <v>2132</v>
      </c>
      <c r="CH22" s="180">
        <v>194</v>
      </c>
      <c r="CI22" s="182">
        <v>5.4000000000000001E-4</v>
      </c>
      <c r="CJ22" s="159"/>
      <c r="CK22" s="159">
        <v>3</v>
      </c>
      <c r="CL22" s="159">
        <v>987</v>
      </c>
      <c r="CM22" s="180">
        <v>329</v>
      </c>
      <c r="CN22" s="182">
        <v>9.2000000000000003E-4</v>
      </c>
      <c r="CO22" s="159"/>
      <c r="CP22" s="159">
        <v>7</v>
      </c>
      <c r="CQ22" s="159">
        <v>1127</v>
      </c>
      <c r="CR22" s="159">
        <v>161</v>
      </c>
      <c r="CS22" s="182">
        <v>4.4999999999999999E-4</v>
      </c>
      <c r="CT22" s="159"/>
      <c r="CU22" s="159">
        <v>13</v>
      </c>
      <c r="CV22" s="159">
        <v>1522</v>
      </c>
      <c r="CW22" s="159">
        <v>117.0769231</v>
      </c>
      <c r="CX22" s="182">
        <v>3.3E-4</v>
      </c>
      <c r="CY22" s="159"/>
      <c r="CZ22" s="159">
        <v>17</v>
      </c>
      <c r="DA22" s="159">
        <v>2361</v>
      </c>
      <c r="DB22" s="159">
        <v>138.8823529</v>
      </c>
      <c r="DC22" s="182">
        <v>3.8999999999999999E-4</v>
      </c>
      <c r="DD22" s="159"/>
      <c r="DE22" s="159">
        <v>23</v>
      </c>
      <c r="DF22" s="159">
        <v>2387</v>
      </c>
      <c r="DG22" s="159">
        <v>103.7826087</v>
      </c>
      <c r="DH22" s="182">
        <v>2.9E-4</v>
      </c>
      <c r="DI22" s="159"/>
      <c r="DJ22" s="159">
        <v>4</v>
      </c>
      <c r="DK22" s="159">
        <v>1051</v>
      </c>
      <c r="DL22" s="159">
        <v>262.75</v>
      </c>
      <c r="DM22" s="182">
        <v>7.3999999999999999E-4</v>
      </c>
      <c r="DN22" s="159"/>
      <c r="DO22" s="159">
        <v>12</v>
      </c>
      <c r="DP22" s="159">
        <v>1703</v>
      </c>
      <c r="DQ22" s="159">
        <v>141.91666670000001</v>
      </c>
      <c r="DR22" s="182">
        <v>4.0000000000000002E-4</v>
      </c>
      <c r="DS22" s="159"/>
      <c r="DT22" s="159">
        <v>6</v>
      </c>
      <c r="DU22" s="159">
        <v>1157</v>
      </c>
      <c r="DV22" s="159">
        <v>192.83333329999999</v>
      </c>
      <c r="DW22" s="182">
        <v>5.4000000000000001E-4</v>
      </c>
      <c r="DX22" s="159"/>
      <c r="DY22" s="159">
        <v>9</v>
      </c>
      <c r="DZ22" s="159">
        <v>1452</v>
      </c>
      <c r="EA22" s="159">
        <v>161.33333329999999</v>
      </c>
      <c r="EB22" s="182">
        <v>4.4999999999999999E-4</v>
      </c>
      <c r="EC22" s="159"/>
      <c r="ED22" s="159">
        <v>13</v>
      </c>
      <c r="EE22" s="159">
        <v>1943</v>
      </c>
      <c r="EF22" s="159">
        <v>149.46153849999999</v>
      </c>
      <c r="EG22" s="182">
        <v>4.2000000000000002E-4</v>
      </c>
      <c r="EH22" s="159"/>
      <c r="EI22" s="159">
        <v>14</v>
      </c>
      <c r="EJ22" s="159" t="s">
        <v>140</v>
      </c>
      <c r="EK22" s="159" t="e">
        <v>#VALUE!</v>
      </c>
      <c r="EL22" s="182" t="e">
        <v>#VALUE!</v>
      </c>
      <c r="EM22" s="159"/>
      <c r="EN22" s="159">
        <v>15</v>
      </c>
      <c r="EO22" s="159" t="s">
        <v>140</v>
      </c>
      <c r="EP22" s="159" t="e">
        <v>#VALUE!</v>
      </c>
      <c r="EQ22" s="182" t="e">
        <v>#VALUE!</v>
      </c>
      <c r="ER22" s="159"/>
      <c r="ES22" s="159">
        <v>16</v>
      </c>
      <c r="ET22" s="159" t="s">
        <v>140</v>
      </c>
      <c r="EU22" s="159" t="e">
        <v>#VALUE!</v>
      </c>
      <c r="EV22" s="182" t="e">
        <v>#VALUE!</v>
      </c>
      <c r="EW22" s="159"/>
      <c r="EX22" s="159">
        <v>17</v>
      </c>
      <c r="EY22" s="159">
        <v>2262</v>
      </c>
      <c r="EZ22" s="159">
        <v>133.05882349999999</v>
      </c>
      <c r="FA22" s="182">
        <v>3.6999999999999999E-4</v>
      </c>
      <c r="FB22" s="159"/>
      <c r="FC22" s="159">
        <v>19</v>
      </c>
      <c r="FD22" s="159" t="s">
        <v>140</v>
      </c>
      <c r="FE22" s="159" t="e">
        <v>#VALUE!</v>
      </c>
      <c r="FF22" s="182" t="e">
        <v>#VALUE!</v>
      </c>
      <c r="FG22" s="159"/>
      <c r="FH22" s="159">
        <v>22</v>
      </c>
      <c r="FI22" s="159">
        <v>2357</v>
      </c>
      <c r="FJ22" s="159">
        <v>107.1363636</v>
      </c>
      <c r="FK22" s="182">
        <v>2.9999999999999997E-4</v>
      </c>
      <c r="FL22" s="159"/>
      <c r="FM22" s="159">
        <v>29</v>
      </c>
      <c r="FN22" s="159">
        <v>2900</v>
      </c>
      <c r="FO22" s="159">
        <v>100</v>
      </c>
      <c r="FP22" s="182">
        <v>2.7999999999999998E-4</v>
      </c>
      <c r="FQ22" s="159"/>
      <c r="FR22" s="159">
        <v>37</v>
      </c>
      <c r="FS22" s="159">
        <v>3184</v>
      </c>
      <c r="FT22" s="159">
        <v>86.054054050000005</v>
      </c>
      <c r="FU22" s="182">
        <v>2.4000000000000001E-4</v>
      </c>
      <c r="FV22" s="159"/>
      <c r="FW22" s="159">
        <v>44</v>
      </c>
      <c r="FX22" s="159">
        <v>2826</v>
      </c>
      <c r="FY22" s="159">
        <v>64.227272729999996</v>
      </c>
      <c r="FZ22" s="182">
        <v>1.8000000000000001E-4</v>
      </c>
      <c r="GA22" s="159"/>
      <c r="GB22" s="159">
        <v>51</v>
      </c>
      <c r="GC22" s="159">
        <v>2453</v>
      </c>
      <c r="GD22" s="159">
        <v>48.098039219999997</v>
      </c>
      <c r="GE22" s="182">
        <v>1.3999999999999999E-4</v>
      </c>
      <c r="GF22" s="159"/>
      <c r="GG22" s="159">
        <v>55</v>
      </c>
      <c r="GH22" s="159" t="s">
        <v>140</v>
      </c>
      <c r="GI22" s="159" t="e">
        <v>#VALUE!</v>
      </c>
      <c r="GJ22" s="182" t="e">
        <v>#VALUE!</v>
      </c>
    </row>
    <row r="23" spans="1:192" ht="17">
      <c r="A23" s="159">
        <v>11</v>
      </c>
      <c r="B23" s="159" t="s">
        <v>151</v>
      </c>
      <c r="C23" s="165">
        <v>65</v>
      </c>
      <c r="D23" s="165">
        <v>68.900000000000006</v>
      </c>
      <c r="E23" s="165">
        <v>123.1</v>
      </c>
      <c r="F23" s="174">
        <v>192</v>
      </c>
      <c r="G23" s="165">
        <v>3.9</v>
      </c>
      <c r="H23" s="165">
        <v>41.9</v>
      </c>
      <c r="I23" s="165">
        <v>6</v>
      </c>
      <c r="J23" s="165">
        <v>14.3</v>
      </c>
      <c r="K23" s="159"/>
      <c r="L23" s="165">
        <v>0</v>
      </c>
      <c r="M23" s="165">
        <v>3.9</v>
      </c>
      <c r="N23" s="165">
        <v>6</v>
      </c>
      <c r="O23" s="165">
        <v>14.3</v>
      </c>
      <c r="P23" s="165"/>
      <c r="Q23" s="175">
        <v>0.377</v>
      </c>
      <c r="R23" s="176">
        <v>1.5480000000000001E-2</v>
      </c>
      <c r="S23" s="176"/>
      <c r="T23" s="177">
        <v>191.4</v>
      </c>
      <c r="U23" s="165">
        <v>0.6</v>
      </c>
      <c r="V23" s="165">
        <v>192</v>
      </c>
      <c r="W23" s="165" t="s">
        <v>140</v>
      </c>
      <c r="X23" s="165">
        <v>192</v>
      </c>
      <c r="Y23" s="175"/>
      <c r="Z23" s="175"/>
      <c r="AA23" s="175"/>
      <c r="AB23" s="175"/>
      <c r="AC23" s="175"/>
      <c r="AD23" s="175"/>
      <c r="AE23" s="175"/>
      <c r="AF23" s="175"/>
      <c r="AG23" s="175"/>
      <c r="AH23" s="160">
        <v>2</v>
      </c>
      <c r="AI23" s="159">
        <v>1196</v>
      </c>
      <c r="AJ23" s="178">
        <v>598</v>
      </c>
      <c r="AK23" s="179">
        <v>1.7099999999999999E-3</v>
      </c>
      <c r="AL23" s="159"/>
      <c r="AM23" s="159">
        <v>6</v>
      </c>
      <c r="AN23" s="159">
        <v>1839</v>
      </c>
      <c r="AO23" s="180">
        <v>307</v>
      </c>
      <c r="AP23" s="182">
        <v>8.8000000000000003E-4</v>
      </c>
      <c r="AQ23" s="159"/>
      <c r="AR23" s="159">
        <v>8</v>
      </c>
      <c r="AS23" s="159">
        <v>2489</v>
      </c>
      <c r="AT23" s="180">
        <v>311</v>
      </c>
      <c r="AU23" s="182">
        <v>8.8999999999999995E-4</v>
      </c>
      <c r="AV23" s="159"/>
      <c r="AW23" s="159">
        <v>1</v>
      </c>
      <c r="AX23" s="159">
        <v>1099</v>
      </c>
      <c r="AY23" s="159">
        <v>1099</v>
      </c>
      <c r="AZ23" s="182">
        <v>3.14E-3</v>
      </c>
      <c r="BA23" s="159"/>
      <c r="BB23" s="159">
        <v>2</v>
      </c>
      <c r="BC23" s="159">
        <v>1403</v>
      </c>
      <c r="BD23" s="180">
        <v>702</v>
      </c>
      <c r="BE23" s="182">
        <v>2E-3</v>
      </c>
      <c r="BF23" s="159"/>
      <c r="BG23" s="159">
        <v>3</v>
      </c>
      <c r="BH23" s="159">
        <v>1515</v>
      </c>
      <c r="BI23" s="180">
        <v>505</v>
      </c>
      <c r="BJ23" s="182">
        <v>1.4400000000000001E-3</v>
      </c>
      <c r="BK23" s="159"/>
      <c r="BL23" s="159">
        <v>5</v>
      </c>
      <c r="BM23" s="159">
        <v>2196</v>
      </c>
      <c r="BN23" s="180">
        <v>439</v>
      </c>
      <c r="BO23" s="182">
        <v>1.25E-3</v>
      </c>
      <c r="BP23" s="159"/>
      <c r="BQ23" s="159">
        <v>8</v>
      </c>
      <c r="BR23" s="159">
        <v>2501</v>
      </c>
      <c r="BS23" s="180">
        <v>313</v>
      </c>
      <c r="BT23" s="182">
        <v>8.8999999999999995E-4</v>
      </c>
      <c r="BU23" s="159"/>
      <c r="BV23" s="159">
        <v>4</v>
      </c>
      <c r="BW23" s="159">
        <v>1015</v>
      </c>
      <c r="BX23" s="180">
        <v>254</v>
      </c>
      <c r="BY23" s="182">
        <v>7.2999999999999996E-4</v>
      </c>
      <c r="BZ23" s="159"/>
      <c r="CA23" s="159">
        <v>7</v>
      </c>
      <c r="CB23" s="159">
        <v>1659</v>
      </c>
      <c r="CC23" s="180">
        <v>237</v>
      </c>
      <c r="CD23" s="182">
        <v>6.8000000000000005E-4</v>
      </c>
      <c r="CE23" s="159"/>
      <c r="CF23" s="159">
        <v>11</v>
      </c>
      <c r="CG23" s="159">
        <v>1936</v>
      </c>
      <c r="CH23" s="180">
        <v>176</v>
      </c>
      <c r="CI23" s="182">
        <v>5.0000000000000001E-4</v>
      </c>
      <c r="CJ23" s="159"/>
      <c r="CK23" s="159">
        <v>3</v>
      </c>
      <c r="CL23" s="159">
        <v>928</v>
      </c>
      <c r="CM23" s="180">
        <v>309</v>
      </c>
      <c r="CN23" s="182">
        <v>8.8000000000000003E-4</v>
      </c>
      <c r="CO23" s="159"/>
      <c r="CP23" s="159">
        <v>7</v>
      </c>
      <c r="CQ23" s="159">
        <v>1400</v>
      </c>
      <c r="CR23" s="159">
        <v>200</v>
      </c>
      <c r="CS23" s="182">
        <v>5.6999999999999998E-4</v>
      </c>
      <c r="CT23" s="159"/>
      <c r="CU23" s="159">
        <v>13</v>
      </c>
      <c r="CV23" s="159">
        <v>1872</v>
      </c>
      <c r="CW23" s="159">
        <v>144</v>
      </c>
      <c r="CX23" s="182">
        <v>4.0999999999999999E-4</v>
      </c>
      <c r="CY23" s="159"/>
      <c r="CZ23" s="159">
        <v>17</v>
      </c>
      <c r="DA23" s="159">
        <v>2866</v>
      </c>
      <c r="DB23" s="159">
        <v>168.58823530000001</v>
      </c>
      <c r="DC23" s="182">
        <v>4.8000000000000001E-4</v>
      </c>
      <c r="DD23" s="159"/>
      <c r="DE23" s="159">
        <v>23</v>
      </c>
      <c r="DF23" s="159">
        <v>3305</v>
      </c>
      <c r="DG23" s="159">
        <v>143.69565220000001</v>
      </c>
      <c r="DH23" s="182">
        <v>4.0999999999999999E-4</v>
      </c>
      <c r="DI23" s="159"/>
      <c r="DJ23" s="159">
        <v>4</v>
      </c>
      <c r="DK23" s="159">
        <v>1363</v>
      </c>
      <c r="DL23" s="159">
        <v>340.75</v>
      </c>
      <c r="DM23" s="182">
        <v>9.7000000000000005E-4</v>
      </c>
      <c r="DN23" s="159"/>
      <c r="DO23" s="159">
        <v>12</v>
      </c>
      <c r="DP23" s="159">
        <v>2415</v>
      </c>
      <c r="DQ23" s="159">
        <v>201.25</v>
      </c>
      <c r="DR23" s="182">
        <v>5.8E-4</v>
      </c>
      <c r="DS23" s="159"/>
      <c r="DT23" s="159">
        <v>6</v>
      </c>
      <c r="DU23" s="159">
        <v>1269</v>
      </c>
      <c r="DV23" s="159">
        <v>211.5</v>
      </c>
      <c r="DW23" s="182">
        <v>5.9999999999999995E-4</v>
      </c>
      <c r="DX23" s="159"/>
      <c r="DY23" s="159">
        <v>9</v>
      </c>
      <c r="DZ23" s="159">
        <v>1631</v>
      </c>
      <c r="EA23" s="159">
        <v>181.2222222</v>
      </c>
      <c r="EB23" s="182">
        <v>5.1999999999999995E-4</v>
      </c>
      <c r="EC23" s="159"/>
      <c r="ED23" s="159">
        <v>13</v>
      </c>
      <c r="EE23" s="159">
        <v>1902</v>
      </c>
      <c r="EF23" s="159">
        <v>146.30769230000001</v>
      </c>
      <c r="EG23" s="182">
        <v>4.2000000000000002E-4</v>
      </c>
      <c r="EH23" s="159"/>
      <c r="EI23" s="159">
        <v>14</v>
      </c>
      <c r="EJ23" s="159" t="s">
        <v>140</v>
      </c>
      <c r="EK23" s="159" t="e">
        <v>#VALUE!</v>
      </c>
      <c r="EL23" s="182" t="e">
        <v>#VALUE!</v>
      </c>
      <c r="EM23" s="159"/>
      <c r="EN23" s="159">
        <v>15</v>
      </c>
      <c r="EO23" s="159" t="s">
        <v>140</v>
      </c>
      <c r="EP23" s="159" t="e">
        <v>#VALUE!</v>
      </c>
      <c r="EQ23" s="182" t="e">
        <v>#VALUE!</v>
      </c>
      <c r="ER23" s="159"/>
      <c r="ES23" s="159">
        <v>16</v>
      </c>
      <c r="ET23" s="159" t="s">
        <v>140</v>
      </c>
      <c r="EU23" s="159" t="e">
        <v>#VALUE!</v>
      </c>
      <c r="EV23" s="182" t="e">
        <v>#VALUE!</v>
      </c>
      <c r="EW23" s="159"/>
      <c r="EX23" s="159">
        <v>17</v>
      </c>
      <c r="EY23" s="159">
        <v>2692</v>
      </c>
      <c r="EZ23" s="159">
        <v>158.3529412</v>
      </c>
      <c r="FA23" s="182">
        <v>4.4999999999999999E-4</v>
      </c>
      <c r="FB23" s="159"/>
      <c r="FC23" s="159">
        <v>19</v>
      </c>
      <c r="FD23" s="159" t="s">
        <v>140</v>
      </c>
      <c r="FE23" s="159" t="e">
        <v>#VALUE!</v>
      </c>
      <c r="FF23" s="182" t="e">
        <v>#VALUE!</v>
      </c>
      <c r="FG23" s="159"/>
      <c r="FH23" s="159">
        <v>22</v>
      </c>
      <c r="FI23" s="159">
        <v>3182</v>
      </c>
      <c r="FJ23" s="159">
        <v>144.63636360000001</v>
      </c>
      <c r="FK23" s="182">
        <v>4.0999999999999999E-4</v>
      </c>
      <c r="FL23" s="159"/>
      <c r="FM23" s="159">
        <v>29</v>
      </c>
      <c r="FN23" s="159">
        <v>3900</v>
      </c>
      <c r="FO23" s="159">
        <v>134.48275860000001</v>
      </c>
      <c r="FP23" s="182">
        <v>3.8000000000000002E-4</v>
      </c>
      <c r="FQ23" s="159"/>
      <c r="FR23" s="159">
        <v>37</v>
      </c>
      <c r="FS23" s="159">
        <v>3716</v>
      </c>
      <c r="FT23" s="159">
        <v>100.4324324</v>
      </c>
      <c r="FU23" s="182">
        <v>2.9E-4</v>
      </c>
      <c r="FV23" s="159"/>
      <c r="FW23" s="159">
        <v>44</v>
      </c>
      <c r="FX23" s="159">
        <v>4678</v>
      </c>
      <c r="FY23" s="159">
        <v>106.3181818</v>
      </c>
      <c r="FZ23" s="182">
        <v>2.9999999999999997E-4</v>
      </c>
      <c r="GA23" s="159"/>
      <c r="GB23" s="159">
        <v>51</v>
      </c>
      <c r="GC23" s="159">
        <v>5123</v>
      </c>
      <c r="GD23" s="159">
        <v>100.45098040000001</v>
      </c>
      <c r="GE23" s="182">
        <v>2.9E-4</v>
      </c>
      <c r="GF23" s="159"/>
      <c r="GG23" s="159">
        <v>55</v>
      </c>
      <c r="GH23" s="159" t="s">
        <v>140</v>
      </c>
      <c r="GI23" s="159" t="e">
        <v>#VALUE!</v>
      </c>
      <c r="GJ23" s="182" t="e">
        <v>#VALUE!</v>
      </c>
    </row>
    <row r="24" spans="1:192" ht="17">
      <c r="A24" s="159">
        <v>12</v>
      </c>
      <c r="B24" s="159" t="s">
        <v>152</v>
      </c>
      <c r="C24" s="165">
        <v>65</v>
      </c>
      <c r="D24" s="165">
        <v>68.900000000000006</v>
      </c>
      <c r="E24" s="165">
        <v>122.8</v>
      </c>
      <c r="F24" s="174">
        <v>191.7</v>
      </c>
      <c r="G24" s="165">
        <v>3.9</v>
      </c>
      <c r="H24" s="165">
        <v>41.9</v>
      </c>
      <c r="I24" s="165">
        <v>6</v>
      </c>
      <c r="J24" s="165">
        <v>14.3</v>
      </c>
      <c r="K24" s="159"/>
      <c r="L24" s="165">
        <v>0</v>
      </c>
      <c r="M24" s="165">
        <v>3.9</v>
      </c>
      <c r="N24" s="165">
        <v>6</v>
      </c>
      <c r="O24" s="165">
        <v>14.3</v>
      </c>
      <c r="P24" s="165"/>
      <c r="Q24" s="175">
        <v>0.374</v>
      </c>
      <c r="R24" s="176">
        <v>1.5350000000000001E-2</v>
      </c>
      <c r="S24" s="176"/>
      <c r="T24" s="177">
        <v>191</v>
      </c>
      <c r="U24" s="165">
        <v>0.7</v>
      </c>
      <c r="V24" s="165">
        <v>191.7</v>
      </c>
      <c r="W24" s="165" t="s">
        <v>140</v>
      </c>
      <c r="X24" s="165">
        <v>191.7</v>
      </c>
      <c r="Y24" s="175"/>
      <c r="Z24" s="175"/>
      <c r="AA24" s="175"/>
      <c r="AB24" s="175"/>
      <c r="AC24" s="175"/>
      <c r="AD24" s="175"/>
      <c r="AE24" s="175"/>
      <c r="AF24" s="175"/>
      <c r="AG24" s="175"/>
      <c r="AH24" s="160">
        <v>2</v>
      </c>
      <c r="AI24" s="159">
        <v>1379</v>
      </c>
      <c r="AJ24" s="178">
        <v>690</v>
      </c>
      <c r="AK24" s="179">
        <v>1.9499999999999999E-3</v>
      </c>
      <c r="AL24" s="159"/>
      <c r="AM24" s="159">
        <v>6</v>
      </c>
      <c r="AN24" s="159">
        <v>1817</v>
      </c>
      <c r="AO24" s="180">
        <v>303</v>
      </c>
      <c r="AP24" s="182">
        <v>8.5999999999999998E-4</v>
      </c>
      <c r="AQ24" s="159"/>
      <c r="AR24" s="159">
        <v>8</v>
      </c>
      <c r="AS24" s="159">
        <v>2190</v>
      </c>
      <c r="AT24" s="180">
        <v>274</v>
      </c>
      <c r="AU24" s="182">
        <v>7.7999999999999999E-4</v>
      </c>
      <c r="AV24" s="159"/>
      <c r="AW24" s="159">
        <v>1</v>
      </c>
      <c r="AX24" s="159">
        <v>1036</v>
      </c>
      <c r="AY24" s="159">
        <v>1036</v>
      </c>
      <c r="AZ24" s="182">
        <v>2.9399999999999999E-3</v>
      </c>
      <c r="BA24" s="159"/>
      <c r="BB24" s="159">
        <v>2</v>
      </c>
      <c r="BC24" s="159">
        <v>1208</v>
      </c>
      <c r="BD24" s="180">
        <v>604</v>
      </c>
      <c r="BE24" s="182">
        <v>1.7099999999999999E-3</v>
      </c>
      <c r="BF24" s="159"/>
      <c r="BG24" s="159">
        <v>3</v>
      </c>
      <c r="BH24" s="159">
        <v>1459</v>
      </c>
      <c r="BI24" s="180">
        <v>486</v>
      </c>
      <c r="BJ24" s="182">
        <v>1.3799999999999999E-3</v>
      </c>
      <c r="BK24" s="159"/>
      <c r="BL24" s="159">
        <v>5</v>
      </c>
      <c r="BM24" s="159">
        <v>1756</v>
      </c>
      <c r="BN24" s="180">
        <v>351</v>
      </c>
      <c r="BO24" s="182">
        <v>1E-3</v>
      </c>
      <c r="BP24" s="159"/>
      <c r="BQ24" s="159">
        <v>8</v>
      </c>
      <c r="BR24" s="159">
        <v>1887</v>
      </c>
      <c r="BS24" s="180">
        <v>236</v>
      </c>
      <c r="BT24" s="182">
        <v>6.7000000000000002E-4</v>
      </c>
      <c r="BU24" s="159"/>
      <c r="BV24" s="159">
        <v>4</v>
      </c>
      <c r="BW24" s="159">
        <v>1093</v>
      </c>
      <c r="BX24" s="180">
        <v>273</v>
      </c>
      <c r="BY24" s="182">
        <v>7.6999999999999996E-4</v>
      </c>
      <c r="BZ24" s="159"/>
      <c r="CA24" s="159">
        <v>7</v>
      </c>
      <c r="CB24" s="159">
        <v>1414</v>
      </c>
      <c r="CC24" s="180">
        <v>202</v>
      </c>
      <c r="CD24" s="182">
        <v>5.6999999999999998E-4</v>
      </c>
      <c r="CE24" s="159"/>
      <c r="CF24" s="159">
        <v>11</v>
      </c>
      <c r="CG24" s="159">
        <v>2142</v>
      </c>
      <c r="CH24" s="180">
        <v>195</v>
      </c>
      <c r="CI24" s="182">
        <v>5.5000000000000003E-4</v>
      </c>
      <c r="CJ24" s="159"/>
      <c r="CK24" s="159">
        <v>3</v>
      </c>
      <c r="CL24" s="159">
        <v>829</v>
      </c>
      <c r="CM24" s="180">
        <v>276</v>
      </c>
      <c r="CN24" s="182">
        <v>7.7999999999999999E-4</v>
      </c>
      <c r="CO24" s="159"/>
      <c r="CP24" s="159">
        <v>7</v>
      </c>
      <c r="CQ24" s="159">
        <v>1342</v>
      </c>
      <c r="CR24" s="159">
        <v>191.7142857</v>
      </c>
      <c r="CS24" s="182">
        <v>5.4000000000000001E-4</v>
      </c>
      <c r="CT24" s="159"/>
      <c r="CU24" s="159">
        <v>13</v>
      </c>
      <c r="CV24" s="159">
        <v>1984</v>
      </c>
      <c r="CW24" s="159">
        <v>152.6153846</v>
      </c>
      <c r="CX24" s="182">
        <v>4.2999999999999999E-4</v>
      </c>
      <c r="CY24" s="159"/>
      <c r="CZ24" s="159">
        <v>17</v>
      </c>
      <c r="DA24" s="159">
        <v>2252</v>
      </c>
      <c r="DB24" s="159">
        <v>132.47058820000001</v>
      </c>
      <c r="DC24" s="182">
        <v>3.8000000000000002E-4</v>
      </c>
      <c r="DD24" s="159"/>
      <c r="DE24" s="159">
        <v>23</v>
      </c>
      <c r="DF24" s="159">
        <v>2137</v>
      </c>
      <c r="DG24" s="159">
        <v>92.913043479999999</v>
      </c>
      <c r="DH24" s="182">
        <v>2.5999999999999998E-4</v>
      </c>
      <c r="DI24" s="159"/>
      <c r="DJ24" s="159">
        <v>4</v>
      </c>
      <c r="DK24" s="159">
        <v>955</v>
      </c>
      <c r="DL24" s="159">
        <v>238.75</v>
      </c>
      <c r="DM24" s="182">
        <v>6.8000000000000005E-4</v>
      </c>
      <c r="DN24" s="159"/>
      <c r="DO24" s="159">
        <v>12</v>
      </c>
      <c r="DP24" s="159">
        <v>1903</v>
      </c>
      <c r="DQ24" s="159">
        <v>158.58333329999999</v>
      </c>
      <c r="DR24" s="182">
        <v>4.4999999999999999E-4</v>
      </c>
      <c r="DS24" s="159"/>
      <c r="DT24" s="159">
        <v>6</v>
      </c>
      <c r="DU24" s="159">
        <v>1401</v>
      </c>
      <c r="DV24" s="159">
        <v>233.5</v>
      </c>
      <c r="DW24" s="182">
        <v>6.6E-4</v>
      </c>
      <c r="DX24" s="159"/>
      <c r="DY24" s="159">
        <v>9</v>
      </c>
      <c r="DZ24" s="159">
        <v>1664</v>
      </c>
      <c r="EA24" s="159">
        <v>184.88888890000001</v>
      </c>
      <c r="EB24" s="182">
        <v>5.1999999999999995E-4</v>
      </c>
      <c r="EC24" s="159"/>
      <c r="ED24" s="159">
        <v>13</v>
      </c>
      <c r="EE24" s="159">
        <v>1988</v>
      </c>
      <c r="EF24" s="159">
        <v>152.92307690000001</v>
      </c>
      <c r="EG24" s="182">
        <v>4.2999999999999999E-4</v>
      </c>
      <c r="EH24" s="159"/>
      <c r="EI24" s="159">
        <v>14</v>
      </c>
      <c r="EJ24" s="159" t="s">
        <v>140</v>
      </c>
      <c r="EK24" s="159" t="e">
        <v>#VALUE!</v>
      </c>
      <c r="EL24" s="182" t="e">
        <v>#VALUE!</v>
      </c>
      <c r="EM24" s="159"/>
      <c r="EN24" s="159">
        <v>15</v>
      </c>
      <c r="EO24" s="159" t="s">
        <v>140</v>
      </c>
      <c r="EP24" s="159" t="e">
        <v>#VALUE!</v>
      </c>
      <c r="EQ24" s="182" t="e">
        <v>#VALUE!</v>
      </c>
      <c r="ER24" s="159"/>
      <c r="ES24" s="159">
        <v>16</v>
      </c>
      <c r="ET24" s="159" t="s">
        <v>140</v>
      </c>
      <c r="EU24" s="159" t="e">
        <v>#VALUE!</v>
      </c>
      <c r="EV24" s="182" t="e">
        <v>#VALUE!</v>
      </c>
      <c r="EW24" s="159"/>
      <c r="EX24" s="159">
        <v>17</v>
      </c>
      <c r="EY24" s="159">
        <v>2558</v>
      </c>
      <c r="EZ24" s="159">
        <v>150.47058820000001</v>
      </c>
      <c r="FA24" s="182">
        <v>4.2999999999999999E-4</v>
      </c>
      <c r="FB24" s="159"/>
      <c r="FC24" s="159">
        <v>19</v>
      </c>
      <c r="FD24" s="159" t="s">
        <v>140</v>
      </c>
      <c r="FE24" s="159" t="e">
        <v>#VALUE!</v>
      </c>
      <c r="FF24" s="182" t="e">
        <v>#VALUE!</v>
      </c>
      <c r="FG24" s="159"/>
      <c r="FH24" s="159">
        <v>22</v>
      </c>
      <c r="FI24" s="159">
        <v>2627</v>
      </c>
      <c r="FJ24" s="159">
        <v>119.4090909</v>
      </c>
      <c r="FK24" s="182">
        <v>3.4000000000000002E-4</v>
      </c>
      <c r="FL24" s="159"/>
      <c r="FM24" s="159">
        <v>29</v>
      </c>
      <c r="FN24" s="159">
        <v>3000</v>
      </c>
      <c r="FO24" s="159">
        <v>103.4482759</v>
      </c>
      <c r="FP24" s="182">
        <v>2.9E-4</v>
      </c>
      <c r="FQ24" s="159"/>
      <c r="FR24" s="159">
        <v>37</v>
      </c>
      <c r="FS24" s="159">
        <v>3157</v>
      </c>
      <c r="FT24" s="159">
        <v>85.324324320000002</v>
      </c>
      <c r="FU24" s="182">
        <v>2.4000000000000001E-4</v>
      </c>
      <c r="FV24" s="159"/>
      <c r="FW24" s="159">
        <v>44</v>
      </c>
      <c r="FX24" s="159">
        <v>2678</v>
      </c>
      <c r="FY24" s="159">
        <v>60.863636360000001</v>
      </c>
      <c r="FZ24" s="182">
        <v>1.7000000000000001E-4</v>
      </c>
      <c r="GA24" s="159"/>
      <c r="GB24" s="159">
        <v>51</v>
      </c>
      <c r="GC24" s="159">
        <v>2931</v>
      </c>
      <c r="GD24" s="159">
        <v>57.470588239999998</v>
      </c>
      <c r="GE24" s="182">
        <v>1.6000000000000001E-4</v>
      </c>
      <c r="GF24" s="159"/>
      <c r="GG24" s="159">
        <v>55</v>
      </c>
      <c r="GH24" s="159" t="s">
        <v>140</v>
      </c>
      <c r="GI24" s="159" t="e">
        <v>#VALUE!</v>
      </c>
      <c r="GJ24" s="182" t="e">
        <v>#VALUE!</v>
      </c>
    </row>
    <row r="25" spans="1:192" ht="17">
      <c r="A25" s="159"/>
      <c r="B25" s="159"/>
      <c r="C25" s="159"/>
      <c r="D25" s="159"/>
      <c r="E25" s="159"/>
      <c r="F25" s="187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75"/>
      <c r="R25" s="159"/>
      <c r="S25" s="159"/>
      <c r="T25" s="177"/>
      <c r="U25" s="165"/>
      <c r="V25" s="175"/>
      <c r="W25" s="175"/>
      <c r="X25" s="165"/>
      <c r="Y25" s="175"/>
      <c r="Z25" s="175"/>
      <c r="AA25" s="175"/>
      <c r="AB25" s="175"/>
      <c r="AC25" s="175"/>
      <c r="AD25" s="175"/>
      <c r="AE25" s="175"/>
      <c r="AF25" s="175"/>
      <c r="AG25" s="175"/>
      <c r="AH25" s="160"/>
      <c r="AI25" s="159"/>
      <c r="AJ25" s="159"/>
      <c r="AK25" s="159"/>
      <c r="AL25" s="159"/>
      <c r="AM25" s="159"/>
      <c r="AN25" s="159"/>
      <c r="AO25" s="180"/>
      <c r="AP25" s="182"/>
      <c r="AQ25" s="159"/>
      <c r="AR25" s="159"/>
      <c r="AS25" s="159"/>
      <c r="AT25" s="180"/>
      <c r="AU25" s="182"/>
      <c r="AV25" s="159"/>
      <c r="AW25" s="159"/>
      <c r="AX25" s="159"/>
      <c r="AY25" s="159"/>
      <c r="AZ25" s="182"/>
      <c r="BA25" s="159"/>
      <c r="BB25" s="159"/>
      <c r="BC25" s="159"/>
      <c r="BD25" s="180"/>
      <c r="BE25" s="182"/>
      <c r="BF25" s="159"/>
      <c r="BG25" s="159"/>
      <c r="BH25" s="159"/>
      <c r="BI25" s="159"/>
      <c r="BJ25" s="182"/>
      <c r="BK25" s="159"/>
      <c r="BL25" s="159"/>
      <c r="BM25" s="159"/>
      <c r="BN25" s="180"/>
      <c r="BO25" s="182"/>
      <c r="BP25" s="159"/>
      <c r="BQ25" s="159"/>
      <c r="BR25" s="159"/>
      <c r="BS25" s="180"/>
      <c r="BT25" s="182"/>
      <c r="BU25" s="159"/>
      <c r="BV25" s="159"/>
      <c r="BW25" s="159"/>
      <c r="BX25" s="159"/>
      <c r="BY25" s="182"/>
      <c r="BZ25" s="159"/>
      <c r="CA25" s="159"/>
      <c r="CB25" s="159"/>
      <c r="CC25" s="159"/>
      <c r="CD25" s="182"/>
      <c r="CE25" s="159"/>
      <c r="CF25" s="159"/>
      <c r="CG25" s="159"/>
      <c r="CH25" s="159"/>
      <c r="CI25" s="182"/>
      <c r="CJ25" s="159"/>
      <c r="CK25" s="159"/>
      <c r="CL25" s="159"/>
      <c r="CM25" s="180"/>
      <c r="CN25" s="182"/>
      <c r="CO25" s="159"/>
      <c r="CP25" s="159"/>
      <c r="CQ25" s="159"/>
      <c r="CR25" s="159"/>
      <c r="CS25" s="182"/>
      <c r="CT25" s="159"/>
      <c r="CU25" s="159"/>
      <c r="CV25" s="159"/>
      <c r="CW25" s="159"/>
      <c r="CX25" s="182"/>
      <c r="CY25" s="159"/>
      <c r="CZ25" s="159"/>
      <c r="DA25" s="159"/>
      <c r="DB25" s="159"/>
      <c r="DC25" s="182"/>
      <c r="DD25" s="159"/>
      <c r="DE25" s="159"/>
      <c r="DF25" s="159"/>
      <c r="DG25" s="159"/>
      <c r="DH25" s="182"/>
      <c r="DI25" s="159"/>
      <c r="DJ25" s="159"/>
      <c r="DK25" s="159"/>
      <c r="DL25" s="159"/>
      <c r="DM25" s="182"/>
      <c r="DN25" s="159"/>
      <c r="DO25" s="159"/>
      <c r="DP25" s="159"/>
      <c r="DQ25" s="159"/>
      <c r="DR25" s="182"/>
      <c r="DS25" s="159"/>
      <c r="DT25" s="159"/>
      <c r="DU25" s="159"/>
      <c r="DV25" s="159"/>
      <c r="DW25" s="182"/>
      <c r="DX25" s="159"/>
      <c r="DY25" s="159"/>
      <c r="DZ25" s="159"/>
      <c r="EA25" s="159"/>
      <c r="EB25" s="182"/>
      <c r="EC25" s="159"/>
      <c r="ED25" s="159"/>
      <c r="EE25" s="159"/>
      <c r="EF25" s="159"/>
      <c r="EG25" s="182"/>
      <c r="EH25" s="159"/>
      <c r="EI25" s="159"/>
      <c r="EJ25" s="159"/>
      <c r="EK25" s="159"/>
      <c r="EL25" s="182"/>
      <c r="EM25" s="159"/>
      <c r="EN25" s="159"/>
      <c r="EO25" s="159"/>
      <c r="EP25" s="159"/>
      <c r="EQ25" s="182"/>
      <c r="ER25" s="159"/>
      <c r="ES25" s="159"/>
      <c r="ET25" s="159"/>
      <c r="EU25" s="159"/>
      <c r="EV25" s="182"/>
      <c r="EW25" s="159"/>
      <c r="EX25" s="159"/>
      <c r="EY25" s="159"/>
      <c r="EZ25" s="159"/>
      <c r="FA25" s="182"/>
      <c r="FB25" s="159"/>
      <c r="FC25" s="159"/>
      <c r="FD25" s="159"/>
      <c r="FE25" s="159"/>
      <c r="FF25" s="182"/>
      <c r="FG25" s="159"/>
      <c r="FH25" s="159"/>
      <c r="FI25" s="159"/>
      <c r="FJ25" s="159"/>
      <c r="FK25" s="182"/>
      <c r="FL25" s="159"/>
      <c r="FM25" s="159"/>
      <c r="FN25" s="159"/>
      <c r="FO25" s="159"/>
      <c r="FP25" s="182"/>
      <c r="FQ25" s="159"/>
      <c r="FR25" s="159"/>
      <c r="FS25" s="159"/>
      <c r="FT25" s="159"/>
      <c r="FU25" s="182"/>
      <c r="FV25" s="159"/>
      <c r="FW25" s="159"/>
      <c r="FX25" s="159"/>
      <c r="FY25" s="159"/>
      <c r="FZ25" s="182"/>
      <c r="GA25" s="159"/>
      <c r="GB25" s="159"/>
      <c r="GC25" s="159"/>
      <c r="GD25" s="159"/>
      <c r="GE25" s="182"/>
      <c r="GF25" s="159"/>
      <c r="GG25" s="159"/>
      <c r="GH25" s="159"/>
      <c r="GI25" s="159"/>
      <c r="GJ25" s="182"/>
    </row>
    <row r="26" spans="1:192" ht="17">
      <c r="A26" s="302" t="s">
        <v>153</v>
      </c>
      <c r="B26" s="302"/>
      <c r="C26" s="302"/>
      <c r="D26" s="302"/>
      <c r="E26" s="159"/>
      <c r="F26" s="187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75"/>
      <c r="R26" s="159"/>
      <c r="S26" s="159"/>
      <c r="T26" s="177"/>
      <c r="U26" s="165"/>
      <c r="V26" s="175"/>
      <c r="W26" s="175"/>
      <c r="X26" s="165"/>
      <c r="Y26" s="175"/>
      <c r="Z26" s="175"/>
      <c r="AA26" s="175"/>
      <c r="AB26" s="175"/>
      <c r="AC26" s="175"/>
      <c r="AD26" s="308" t="s">
        <v>154</v>
      </c>
      <c r="AE26" s="308"/>
      <c r="AF26" s="175"/>
      <c r="AG26" s="175"/>
      <c r="AH26" s="171">
        <v>44105</v>
      </c>
      <c r="AI26" s="159"/>
      <c r="AJ26" s="159"/>
      <c r="AK26" s="159"/>
      <c r="AL26" s="159"/>
      <c r="AM26" s="295"/>
      <c r="AN26" s="230"/>
      <c r="AO26" s="296"/>
      <c r="AP26" s="294"/>
      <c r="AQ26" s="230"/>
      <c r="AR26" s="295"/>
      <c r="AS26" s="159"/>
      <c r="AT26" s="180"/>
      <c r="AU26" s="182"/>
      <c r="AV26" s="159"/>
      <c r="AW26" s="159"/>
      <c r="AX26" s="159"/>
      <c r="AY26" s="159"/>
      <c r="AZ26" s="182"/>
      <c r="BA26" s="159"/>
      <c r="BB26" s="159"/>
      <c r="BC26" s="159"/>
      <c r="BD26" s="180"/>
      <c r="BE26" s="182"/>
      <c r="BF26" s="159"/>
      <c r="BG26" s="159"/>
      <c r="BH26" s="159"/>
      <c r="BI26" s="159"/>
      <c r="BJ26" s="182"/>
      <c r="BK26" s="159"/>
      <c r="BL26" s="159"/>
      <c r="BM26" s="159"/>
      <c r="BN26" s="180"/>
      <c r="BO26" s="182"/>
      <c r="BP26" s="159"/>
      <c r="BQ26" s="159"/>
      <c r="BR26" s="159"/>
      <c r="BS26" s="180"/>
      <c r="BT26" s="182"/>
      <c r="BU26" s="159"/>
      <c r="BV26" s="159"/>
      <c r="BW26" s="159"/>
      <c r="BX26" s="159"/>
      <c r="BY26" s="182"/>
      <c r="BZ26" s="159"/>
      <c r="CA26" s="159"/>
      <c r="CB26" s="159"/>
      <c r="CC26" s="159"/>
      <c r="CD26" s="182"/>
      <c r="CE26" s="159"/>
      <c r="CF26" s="159"/>
      <c r="CG26" s="159"/>
      <c r="CH26" s="159"/>
      <c r="CI26" s="182"/>
      <c r="CJ26" s="159"/>
      <c r="CK26" s="159"/>
      <c r="CL26" s="159"/>
      <c r="CM26" s="180"/>
      <c r="CN26" s="182"/>
      <c r="CO26" s="159"/>
      <c r="CP26" s="159"/>
      <c r="CQ26" s="159"/>
      <c r="CR26" s="159"/>
      <c r="CS26" s="182"/>
      <c r="CT26" s="159"/>
      <c r="CU26" s="159"/>
      <c r="CV26" s="159"/>
      <c r="CW26" s="159"/>
      <c r="CX26" s="182"/>
      <c r="CY26" s="159"/>
      <c r="CZ26" s="159"/>
      <c r="DA26" s="159"/>
      <c r="DB26" s="159"/>
      <c r="DC26" s="182"/>
      <c r="DD26" s="159"/>
      <c r="DE26" s="159"/>
      <c r="DF26" s="159"/>
      <c r="DG26" s="159"/>
      <c r="DH26" s="182"/>
      <c r="DI26" s="159"/>
      <c r="DJ26" s="159"/>
      <c r="DK26" s="159"/>
      <c r="DL26" s="159"/>
      <c r="DM26" s="182"/>
      <c r="DN26" s="159"/>
      <c r="DO26" s="170">
        <v>44166</v>
      </c>
      <c r="DP26" s="159"/>
      <c r="DQ26" s="159"/>
      <c r="DR26" s="182"/>
      <c r="DS26" s="159"/>
      <c r="DT26" s="159"/>
      <c r="DU26" s="159"/>
      <c r="DV26" s="159"/>
      <c r="DW26" s="182"/>
      <c r="DX26" s="159"/>
      <c r="DY26" s="159"/>
      <c r="DZ26" s="159"/>
      <c r="EA26" s="159"/>
      <c r="EB26" s="182"/>
      <c r="EC26" s="159"/>
      <c r="ED26" s="159"/>
      <c r="EE26" s="159"/>
      <c r="EF26" s="159"/>
      <c r="EG26" s="182"/>
      <c r="EH26" s="159"/>
      <c r="EI26" s="170">
        <v>44180</v>
      </c>
      <c r="EJ26" s="159"/>
      <c r="EK26" s="159"/>
      <c r="EL26" s="182"/>
      <c r="EM26" s="159"/>
      <c r="EN26" s="170">
        <v>44181</v>
      </c>
      <c r="EO26" s="159"/>
      <c r="EP26" s="159"/>
      <c r="EQ26" s="159"/>
      <c r="ER26" s="159"/>
      <c r="ES26" s="170">
        <v>44182</v>
      </c>
      <c r="ET26" s="159"/>
      <c r="EU26" s="159"/>
      <c r="EV26" s="159"/>
      <c r="EW26" s="159"/>
      <c r="EX26" s="170">
        <v>44183</v>
      </c>
      <c r="EY26" s="159"/>
      <c r="EZ26" s="159"/>
      <c r="FA26" s="159"/>
      <c r="FB26" s="159"/>
      <c r="FC26" s="170">
        <v>44185</v>
      </c>
      <c r="FD26" s="159"/>
      <c r="FE26" s="159"/>
      <c r="FF26" s="159"/>
      <c r="FG26" s="159"/>
      <c r="FH26" s="170">
        <v>44188</v>
      </c>
      <c r="FI26" s="159"/>
      <c r="FJ26" s="159"/>
      <c r="FK26" s="159"/>
      <c r="FL26" s="159"/>
      <c r="FM26" s="170">
        <v>44195</v>
      </c>
      <c r="FN26" s="159"/>
      <c r="FO26" s="159"/>
      <c r="FP26" s="159"/>
      <c r="FQ26" s="159"/>
      <c r="FR26" s="170">
        <v>43837</v>
      </c>
      <c r="FS26" s="159"/>
      <c r="FT26" s="159"/>
      <c r="FU26" s="159"/>
      <c r="FV26" s="159"/>
      <c r="FW26" s="170">
        <v>43844</v>
      </c>
      <c r="FX26" s="159"/>
      <c r="FY26" s="159"/>
      <c r="FZ26" s="159"/>
      <c r="GA26" s="159"/>
      <c r="GB26" s="170">
        <v>43851</v>
      </c>
      <c r="GC26" s="159"/>
      <c r="GD26" s="159"/>
      <c r="GE26" s="159"/>
      <c r="GF26" s="159"/>
      <c r="GG26" s="170">
        <v>43855</v>
      </c>
      <c r="GH26" s="159"/>
      <c r="GI26" s="159"/>
      <c r="GJ26" s="159"/>
    </row>
    <row r="27" spans="1:192" ht="48" customHeight="1">
      <c r="A27" s="303" t="s">
        <v>108</v>
      </c>
      <c r="B27" s="303" t="s">
        <v>109</v>
      </c>
      <c r="C27" s="303" t="s">
        <v>155</v>
      </c>
      <c r="D27" s="303" t="s">
        <v>112</v>
      </c>
      <c r="E27" s="303" t="s">
        <v>113</v>
      </c>
      <c r="F27" s="307" t="s">
        <v>156</v>
      </c>
      <c r="G27" s="303" t="s">
        <v>115</v>
      </c>
      <c r="H27" s="303" t="s">
        <v>116</v>
      </c>
      <c r="I27" s="303" t="s">
        <v>117</v>
      </c>
      <c r="J27" s="303" t="s">
        <v>118</v>
      </c>
      <c r="K27" s="303"/>
      <c r="L27" s="303" t="s">
        <v>119</v>
      </c>
      <c r="M27" s="303" t="s">
        <v>120</v>
      </c>
      <c r="N27" s="303" t="s">
        <v>121</v>
      </c>
      <c r="O27" s="303" t="s">
        <v>118</v>
      </c>
      <c r="P27" s="303"/>
      <c r="Q27" s="303" t="s">
        <v>157</v>
      </c>
      <c r="R27" s="303" t="s">
        <v>123</v>
      </c>
      <c r="S27" s="303"/>
      <c r="T27" s="307" t="s">
        <v>124</v>
      </c>
      <c r="U27" s="303" t="s">
        <v>125</v>
      </c>
      <c r="V27" s="303"/>
      <c r="W27" s="303" t="s">
        <v>158</v>
      </c>
      <c r="X27" s="303" t="s">
        <v>128</v>
      </c>
      <c r="Y27" s="304" t="s">
        <v>119</v>
      </c>
      <c r="Z27" s="304" t="s">
        <v>159</v>
      </c>
      <c r="AA27" s="304" t="s">
        <v>160</v>
      </c>
      <c r="AB27" s="304" t="s">
        <v>118</v>
      </c>
      <c r="AC27" s="304"/>
      <c r="AD27" s="188" t="s">
        <v>102</v>
      </c>
      <c r="AE27" s="304" t="s">
        <v>162</v>
      </c>
      <c r="AF27" s="304" t="s">
        <v>160</v>
      </c>
      <c r="AG27" s="305" t="s">
        <v>118</v>
      </c>
      <c r="AH27" s="306" t="s">
        <v>163</v>
      </c>
      <c r="AI27" s="162" t="s">
        <v>130</v>
      </c>
      <c r="AJ27" s="303" t="s">
        <v>132</v>
      </c>
      <c r="AK27" s="303" t="s">
        <v>133</v>
      </c>
      <c r="AL27" s="309" t="s">
        <v>423</v>
      </c>
      <c r="AM27" s="303" t="s">
        <v>129</v>
      </c>
      <c r="AN27" s="303" t="s">
        <v>134</v>
      </c>
      <c r="AO27" s="303" t="s">
        <v>132</v>
      </c>
      <c r="AP27" s="303" t="s">
        <v>133</v>
      </c>
      <c r="AQ27" s="309" t="s">
        <v>423</v>
      </c>
      <c r="AR27" s="303" t="s">
        <v>129</v>
      </c>
      <c r="AS27" s="303" t="s">
        <v>134</v>
      </c>
      <c r="AT27" s="303" t="s">
        <v>132</v>
      </c>
      <c r="AU27" s="303" t="s">
        <v>133</v>
      </c>
      <c r="AV27" s="309" t="s">
        <v>423</v>
      </c>
      <c r="AW27" s="303" t="s">
        <v>129</v>
      </c>
      <c r="AX27" s="303" t="s">
        <v>134</v>
      </c>
      <c r="AY27" s="303" t="s">
        <v>132</v>
      </c>
      <c r="AZ27" s="303" t="s">
        <v>133</v>
      </c>
      <c r="BA27" s="309" t="s">
        <v>423</v>
      </c>
      <c r="BB27" s="303" t="s">
        <v>129</v>
      </c>
      <c r="BC27" s="303" t="s">
        <v>134</v>
      </c>
      <c r="BD27" s="303" t="s">
        <v>132</v>
      </c>
      <c r="BE27" s="303" t="s">
        <v>133</v>
      </c>
      <c r="BF27" s="309" t="s">
        <v>423</v>
      </c>
      <c r="BG27" s="303" t="s">
        <v>129</v>
      </c>
      <c r="BH27" s="303" t="s">
        <v>134</v>
      </c>
      <c r="BI27" s="303" t="s">
        <v>132</v>
      </c>
      <c r="BJ27" s="303" t="s">
        <v>133</v>
      </c>
      <c r="BK27" s="309" t="s">
        <v>423</v>
      </c>
      <c r="BL27" s="303" t="s">
        <v>129</v>
      </c>
      <c r="BM27" s="303" t="s">
        <v>134</v>
      </c>
      <c r="BN27" s="303" t="s">
        <v>132</v>
      </c>
      <c r="BO27" s="303" t="s">
        <v>133</v>
      </c>
      <c r="BP27" s="309" t="s">
        <v>423</v>
      </c>
      <c r="BQ27" s="303" t="s">
        <v>129</v>
      </c>
      <c r="BR27" s="303" t="s">
        <v>134</v>
      </c>
      <c r="BS27" s="303" t="s">
        <v>132</v>
      </c>
      <c r="BT27" s="303" t="s">
        <v>133</v>
      </c>
      <c r="BU27" s="309" t="s">
        <v>423</v>
      </c>
      <c r="BV27" s="303" t="s">
        <v>129</v>
      </c>
      <c r="BW27" s="303" t="s">
        <v>134</v>
      </c>
      <c r="BX27" s="303" t="s">
        <v>132</v>
      </c>
      <c r="BY27" s="303" t="s">
        <v>133</v>
      </c>
      <c r="BZ27" s="309" t="s">
        <v>423</v>
      </c>
      <c r="CA27" s="303" t="s">
        <v>129</v>
      </c>
      <c r="CB27" s="303" t="s">
        <v>134</v>
      </c>
      <c r="CC27" s="303" t="s">
        <v>132</v>
      </c>
      <c r="CD27" s="303" t="s">
        <v>133</v>
      </c>
      <c r="CE27" s="309" t="s">
        <v>423</v>
      </c>
      <c r="CF27" s="303" t="s">
        <v>129</v>
      </c>
      <c r="CG27" s="303" t="s">
        <v>134</v>
      </c>
      <c r="CH27" s="303" t="s">
        <v>132</v>
      </c>
      <c r="CI27" s="303" t="s">
        <v>133</v>
      </c>
      <c r="CJ27" s="309" t="s">
        <v>423</v>
      </c>
      <c r="CK27" s="303" t="s">
        <v>129</v>
      </c>
      <c r="CL27" s="303" t="s">
        <v>134</v>
      </c>
      <c r="CM27" s="303" t="s">
        <v>132</v>
      </c>
      <c r="CN27" s="303" t="s">
        <v>133</v>
      </c>
      <c r="CO27" s="309" t="s">
        <v>423</v>
      </c>
      <c r="CP27" s="303" t="s">
        <v>129</v>
      </c>
      <c r="CQ27" s="303" t="s">
        <v>134</v>
      </c>
      <c r="CR27" s="303" t="s">
        <v>132</v>
      </c>
      <c r="CS27" s="303" t="s">
        <v>133</v>
      </c>
      <c r="CT27" s="309" t="s">
        <v>423</v>
      </c>
      <c r="CU27" s="303" t="s">
        <v>129</v>
      </c>
      <c r="CV27" s="303" t="s">
        <v>134</v>
      </c>
      <c r="CW27" s="303" t="s">
        <v>132</v>
      </c>
      <c r="CX27" s="303" t="s">
        <v>133</v>
      </c>
      <c r="CY27" s="309" t="s">
        <v>423</v>
      </c>
      <c r="CZ27" s="303" t="s">
        <v>129</v>
      </c>
      <c r="DA27" s="303" t="s">
        <v>134</v>
      </c>
      <c r="DB27" s="303" t="s">
        <v>132</v>
      </c>
      <c r="DC27" s="303" t="s">
        <v>133</v>
      </c>
      <c r="DD27" s="309" t="s">
        <v>423</v>
      </c>
      <c r="DE27" s="303" t="s">
        <v>129</v>
      </c>
      <c r="DF27" s="303" t="s">
        <v>134</v>
      </c>
      <c r="DG27" s="303" t="s">
        <v>132</v>
      </c>
      <c r="DH27" s="303" t="s">
        <v>133</v>
      </c>
      <c r="DI27" s="309" t="s">
        <v>423</v>
      </c>
      <c r="DJ27" s="303" t="s">
        <v>129</v>
      </c>
      <c r="DK27" s="303" t="s">
        <v>134</v>
      </c>
      <c r="DL27" s="303" t="s">
        <v>132</v>
      </c>
      <c r="DM27" s="303" t="s">
        <v>133</v>
      </c>
      <c r="DN27" s="302"/>
      <c r="DO27" s="303" t="s">
        <v>129</v>
      </c>
      <c r="DP27" s="303" t="s">
        <v>134</v>
      </c>
      <c r="DQ27" s="303" t="s">
        <v>132</v>
      </c>
      <c r="DR27" s="303" t="s">
        <v>133</v>
      </c>
      <c r="DS27" s="302"/>
      <c r="DT27" s="303" t="s">
        <v>129</v>
      </c>
      <c r="DU27" s="303" t="s">
        <v>134</v>
      </c>
      <c r="DV27" s="303" t="s">
        <v>132</v>
      </c>
      <c r="DW27" s="303" t="s">
        <v>133</v>
      </c>
      <c r="DX27" s="302"/>
      <c r="DY27" s="303" t="s">
        <v>129</v>
      </c>
      <c r="DZ27" s="303" t="s">
        <v>134</v>
      </c>
      <c r="EA27" s="303" t="s">
        <v>132</v>
      </c>
      <c r="EB27" s="303" t="s">
        <v>133</v>
      </c>
      <c r="EC27" s="302"/>
      <c r="ED27" s="303" t="s">
        <v>129</v>
      </c>
      <c r="EE27" s="303" t="s">
        <v>134</v>
      </c>
      <c r="EF27" s="303" t="s">
        <v>132</v>
      </c>
      <c r="EG27" s="303" t="s">
        <v>133</v>
      </c>
      <c r="EH27" s="302"/>
      <c r="EI27" s="303" t="s">
        <v>129</v>
      </c>
      <c r="EJ27" s="303" t="s">
        <v>134</v>
      </c>
      <c r="EK27" s="303" t="s">
        <v>132</v>
      </c>
      <c r="EL27" s="303" t="s">
        <v>133</v>
      </c>
      <c r="EM27" s="302"/>
      <c r="EN27" s="303" t="s">
        <v>129</v>
      </c>
      <c r="EO27" s="303" t="s">
        <v>134</v>
      </c>
      <c r="EP27" s="303" t="s">
        <v>132</v>
      </c>
      <c r="EQ27" s="303" t="s">
        <v>133</v>
      </c>
      <c r="ER27" s="303"/>
      <c r="ES27" s="303" t="s">
        <v>129</v>
      </c>
      <c r="ET27" s="303" t="s">
        <v>134</v>
      </c>
      <c r="EU27" s="303" t="s">
        <v>132</v>
      </c>
      <c r="EV27" s="303" t="s">
        <v>133</v>
      </c>
      <c r="EW27" s="302"/>
      <c r="EX27" s="303" t="s">
        <v>129</v>
      </c>
      <c r="EY27" s="303" t="s">
        <v>134</v>
      </c>
      <c r="EZ27" s="303" t="s">
        <v>132</v>
      </c>
      <c r="FA27" s="303" t="s">
        <v>133</v>
      </c>
      <c r="FB27" s="302"/>
      <c r="FC27" s="303" t="s">
        <v>129</v>
      </c>
      <c r="FD27" s="303" t="s">
        <v>134</v>
      </c>
      <c r="FE27" s="303" t="s">
        <v>132</v>
      </c>
      <c r="FF27" s="303" t="s">
        <v>133</v>
      </c>
      <c r="FG27" s="302"/>
      <c r="FH27" s="303" t="s">
        <v>129</v>
      </c>
      <c r="FI27" s="303" t="s">
        <v>134</v>
      </c>
      <c r="FJ27" s="303" t="s">
        <v>132</v>
      </c>
      <c r="FK27" s="303" t="s">
        <v>133</v>
      </c>
      <c r="FL27" s="302"/>
      <c r="FM27" s="303" t="s">
        <v>129</v>
      </c>
      <c r="FN27" s="303" t="s">
        <v>134</v>
      </c>
      <c r="FO27" s="303" t="s">
        <v>132</v>
      </c>
      <c r="FP27" s="303" t="s">
        <v>133</v>
      </c>
      <c r="FQ27" s="302"/>
      <c r="FR27" s="303" t="s">
        <v>129</v>
      </c>
      <c r="FS27" s="303" t="s">
        <v>134</v>
      </c>
      <c r="FT27" s="303" t="s">
        <v>132</v>
      </c>
      <c r="FU27" s="303" t="s">
        <v>133</v>
      </c>
      <c r="FV27" s="302"/>
      <c r="FW27" s="303" t="s">
        <v>129</v>
      </c>
      <c r="FX27" s="303" t="s">
        <v>134</v>
      </c>
      <c r="FY27" s="303" t="s">
        <v>132</v>
      </c>
      <c r="FZ27" s="303" t="s">
        <v>133</v>
      </c>
      <c r="GA27" s="302"/>
      <c r="GB27" s="303" t="s">
        <v>129</v>
      </c>
      <c r="GC27" s="303" t="s">
        <v>134</v>
      </c>
      <c r="GD27" s="303" t="s">
        <v>132</v>
      </c>
      <c r="GE27" s="303" t="s">
        <v>133</v>
      </c>
      <c r="GF27" s="302"/>
      <c r="GG27" s="303" t="s">
        <v>129</v>
      </c>
      <c r="GH27" s="303" t="s">
        <v>134</v>
      </c>
      <c r="GI27" s="303" t="s">
        <v>132</v>
      </c>
      <c r="GJ27" s="303" t="s">
        <v>133</v>
      </c>
    </row>
    <row r="28" spans="1:192" ht="17">
      <c r="A28" s="303"/>
      <c r="B28" s="303"/>
      <c r="C28" s="303"/>
      <c r="D28" s="303"/>
      <c r="E28" s="303"/>
      <c r="F28" s="307"/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7"/>
      <c r="U28" s="303"/>
      <c r="V28" s="303"/>
      <c r="W28" s="303"/>
      <c r="X28" s="303"/>
      <c r="Y28" s="304"/>
      <c r="Z28" s="304"/>
      <c r="AA28" s="304"/>
      <c r="AB28" s="304"/>
      <c r="AC28" s="304"/>
      <c r="AD28" s="188" t="s">
        <v>161</v>
      </c>
      <c r="AE28" s="304"/>
      <c r="AF28" s="304"/>
      <c r="AG28" s="305"/>
      <c r="AH28" s="306"/>
      <c r="AI28" s="162" t="s">
        <v>131</v>
      </c>
      <c r="AJ28" s="303"/>
      <c r="AK28" s="303"/>
      <c r="AL28" s="309"/>
      <c r="AM28" s="303"/>
      <c r="AN28" s="303"/>
      <c r="AO28" s="303"/>
      <c r="AP28" s="303"/>
      <c r="AQ28" s="309"/>
      <c r="AR28" s="303"/>
      <c r="AS28" s="303"/>
      <c r="AT28" s="303"/>
      <c r="AU28" s="303"/>
      <c r="AV28" s="309"/>
      <c r="AW28" s="303"/>
      <c r="AX28" s="303"/>
      <c r="AY28" s="303"/>
      <c r="AZ28" s="303"/>
      <c r="BA28" s="309"/>
      <c r="BB28" s="303"/>
      <c r="BC28" s="303"/>
      <c r="BD28" s="303"/>
      <c r="BE28" s="303"/>
      <c r="BF28" s="309"/>
      <c r="BG28" s="303"/>
      <c r="BH28" s="303"/>
      <c r="BI28" s="303"/>
      <c r="BJ28" s="303"/>
      <c r="BK28" s="309"/>
      <c r="BL28" s="303"/>
      <c r="BM28" s="303"/>
      <c r="BN28" s="303"/>
      <c r="BO28" s="303"/>
      <c r="BP28" s="309"/>
      <c r="BQ28" s="303"/>
      <c r="BR28" s="303"/>
      <c r="BS28" s="303"/>
      <c r="BT28" s="303"/>
      <c r="BU28" s="309"/>
      <c r="BV28" s="303"/>
      <c r="BW28" s="303"/>
      <c r="BX28" s="303"/>
      <c r="BY28" s="303"/>
      <c r="BZ28" s="309"/>
      <c r="CA28" s="303"/>
      <c r="CB28" s="303"/>
      <c r="CC28" s="303"/>
      <c r="CD28" s="303"/>
      <c r="CE28" s="309"/>
      <c r="CF28" s="303"/>
      <c r="CG28" s="303"/>
      <c r="CH28" s="303"/>
      <c r="CI28" s="303"/>
      <c r="CJ28" s="309"/>
      <c r="CK28" s="303"/>
      <c r="CL28" s="303"/>
      <c r="CM28" s="303"/>
      <c r="CN28" s="303"/>
      <c r="CO28" s="309"/>
      <c r="CP28" s="303"/>
      <c r="CQ28" s="303"/>
      <c r="CR28" s="303"/>
      <c r="CS28" s="303"/>
      <c r="CT28" s="309"/>
      <c r="CU28" s="303"/>
      <c r="CV28" s="303"/>
      <c r="CW28" s="303"/>
      <c r="CX28" s="303"/>
      <c r="CY28" s="309"/>
      <c r="CZ28" s="303"/>
      <c r="DA28" s="303"/>
      <c r="DB28" s="303"/>
      <c r="DC28" s="303"/>
      <c r="DD28" s="309"/>
      <c r="DE28" s="303"/>
      <c r="DF28" s="303"/>
      <c r="DG28" s="303"/>
      <c r="DH28" s="303"/>
      <c r="DI28" s="309"/>
      <c r="DJ28" s="303"/>
      <c r="DK28" s="303"/>
      <c r="DL28" s="303"/>
      <c r="DM28" s="303"/>
      <c r="DN28" s="302"/>
      <c r="DO28" s="303"/>
      <c r="DP28" s="303"/>
      <c r="DQ28" s="303"/>
      <c r="DR28" s="303"/>
      <c r="DS28" s="302"/>
      <c r="DT28" s="303"/>
      <c r="DU28" s="303"/>
      <c r="DV28" s="303"/>
      <c r="DW28" s="303"/>
      <c r="DX28" s="302"/>
      <c r="DY28" s="303"/>
      <c r="DZ28" s="303"/>
      <c r="EA28" s="303"/>
      <c r="EB28" s="303"/>
      <c r="EC28" s="302"/>
      <c r="ED28" s="303"/>
      <c r="EE28" s="303"/>
      <c r="EF28" s="303"/>
      <c r="EG28" s="303"/>
      <c r="EH28" s="302"/>
      <c r="EI28" s="303"/>
      <c r="EJ28" s="303"/>
      <c r="EK28" s="303"/>
      <c r="EL28" s="303"/>
      <c r="EM28" s="302"/>
      <c r="EN28" s="303"/>
      <c r="EO28" s="303"/>
      <c r="EP28" s="303"/>
      <c r="EQ28" s="303"/>
      <c r="ER28" s="303"/>
      <c r="ES28" s="303"/>
      <c r="ET28" s="303"/>
      <c r="EU28" s="303"/>
      <c r="EV28" s="303"/>
      <c r="EW28" s="302"/>
      <c r="EX28" s="303"/>
      <c r="EY28" s="303"/>
      <c r="EZ28" s="303"/>
      <c r="FA28" s="303"/>
      <c r="FB28" s="302"/>
      <c r="FC28" s="303"/>
      <c r="FD28" s="303"/>
      <c r="FE28" s="303"/>
      <c r="FF28" s="303"/>
      <c r="FG28" s="302"/>
      <c r="FH28" s="303"/>
      <c r="FI28" s="303"/>
      <c r="FJ28" s="303"/>
      <c r="FK28" s="303"/>
      <c r="FL28" s="302"/>
      <c r="FM28" s="303"/>
      <c r="FN28" s="303"/>
      <c r="FO28" s="303"/>
      <c r="FP28" s="303"/>
      <c r="FQ28" s="302"/>
      <c r="FR28" s="303"/>
      <c r="FS28" s="303"/>
      <c r="FT28" s="303"/>
      <c r="FU28" s="303"/>
      <c r="FV28" s="302"/>
      <c r="FW28" s="303"/>
      <c r="FX28" s="303"/>
      <c r="FY28" s="303"/>
      <c r="FZ28" s="303"/>
      <c r="GA28" s="302"/>
      <c r="GB28" s="303"/>
      <c r="GC28" s="303"/>
      <c r="GD28" s="303"/>
      <c r="GE28" s="303"/>
      <c r="GF28" s="302"/>
      <c r="GG28" s="303"/>
      <c r="GH28" s="303"/>
      <c r="GI28" s="303"/>
      <c r="GJ28" s="303"/>
    </row>
    <row r="29" spans="1:192" ht="17">
      <c r="A29" s="159">
        <v>13</v>
      </c>
      <c r="B29" s="159" t="s">
        <v>164</v>
      </c>
      <c r="C29" s="165">
        <v>50</v>
      </c>
      <c r="D29" s="165">
        <v>53.5</v>
      </c>
      <c r="E29" s="165">
        <v>123</v>
      </c>
      <c r="F29" s="174">
        <v>176.5</v>
      </c>
      <c r="G29" s="165">
        <v>3.5</v>
      </c>
      <c r="H29" s="165">
        <v>61.3</v>
      </c>
      <c r="I29" s="165">
        <v>6.9</v>
      </c>
      <c r="J29" s="165">
        <v>11.3</v>
      </c>
      <c r="K29" s="159"/>
      <c r="L29" s="165">
        <v>1</v>
      </c>
      <c r="M29" s="189">
        <v>4.5</v>
      </c>
      <c r="N29" s="190">
        <v>8.9</v>
      </c>
      <c r="O29" s="165">
        <v>14.5</v>
      </c>
      <c r="P29" s="165"/>
      <c r="Q29" s="175">
        <v>0.38200000000000001</v>
      </c>
      <c r="R29" s="176">
        <v>1.566E-2</v>
      </c>
      <c r="S29" s="176"/>
      <c r="T29" s="177" t="s">
        <v>140</v>
      </c>
      <c r="U29" s="165" t="e">
        <v>#VALUE!</v>
      </c>
      <c r="V29" s="175"/>
      <c r="W29" s="165">
        <v>188.3</v>
      </c>
      <c r="X29" s="165">
        <v>188.3</v>
      </c>
      <c r="Y29" s="175">
        <v>11.83</v>
      </c>
      <c r="Z29" s="175">
        <v>15.313000000000001</v>
      </c>
      <c r="AA29" s="175">
        <v>30.625</v>
      </c>
      <c r="AB29" s="175">
        <v>50</v>
      </c>
      <c r="AC29" s="175"/>
      <c r="AD29" s="175">
        <v>1</v>
      </c>
      <c r="AE29" s="175">
        <v>16.312999999999999</v>
      </c>
      <c r="AF29" s="175">
        <v>32.625</v>
      </c>
      <c r="AG29" s="175">
        <v>53.265000000000001</v>
      </c>
      <c r="AH29" s="160">
        <v>2</v>
      </c>
      <c r="AI29" s="159">
        <v>1774</v>
      </c>
      <c r="AJ29" s="178">
        <v>887</v>
      </c>
      <c r="AK29" s="179">
        <v>3.3300000000000001E-3</v>
      </c>
      <c r="AL29" s="297">
        <f>AK29*AH29*$C$29</f>
        <v>0.33300000000000002</v>
      </c>
      <c r="AM29" s="159">
        <v>6</v>
      </c>
      <c r="AN29" s="159">
        <v>2207</v>
      </c>
      <c r="AO29" s="180">
        <v>368</v>
      </c>
      <c r="AP29" s="182">
        <v>1.3799999999999999E-3</v>
      </c>
      <c r="AQ29" s="297">
        <f>AP29*AM29*$C$29</f>
        <v>0.41399999999999998</v>
      </c>
      <c r="AR29" s="159">
        <v>8</v>
      </c>
      <c r="AS29" s="159">
        <v>3824</v>
      </c>
      <c r="AT29" s="180">
        <v>478</v>
      </c>
      <c r="AU29" s="182">
        <v>1.8E-3</v>
      </c>
      <c r="AV29" s="297">
        <f>AU29*AR29*$C$29</f>
        <v>0.72</v>
      </c>
      <c r="AW29" s="159">
        <v>1</v>
      </c>
      <c r="AX29" s="159">
        <v>2024</v>
      </c>
      <c r="AY29" s="159">
        <v>2024</v>
      </c>
      <c r="AZ29" s="182">
        <v>7.6099999999999996E-3</v>
      </c>
      <c r="BA29" s="297">
        <f>AZ29*AW29*$C$29</f>
        <v>0.3805</v>
      </c>
      <c r="BB29" s="159">
        <v>2</v>
      </c>
      <c r="BC29" s="159">
        <v>2979</v>
      </c>
      <c r="BD29" s="180">
        <v>1490</v>
      </c>
      <c r="BE29" s="182">
        <v>5.5999999999999999E-3</v>
      </c>
      <c r="BF29" s="297">
        <f>BE29*BB29*$C$29</f>
        <v>0.55999999999999994</v>
      </c>
      <c r="BG29" s="159">
        <v>3</v>
      </c>
      <c r="BH29" s="159">
        <v>3476</v>
      </c>
      <c r="BI29" s="180">
        <v>1159</v>
      </c>
      <c r="BJ29" s="182">
        <v>4.3600000000000002E-3</v>
      </c>
      <c r="BK29" s="297">
        <f>BJ29*BG29*$C$29</f>
        <v>0.65400000000000003</v>
      </c>
      <c r="BL29" s="159">
        <v>5</v>
      </c>
      <c r="BM29" s="159">
        <v>4599</v>
      </c>
      <c r="BN29" s="180">
        <v>920</v>
      </c>
      <c r="BO29" s="182">
        <v>3.46E-3</v>
      </c>
      <c r="BP29" s="297">
        <f>BO29*BL29*$C$29</f>
        <v>0.86499999999999999</v>
      </c>
      <c r="BQ29" s="159">
        <v>8</v>
      </c>
      <c r="BR29" s="159">
        <v>7250</v>
      </c>
      <c r="BS29" s="180">
        <v>906</v>
      </c>
      <c r="BT29" s="182">
        <v>3.4099999999999998E-3</v>
      </c>
      <c r="BU29" s="297">
        <f>BT29*BQ29*$C$29</f>
        <v>1.3639999999999999</v>
      </c>
      <c r="BV29" s="159">
        <v>4</v>
      </c>
      <c r="BW29" s="159">
        <v>2655</v>
      </c>
      <c r="BX29" s="159">
        <v>663.75</v>
      </c>
      <c r="BY29" s="182">
        <v>2.5000000000000001E-3</v>
      </c>
      <c r="BZ29" s="297">
        <f>BY29*BV29*$C$29</f>
        <v>0.5</v>
      </c>
      <c r="CA29" s="159">
        <v>7</v>
      </c>
      <c r="CB29" s="159">
        <v>3635</v>
      </c>
      <c r="CC29" s="159">
        <v>519.2857143</v>
      </c>
      <c r="CD29" s="182">
        <v>1.9499999999999999E-3</v>
      </c>
      <c r="CE29" s="297">
        <f>CD29*CA29*$C$29</f>
        <v>0.6825</v>
      </c>
      <c r="CF29" s="159">
        <v>11</v>
      </c>
      <c r="CG29" s="159">
        <v>5426</v>
      </c>
      <c r="CH29" s="180">
        <v>493</v>
      </c>
      <c r="CI29" s="182">
        <v>1.8500000000000001E-3</v>
      </c>
      <c r="CJ29" s="297">
        <f>CI29*CF29*$C$29</f>
        <v>1.0175000000000001</v>
      </c>
      <c r="CK29" s="159">
        <v>3</v>
      </c>
      <c r="CL29" s="159">
        <v>1646</v>
      </c>
      <c r="CM29" s="180">
        <v>549</v>
      </c>
      <c r="CN29" s="182">
        <v>2.0600000000000002E-3</v>
      </c>
      <c r="CO29" s="297">
        <f>CN29*CK29*$C$29</f>
        <v>0.30900000000000005</v>
      </c>
      <c r="CP29" s="159">
        <v>7</v>
      </c>
      <c r="CQ29" s="159">
        <v>2800</v>
      </c>
      <c r="CR29" s="159">
        <v>400</v>
      </c>
      <c r="CS29" s="182">
        <v>1.5E-3</v>
      </c>
      <c r="CT29" s="297">
        <f>CS29*CP29*$C$29</f>
        <v>0.52500000000000002</v>
      </c>
      <c r="CU29" s="159">
        <v>13</v>
      </c>
      <c r="CV29" s="159">
        <v>4956</v>
      </c>
      <c r="CW29" s="159">
        <v>381.2307692</v>
      </c>
      <c r="CX29" s="182">
        <v>1.4300000000000001E-3</v>
      </c>
      <c r="CY29" s="297">
        <f>CX29*CU29*$C$29</f>
        <v>0.9295000000000001</v>
      </c>
      <c r="CZ29" s="159">
        <v>17</v>
      </c>
      <c r="DA29" s="159">
        <v>5850</v>
      </c>
      <c r="DB29" s="159">
        <v>344.1176471</v>
      </c>
      <c r="DC29" s="182">
        <v>1.2899999999999999E-3</v>
      </c>
      <c r="DD29" s="297">
        <f>DC29*CZ29*$C$29</f>
        <v>1.0964999999999998</v>
      </c>
      <c r="DE29" s="159">
        <v>23</v>
      </c>
      <c r="DF29" s="159">
        <v>7273</v>
      </c>
      <c r="DG29" s="159">
        <v>316.21739129999997</v>
      </c>
      <c r="DH29" s="182">
        <v>1.1900000000000001E-3</v>
      </c>
      <c r="DI29" s="297">
        <f>DH29*DE29*$C$29</f>
        <v>1.3685</v>
      </c>
      <c r="DJ29" s="159">
        <v>4</v>
      </c>
      <c r="DK29" s="159">
        <v>10686</v>
      </c>
      <c r="DL29" s="159">
        <v>2671.5</v>
      </c>
      <c r="DM29" s="182">
        <v>1.004E-2</v>
      </c>
      <c r="DN29" s="180">
        <v>10462</v>
      </c>
      <c r="DO29" s="159">
        <v>12</v>
      </c>
      <c r="DP29" s="191">
        <v>24888</v>
      </c>
      <c r="DQ29" s="159">
        <v>2074</v>
      </c>
      <c r="DR29" s="182">
        <v>7.7999999999999996E-3</v>
      </c>
      <c r="DS29" s="180">
        <v>25640</v>
      </c>
      <c r="DT29" s="159">
        <v>6</v>
      </c>
      <c r="DU29" s="159">
        <v>11907</v>
      </c>
      <c r="DV29" s="159">
        <v>1984.5</v>
      </c>
      <c r="DW29" s="182">
        <v>7.4599999999999996E-3</v>
      </c>
      <c r="DX29" s="159"/>
      <c r="DY29" s="159">
        <v>9</v>
      </c>
      <c r="DZ29" s="159">
        <v>15251</v>
      </c>
      <c r="EA29" s="159">
        <v>1694.555556</v>
      </c>
      <c r="EB29" s="182">
        <v>6.3699999999999998E-3</v>
      </c>
      <c r="EC29" s="159"/>
      <c r="ED29" s="159">
        <v>13</v>
      </c>
      <c r="EE29" s="159">
        <v>22756</v>
      </c>
      <c r="EF29" s="159">
        <v>1750.461538</v>
      </c>
      <c r="EG29" s="182">
        <v>6.5799999999999999E-3</v>
      </c>
      <c r="EH29" s="159"/>
      <c r="EI29" s="159">
        <v>1</v>
      </c>
      <c r="EJ29" s="159">
        <v>3295</v>
      </c>
      <c r="EK29" s="159">
        <v>3295</v>
      </c>
      <c r="EL29" s="182">
        <v>1.239E-2</v>
      </c>
      <c r="EM29" s="159"/>
      <c r="EN29" s="159">
        <v>2</v>
      </c>
      <c r="EO29" s="159">
        <v>3812</v>
      </c>
      <c r="EP29" s="159">
        <v>1906</v>
      </c>
      <c r="EQ29" s="182">
        <v>7.1599999999999997E-3</v>
      </c>
      <c r="ER29" s="159"/>
      <c r="ES29" s="159">
        <v>3</v>
      </c>
      <c r="ET29" s="159">
        <v>6952</v>
      </c>
      <c r="EU29" s="159">
        <v>2317.333333</v>
      </c>
      <c r="EV29" s="182">
        <v>8.7100000000000007E-3</v>
      </c>
      <c r="EW29" s="159"/>
      <c r="EX29" s="159">
        <v>4</v>
      </c>
      <c r="EY29" s="159">
        <v>7778</v>
      </c>
      <c r="EZ29" s="159">
        <v>1944.5</v>
      </c>
      <c r="FA29" s="182">
        <v>7.3099999999999997E-3</v>
      </c>
      <c r="FB29" s="159"/>
      <c r="FC29" s="159">
        <v>6</v>
      </c>
      <c r="FD29" s="159">
        <v>9214</v>
      </c>
      <c r="FE29" s="159">
        <v>1535.666667</v>
      </c>
      <c r="FF29" s="182">
        <v>5.77E-3</v>
      </c>
      <c r="FG29" s="159"/>
      <c r="FH29" s="159">
        <v>9</v>
      </c>
      <c r="FI29" s="159">
        <v>15097</v>
      </c>
      <c r="FJ29" s="159">
        <v>1677.444444</v>
      </c>
      <c r="FK29" s="182">
        <v>6.3099999999999996E-3</v>
      </c>
      <c r="FL29" s="159"/>
      <c r="FM29" s="159">
        <v>7</v>
      </c>
      <c r="FN29" s="159">
        <v>9400</v>
      </c>
      <c r="FO29" s="159">
        <v>1342.857143</v>
      </c>
      <c r="FP29" s="182">
        <v>5.0499999999999998E-3</v>
      </c>
      <c r="FQ29" s="159"/>
      <c r="FR29" s="159">
        <v>15</v>
      </c>
      <c r="FS29" s="159">
        <v>19583</v>
      </c>
      <c r="FT29" s="159">
        <v>1305.5333330000001</v>
      </c>
      <c r="FU29" s="182">
        <v>4.9100000000000003E-3</v>
      </c>
      <c r="FV29" s="159"/>
      <c r="FW29" s="159" t="s">
        <v>141</v>
      </c>
      <c r="FX29" s="159" t="s">
        <v>140</v>
      </c>
      <c r="FY29" s="159" t="e">
        <v>#VALUE!</v>
      </c>
      <c r="FZ29" s="182" t="e">
        <v>#VALUE!</v>
      </c>
      <c r="GA29" s="159"/>
      <c r="GB29" s="159" t="s">
        <v>141</v>
      </c>
      <c r="GC29" s="159" t="s">
        <v>140</v>
      </c>
      <c r="GD29" s="159" t="e">
        <v>#VALUE!</v>
      </c>
      <c r="GE29" s="182" t="e">
        <v>#VALUE!</v>
      </c>
      <c r="GF29" s="159"/>
      <c r="GG29" s="159">
        <v>3</v>
      </c>
      <c r="GH29" s="159">
        <v>2467</v>
      </c>
      <c r="GI29" s="159">
        <v>822.33333330000005</v>
      </c>
      <c r="GJ29" s="182">
        <v>3.0899999999999999E-3</v>
      </c>
    </row>
    <row r="30" spans="1:192" ht="17">
      <c r="A30" s="159">
        <v>14</v>
      </c>
      <c r="B30" s="159" t="s">
        <v>165</v>
      </c>
      <c r="C30" s="165">
        <v>50</v>
      </c>
      <c r="D30" s="165">
        <v>53.5</v>
      </c>
      <c r="E30" s="165">
        <v>122.1</v>
      </c>
      <c r="F30" s="174">
        <v>175.6</v>
      </c>
      <c r="G30" s="165">
        <v>3.5</v>
      </c>
      <c r="H30" s="165">
        <v>61.3</v>
      </c>
      <c r="I30" s="165">
        <v>6.9</v>
      </c>
      <c r="J30" s="165">
        <v>11.3</v>
      </c>
      <c r="K30" s="159"/>
      <c r="L30" s="165">
        <v>1</v>
      </c>
      <c r="M30" s="189">
        <v>4.5</v>
      </c>
      <c r="N30" s="190">
        <v>8.9</v>
      </c>
      <c r="O30" s="165">
        <v>14.5</v>
      </c>
      <c r="P30" s="165"/>
      <c r="Q30" s="175">
        <v>0.38</v>
      </c>
      <c r="R30" s="176">
        <v>1.559E-2</v>
      </c>
      <c r="S30" s="176"/>
      <c r="T30" s="177">
        <v>176.3</v>
      </c>
      <c r="U30" s="165">
        <v>0.3</v>
      </c>
      <c r="V30" s="175"/>
      <c r="W30" s="165">
        <v>187.4</v>
      </c>
      <c r="X30" s="165">
        <v>187.4</v>
      </c>
      <c r="Y30" s="175">
        <v>11.83</v>
      </c>
      <c r="Z30" s="175">
        <v>15.313000000000001</v>
      </c>
      <c r="AA30" s="175">
        <v>30.625</v>
      </c>
      <c r="AB30" s="175">
        <v>50</v>
      </c>
      <c r="AC30" s="175"/>
      <c r="AD30" s="175">
        <v>1</v>
      </c>
      <c r="AE30" s="175">
        <v>16.312999999999999</v>
      </c>
      <c r="AF30" s="175">
        <v>32.625</v>
      </c>
      <c r="AG30" s="175">
        <v>53.265000000000001</v>
      </c>
      <c r="AH30" s="160">
        <v>2</v>
      </c>
      <c r="AI30" s="159">
        <v>1588</v>
      </c>
      <c r="AJ30" s="178">
        <v>794</v>
      </c>
      <c r="AK30" s="179">
        <v>2.97E-3</v>
      </c>
      <c r="AL30" s="297">
        <f t="shared" ref="AL30:AL40" si="0">AK30*AH30*$C$29</f>
        <v>0.29699999999999999</v>
      </c>
      <c r="AM30" s="159">
        <v>6</v>
      </c>
      <c r="AN30" s="159">
        <v>2408</v>
      </c>
      <c r="AO30" s="180">
        <v>401</v>
      </c>
      <c r="AP30" s="182">
        <v>1.5E-3</v>
      </c>
      <c r="AQ30" s="297">
        <f t="shared" ref="AQ30:AQ40" si="1">AP30*AM30*$C$29</f>
        <v>0.45000000000000007</v>
      </c>
      <c r="AR30" s="159">
        <v>8</v>
      </c>
      <c r="AS30" s="159">
        <v>3520</v>
      </c>
      <c r="AT30" s="180">
        <v>440</v>
      </c>
      <c r="AU30" s="182">
        <v>1.65E-3</v>
      </c>
      <c r="AV30" s="297">
        <f t="shared" ref="AV30:AV40" si="2">AU30*AR30*$C$29</f>
        <v>0.66</v>
      </c>
      <c r="AW30" s="159">
        <v>1</v>
      </c>
      <c r="AX30" s="159">
        <v>2087</v>
      </c>
      <c r="AY30" s="159">
        <v>2087</v>
      </c>
      <c r="AZ30" s="182">
        <v>7.8100000000000001E-3</v>
      </c>
      <c r="BA30" s="297">
        <f t="shared" ref="BA30:BA40" si="3">AZ30*AW30*$C$29</f>
        <v>0.39050000000000001</v>
      </c>
      <c r="BB30" s="159">
        <v>2</v>
      </c>
      <c r="BC30" s="159">
        <v>2370</v>
      </c>
      <c r="BD30" s="180">
        <v>1185</v>
      </c>
      <c r="BE30" s="182">
        <v>4.4299999999999999E-3</v>
      </c>
      <c r="BF30" s="297">
        <f t="shared" ref="BF30:BF40" si="4">BE30*BB30*$C$29</f>
        <v>0.443</v>
      </c>
      <c r="BG30" s="159">
        <v>3</v>
      </c>
      <c r="BH30" s="159">
        <v>3485</v>
      </c>
      <c r="BI30" s="180">
        <v>1162</v>
      </c>
      <c r="BJ30" s="182">
        <v>4.3499999999999997E-3</v>
      </c>
      <c r="BK30" s="297">
        <f t="shared" ref="BK30:BK40" si="5">BJ30*BG30*$C$29</f>
        <v>0.65249999999999997</v>
      </c>
      <c r="BL30" s="159">
        <v>5</v>
      </c>
      <c r="BM30" s="159">
        <v>4372</v>
      </c>
      <c r="BN30" s="180">
        <v>874</v>
      </c>
      <c r="BO30" s="182">
        <v>3.2699999999999999E-3</v>
      </c>
      <c r="BP30" s="297">
        <f t="shared" ref="BP30:BP40" si="6">BO30*BL30*$C$29</f>
        <v>0.8175</v>
      </c>
      <c r="BQ30" s="159">
        <v>8</v>
      </c>
      <c r="BR30" s="159">
        <v>7006</v>
      </c>
      <c r="BS30" s="180">
        <v>876</v>
      </c>
      <c r="BT30" s="182">
        <v>3.2799999999999999E-3</v>
      </c>
      <c r="BU30" s="297">
        <f t="shared" ref="BU30:BU40" si="7">BT30*BQ30*$C$29</f>
        <v>1.3120000000000001</v>
      </c>
      <c r="BV30" s="159">
        <v>4</v>
      </c>
      <c r="BW30" s="159">
        <v>2593</v>
      </c>
      <c r="BX30" s="159">
        <v>648.25</v>
      </c>
      <c r="BY30" s="182">
        <v>2.4199999999999998E-3</v>
      </c>
      <c r="BZ30" s="297">
        <f t="shared" ref="BZ30:BZ40" si="8">BY30*BV30*$C$29</f>
        <v>0.48399999999999999</v>
      </c>
      <c r="CA30" s="159">
        <v>7</v>
      </c>
      <c r="CB30" s="159">
        <v>3719</v>
      </c>
      <c r="CC30" s="159">
        <v>531.2857143</v>
      </c>
      <c r="CD30" s="182">
        <v>1.99E-3</v>
      </c>
      <c r="CE30" s="297">
        <f t="shared" ref="CE30:CE40" si="9">CD30*CA30*$C$29</f>
        <v>0.69650000000000001</v>
      </c>
      <c r="CF30" s="159">
        <v>11</v>
      </c>
      <c r="CG30" s="159">
        <v>5953</v>
      </c>
      <c r="CH30" s="180">
        <v>541</v>
      </c>
      <c r="CI30" s="182">
        <v>2.0200000000000001E-3</v>
      </c>
      <c r="CJ30" s="297">
        <f t="shared" ref="CJ30:CJ40" si="10">CI30*CF30*$C$29</f>
        <v>1.111</v>
      </c>
      <c r="CK30" s="159">
        <v>3</v>
      </c>
      <c r="CL30" s="159">
        <v>2065</v>
      </c>
      <c r="CM30" s="180">
        <v>688</v>
      </c>
      <c r="CN30" s="182">
        <v>2.5699999999999998E-3</v>
      </c>
      <c r="CO30" s="297">
        <f t="shared" ref="CO30:CO40" si="11">CN30*CK30*$C$29</f>
        <v>0.38550000000000001</v>
      </c>
      <c r="CP30" s="159">
        <v>7</v>
      </c>
      <c r="CQ30" s="159">
        <v>2555</v>
      </c>
      <c r="CR30" s="159">
        <v>365</v>
      </c>
      <c r="CS30" s="182">
        <v>1.3699999999999999E-3</v>
      </c>
      <c r="CT30" s="297">
        <f t="shared" ref="CT30:CT40" si="12">CS30*CP30*$C$29</f>
        <v>0.47949999999999998</v>
      </c>
      <c r="CU30" s="159">
        <v>13</v>
      </c>
      <c r="CV30" s="159">
        <v>5426</v>
      </c>
      <c r="CW30" s="159">
        <v>417.38461539999997</v>
      </c>
      <c r="CX30" s="182">
        <v>1.56E-3</v>
      </c>
      <c r="CY30" s="297">
        <f t="shared" ref="CY30:CY40" si="13">CX30*CU30*$C$29</f>
        <v>1.014</v>
      </c>
      <c r="CZ30" s="159">
        <v>17</v>
      </c>
      <c r="DA30" s="159">
        <v>6683</v>
      </c>
      <c r="DB30" s="159">
        <v>393.1176471</v>
      </c>
      <c r="DC30" s="182">
        <v>1.47E-3</v>
      </c>
      <c r="DD30" s="297">
        <f t="shared" ref="DD30:DD40" si="14">DC30*CZ30*$C$29</f>
        <v>1.2494999999999998</v>
      </c>
      <c r="DE30" s="159">
        <v>23</v>
      </c>
      <c r="DF30" s="159">
        <v>8359</v>
      </c>
      <c r="DG30" s="159">
        <v>363.43478260000001</v>
      </c>
      <c r="DH30" s="182">
        <v>1.3600000000000001E-3</v>
      </c>
      <c r="DI30" s="297">
        <f t="shared" ref="DI30:DI40" si="15">DH30*DE30*$C$29</f>
        <v>1.5640000000000001</v>
      </c>
      <c r="DJ30" s="159">
        <v>4</v>
      </c>
      <c r="DK30" s="159">
        <v>10278</v>
      </c>
      <c r="DL30" s="159">
        <v>2569.5</v>
      </c>
      <c r="DM30" s="182">
        <v>9.6100000000000005E-3</v>
      </c>
      <c r="DN30" s="180">
        <v>1080</v>
      </c>
      <c r="DO30" s="159">
        <v>12</v>
      </c>
      <c r="DP30" s="191">
        <v>26392</v>
      </c>
      <c r="DQ30" s="159">
        <v>2199.333333</v>
      </c>
      <c r="DR30" s="182">
        <v>8.2299999999999995E-3</v>
      </c>
      <c r="DS30" s="180">
        <v>2096</v>
      </c>
      <c r="DT30" s="159">
        <v>6</v>
      </c>
      <c r="DU30" s="159">
        <v>10694</v>
      </c>
      <c r="DV30" s="159">
        <v>1782.333333</v>
      </c>
      <c r="DW30" s="182">
        <v>6.6699999999999997E-3</v>
      </c>
      <c r="DX30" s="159"/>
      <c r="DY30" s="159">
        <v>9</v>
      </c>
      <c r="DZ30" s="159">
        <v>13249</v>
      </c>
      <c r="EA30" s="159">
        <v>1472.1111109999999</v>
      </c>
      <c r="EB30" s="182">
        <v>5.5100000000000001E-3</v>
      </c>
      <c r="EC30" s="159"/>
      <c r="ED30" s="159">
        <v>13</v>
      </c>
      <c r="EE30" s="159">
        <v>22836</v>
      </c>
      <c r="EF30" s="159">
        <v>1756.6153850000001</v>
      </c>
      <c r="EG30" s="182">
        <v>6.5700000000000003E-3</v>
      </c>
      <c r="EH30" s="159"/>
      <c r="EI30" s="159">
        <v>1</v>
      </c>
      <c r="EJ30" s="159">
        <v>4467</v>
      </c>
      <c r="EK30" s="159">
        <v>4467</v>
      </c>
      <c r="EL30" s="182">
        <v>1.6709999999999999E-2</v>
      </c>
      <c r="EM30" s="159"/>
      <c r="EN30" s="159">
        <v>2</v>
      </c>
      <c r="EO30" s="159">
        <v>4775</v>
      </c>
      <c r="EP30" s="159">
        <v>2387.5</v>
      </c>
      <c r="EQ30" s="182">
        <v>8.9300000000000004E-3</v>
      </c>
      <c r="ER30" s="159"/>
      <c r="ES30" s="159">
        <v>3</v>
      </c>
      <c r="ET30" s="159">
        <v>7194</v>
      </c>
      <c r="EU30" s="159">
        <v>2398</v>
      </c>
      <c r="EV30" s="182">
        <v>8.9700000000000005E-3</v>
      </c>
      <c r="EW30" s="159"/>
      <c r="EX30" s="159">
        <v>4</v>
      </c>
      <c r="EY30" s="159">
        <v>7942</v>
      </c>
      <c r="EZ30" s="159">
        <v>1985.5</v>
      </c>
      <c r="FA30" s="182">
        <v>7.43E-3</v>
      </c>
      <c r="FB30" s="159"/>
      <c r="FC30" s="159">
        <v>6</v>
      </c>
      <c r="FD30" s="159">
        <v>11274</v>
      </c>
      <c r="FE30" s="159">
        <v>1879</v>
      </c>
      <c r="FF30" s="182">
        <v>7.0299999999999998E-3</v>
      </c>
      <c r="FG30" s="159"/>
      <c r="FH30" s="159">
        <v>9</v>
      </c>
      <c r="FI30" s="159">
        <v>17168</v>
      </c>
      <c r="FJ30" s="159">
        <v>1907.555556</v>
      </c>
      <c r="FK30" s="182">
        <v>7.1399999999999996E-3</v>
      </c>
      <c r="FL30" s="159"/>
      <c r="FM30" s="159">
        <v>7</v>
      </c>
      <c r="FN30" s="159">
        <v>11500</v>
      </c>
      <c r="FO30" s="159">
        <v>1642.857143</v>
      </c>
      <c r="FP30" s="182">
        <v>6.1500000000000001E-3</v>
      </c>
      <c r="FQ30" s="159"/>
      <c r="FR30" s="159">
        <v>15</v>
      </c>
      <c r="FS30" s="159">
        <v>17532</v>
      </c>
      <c r="FT30" s="159">
        <v>1168.8</v>
      </c>
      <c r="FU30" s="182">
        <v>4.3699999999999998E-3</v>
      </c>
      <c r="FV30" s="159"/>
      <c r="FW30" s="159" t="s">
        <v>141</v>
      </c>
      <c r="FX30" s="159" t="s">
        <v>140</v>
      </c>
      <c r="FY30" s="159" t="e">
        <v>#VALUE!</v>
      </c>
      <c r="FZ30" s="182" t="e">
        <v>#VALUE!</v>
      </c>
      <c r="GA30" s="159"/>
      <c r="GB30" s="159" t="s">
        <v>141</v>
      </c>
      <c r="GC30" s="159" t="s">
        <v>140</v>
      </c>
      <c r="GD30" s="159" t="e">
        <v>#VALUE!</v>
      </c>
      <c r="GE30" s="182" t="e">
        <v>#VALUE!</v>
      </c>
      <c r="GF30" s="159"/>
      <c r="GG30" s="159">
        <v>3</v>
      </c>
      <c r="GH30" s="159">
        <v>2485</v>
      </c>
      <c r="GI30" s="159">
        <v>828.33333330000005</v>
      </c>
      <c r="GJ30" s="182">
        <v>3.0999999999999999E-3</v>
      </c>
    </row>
    <row r="31" spans="1:192" ht="17">
      <c r="A31" s="159">
        <v>15</v>
      </c>
      <c r="B31" s="159" t="s">
        <v>166</v>
      </c>
      <c r="C31" s="165">
        <v>50</v>
      </c>
      <c r="D31" s="165">
        <v>53.5</v>
      </c>
      <c r="E31" s="165">
        <v>124</v>
      </c>
      <c r="F31" s="174">
        <v>177.4</v>
      </c>
      <c r="G31" s="165">
        <v>3.5</v>
      </c>
      <c r="H31" s="165">
        <v>61.3</v>
      </c>
      <c r="I31" s="165">
        <v>6.9</v>
      </c>
      <c r="J31" s="165">
        <v>11.3</v>
      </c>
      <c r="K31" s="159"/>
      <c r="L31" s="165">
        <v>1</v>
      </c>
      <c r="M31" s="189">
        <v>4.5</v>
      </c>
      <c r="N31" s="190">
        <v>8.9</v>
      </c>
      <c r="O31" s="165">
        <v>14.5</v>
      </c>
      <c r="P31" s="165"/>
      <c r="Q31" s="188">
        <v>0.38200000000000001</v>
      </c>
      <c r="R31" s="176">
        <v>1.5650000000000001E-2</v>
      </c>
      <c r="S31" s="176"/>
      <c r="T31" s="177">
        <v>177.8</v>
      </c>
      <c r="U31" s="165">
        <v>0.6</v>
      </c>
      <c r="V31" s="175"/>
      <c r="W31" s="165">
        <v>189.3</v>
      </c>
      <c r="X31" s="165">
        <v>189.3</v>
      </c>
      <c r="Y31" s="175">
        <v>11.88</v>
      </c>
      <c r="Z31" s="175">
        <v>15.313000000000001</v>
      </c>
      <c r="AA31" s="175">
        <v>30.625</v>
      </c>
      <c r="AB31" s="175">
        <v>50</v>
      </c>
      <c r="AC31" s="175"/>
      <c r="AD31" s="175">
        <v>1</v>
      </c>
      <c r="AE31" s="175">
        <v>16.312999999999999</v>
      </c>
      <c r="AF31" s="175">
        <v>32.625</v>
      </c>
      <c r="AG31" s="175">
        <v>53.265000000000001</v>
      </c>
      <c r="AH31" s="160">
        <v>2</v>
      </c>
      <c r="AI31" s="159">
        <v>1588</v>
      </c>
      <c r="AJ31" s="178">
        <v>794</v>
      </c>
      <c r="AK31" s="179">
        <v>2.98E-3</v>
      </c>
      <c r="AL31" s="297">
        <f t="shared" si="0"/>
        <v>0.29799999999999999</v>
      </c>
      <c r="AM31" s="159">
        <v>6</v>
      </c>
      <c r="AN31" s="159">
        <v>2695</v>
      </c>
      <c r="AO31" s="180">
        <v>449</v>
      </c>
      <c r="AP31" s="182">
        <v>1.6900000000000001E-3</v>
      </c>
      <c r="AQ31" s="297">
        <f t="shared" si="1"/>
        <v>0.50700000000000001</v>
      </c>
      <c r="AR31" s="159">
        <v>8</v>
      </c>
      <c r="AS31" s="159">
        <v>3062</v>
      </c>
      <c r="AT31" s="180">
        <v>383</v>
      </c>
      <c r="AU31" s="182">
        <v>1.4400000000000001E-3</v>
      </c>
      <c r="AV31" s="297">
        <f t="shared" si="2"/>
        <v>0.57600000000000007</v>
      </c>
      <c r="AW31" s="159">
        <v>1</v>
      </c>
      <c r="AX31" s="159">
        <v>1743</v>
      </c>
      <c r="AY31" s="159">
        <v>1743</v>
      </c>
      <c r="AZ31" s="182">
        <v>6.5500000000000003E-3</v>
      </c>
      <c r="BA31" s="297">
        <f t="shared" si="3"/>
        <v>0.32750000000000001</v>
      </c>
      <c r="BB31" s="159">
        <v>2</v>
      </c>
      <c r="BC31" s="159">
        <v>2552</v>
      </c>
      <c r="BD31" s="180">
        <v>1276</v>
      </c>
      <c r="BE31" s="182">
        <v>4.79E-3</v>
      </c>
      <c r="BF31" s="297">
        <f t="shared" si="4"/>
        <v>0.47899999999999998</v>
      </c>
      <c r="BG31" s="159">
        <v>3</v>
      </c>
      <c r="BH31" s="159">
        <v>3524</v>
      </c>
      <c r="BI31" s="180">
        <v>1175</v>
      </c>
      <c r="BJ31" s="182">
        <v>4.4099999999999999E-3</v>
      </c>
      <c r="BK31" s="297">
        <f t="shared" si="5"/>
        <v>0.66149999999999998</v>
      </c>
      <c r="BL31" s="159">
        <v>5</v>
      </c>
      <c r="BM31" s="159">
        <v>5225</v>
      </c>
      <c r="BN31" s="180">
        <v>1045</v>
      </c>
      <c r="BO31" s="182">
        <v>3.9300000000000003E-3</v>
      </c>
      <c r="BP31" s="297">
        <f t="shared" si="6"/>
        <v>0.98250000000000004</v>
      </c>
      <c r="BQ31" s="159">
        <v>8</v>
      </c>
      <c r="BR31" s="159">
        <v>7193</v>
      </c>
      <c r="BS31" s="180">
        <v>899</v>
      </c>
      <c r="BT31" s="182">
        <v>3.3800000000000002E-3</v>
      </c>
      <c r="BU31" s="297">
        <f t="shared" si="7"/>
        <v>1.3520000000000001</v>
      </c>
      <c r="BV31" s="159">
        <v>4</v>
      </c>
      <c r="BW31" s="159">
        <v>2508</v>
      </c>
      <c r="BX31" s="159">
        <v>627</v>
      </c>
      <c r="BY31" s="182">
        <v>2.3600000000000001E-3</v>
      </c>
      <c r="BZ31" s="297">
        <f t="shared" si="8"/>
        <v>0.47200000000000003</v>
      </c>
      <c r="CA31" s="159">
        <v>7</v>
      </c>
      <c r="CB31" s="159">
        <v>3977</v>
      </c>
      <c r="CC31" s="159">
        <v>568.14285710000001</v>
      </c>
      <c r="CD31" s="182">
        <v>2.1299999999999999E-3</v>
      </c>
      <c r="CE31" s="297">
        <f t="shared" si="9"/>
        <v>0.74549999999999994</v>
      </c>
      <c r="CF31" s="159">
        <v>11</v>
      </c>
      <c r="CG31" s="159">
        <v>5142</v>
      </c>
      <c r="CH31" s="180">
        <v>467</v>
      </c>
      <c r="CI31" s="182">
        <v>1.7600000000000001E-3</v>
      </c>
      <c r="CJ31" s="297">
        <f t="shared" si="10"/>
        <v>0.96800000000000008</v>
      </c>
      <c r="CK31" s="159">
        <v>3</v>
      </c>
      <c r="CL31" s="159">
        <v>1995</v>
      </c>
      <c r="CM31" s="180">
        <v>665</v>
      </c>
      <c r="CN31" s="182">
        <v>2.5000000000000001E-3</v>
      </c>
      <c r="CO31" s="297">
        <f t="shared" si="11"/>
        <v>0.375</v>
      </c>
      <c r="CP31" s="159">
        <v>7</v>
      </c>
      <c r="CQ31" s="159">
        <v>3114</v>
      </c>
      <c r="CR31" s="159">
        <v>444.85714289999999</v>
      </c>
      <c r="CS31" s="182">
        <v>1.67E-3</v>
      </c>
      <c r="CT31" s="297">
        <f t="shared" si="12"/>
        <v>0.58450000000000002</v>
      </c>
      <c r="CU31" s="159">
        <v>13</v>
      </c>
      <c r="CV31" s="159">
        <v>5094</v>
      </c>
      <c r="CW31" s="159">
        <v>391.84615380000002</v>
      </c>
      <c r="CX31" s="182">
        <v>1.47E-3</v>
      </c>
      <c r="CY31" s="297">
        <f t="shared" si="13"/>
        <v>0.9554999999999999</v>
      </c>
      <c r="CZ31" s="159">
        <v>17</v>
      </c>
      <c r="DA31" s="159">
        <v>6310</v>
      </c>
      <c r="DB31" s="159">
        <v>371.17647060000002</v>
      </c>
      <c r="DC31" s="182">
        <v>1.39E-3</v>
      </c>
      <c r="DD31" s="297">
        <f t="shared" si="14"/>
        <v>1.1815</v>
      </c>
      <c r="DE31" s="159">
        <v>23</v>
      </c>
      <c r="DF31" s="159">
        <v>7096</v>
      </c>
      <c r="DG31" s="159">
        <v>308.52173909999999</v>
      </c>
      <c r="DH31" s="182">
        <v>1.16E-3</v>
      </c>
      <c r="DI31" s="297">
        <f t="shared" si="15"/>
        <v>1.3339999999999999</v>
      </c>
      <c r="DJ31" s="159">
        <v>4</v>
      </c>
      <c r="DK31" s="159">
        <v>10423</v>
      </c>
      <c r="DL31" s="159">
        <v>2605.75</v>
      </c>
      <c r="DM31" s="182">
        <v>9.7900000000000001E-3</v>
      </c>
      <c r="DN31" s="180">
        <v>10525</v>
      </c>
      <c r="DO31" s="159">
        <v>12</v>
      </c>
      <c r="DP31" s="191" t="s">
        <v>140</v>
      </c>
      <c r="DQ31" s="159" t="e">
        <v>#VALUE!</v>
      </c>
      <c r="DR31" s="182" t="s">
        <v>140</v>
      </c>
      <c r="DS31" s="180">
        <v>31331</v>
      </c>
      <c r="DT31" s="159">
        <v>6</v>
      </c>
      <c r="DU31" s="159">
        <v>10901</v>
      </c>
      <c r="DV31" s="159">
        <v>1816.833333</v>
      </c>
      <c r="DW31" s="182">
        <v>6.8300000000000001E-3</v>
      </c>
      <c r="DX31" s="159"/>
      <c r="DY31" s="159">
        <v>9</v>
      </c>
      <c r="DZ31" s="159">
        <v>13002</v>
      </c>
      <c r="EA31" s="159">
        <v>1444.666667</v>
      </c>
      <c r="EB31" s="182">
        <v>5.4299999999999999E-3</v>
      </c>
      <c r="EC31" s="159"/>
      <c r="ED31" s="159">
        <v>13</v>
      </c>
      <c r="EE31" s="159">
        <v>18418</v>
      </c>
      <c r="EF31" s="159">
        <v>1416.769231</v>
      </c>
      <c r="EG31" s="182">
        <v>5.3200000000000001E-3</v>
      </c>
      <c r="EH31" s="159"/>
      <c r="EI31" s="159">
        <v>1</v>
      </c>
      <c r="EJ31" s="159">
        <v>3485</v>
      </c>
      <c r="EK31" s="159">
        <v>3485</v>
      </c>
      <c r="EL31" s="182">
        <v>1.3089999999999999E-2</v>
      </c>
      <c r="EM31" s="159"/>
      <c r="EN31" s="159">
        <v>2</v>
      </c>
      <c r="EO31" s="159">
        <v>4181</v>
      </c>
      <c r="EP31" s="159">
        <v>2090.5</v>
      </c>
      <c r="EQ31" s="182">
        <v>7.8499999999999993E-3</v>
      </c>
      <c r="ER31" s="159"/>
      <c r="ES31" s="159">
        <v>3</v>
      </c>
      <c r="ET31" s="159">
        <v>5648</v>
      </c>
      <c r="EU31" s="159">
        <v>1882.666667</v>
      </c>
      <c r="EV31" s="182">
        <v>7.0699999999999999E-3</v>
      </c>
      <c r="EW31" s="159"/>
      <c r="EX31" s="159">
        <v>4</v>
      </c>
      <c r="EY31" s="159">
        <v>6999</v>
      </c>
      <c r="EZ31" s="159">
        <v>1749.75</v>
      </c>
      <c r="FA31" s="182">
        <v>6.5700000000000003E-3</v>
      </c>
      <c r="FB31" s="159"/>
      <c r="FC31" s="159">
        <v>6</v>
      </c>
      <c r="FD31" s="159">
        <v>10465</v>
      </c>
      <c r="FE31" s="159">
        <v>1744.166667</v>
      </c>
      <c r="FF31" s="182">
        <v>6.5500000000000003E-3</v>
      </c>
      <c r="FG31" s="159"/>
      <c r="FH31" s="159">
        <v>9</v>
      </c>
      <c r="FI31" s="159">
        <v>15775</v>
      </c>
      <c r="FJ31" s="159">
        <v>1752.7777779999999</v>
      </c>
      <c r="FK31" s="182">
        <v>6.5900000000000004E-3</v>
      </c>
      <c r="FL31" s="159"/>
      <c r="FM31" s="159">
        <v>7</v>
      </c>
      <c r="FN31" s="159">
        <v>9900</v>
      </c>
      <c r="FO31" s="159">
        <v>1414.2857140000001</v>
      </c>
      <c r="FP31" s="182">
        <v>5.3099999999999996E-3</v>
      </c>
      <c r="FQ31" s="159"/>
      <c r="FR31" s="159">
        <v>15</v>
      </c>
      <c r="FS31" s="159">
        <v>21275</v>
      </c>
      <c r="FT31" s="159">
        <v>1418.333333</v>
      </c>
      <c r="FU31" s="182">
        <v>5.3299999999999997E-3</v>
      </c>
      <c r="FV31" s="159"/>
      <c r="FW31" s="159" t="s">
        <v>141</v>
      </c>
      <c r="FX31" s="159" t="s">
        <v>140</v>
      </c>
      <c r="FY31" s="159" t="e">
        <v>#VALUE!</v>
      </c>
      <c r="FZ31" s="182" t="e">
        <v>#VALUE!</v>
      </c>
      <c r="GA31" s="159"/>
      <c r="GB31" s="159" t="s">
        <v>141</v>
      </c>
      <c r="GC31" s="159" t="s">
        <v>140</v>
      </c>
      <c r="GD31" s="159" t="e">
        <v>#VALUE!</v>
      </c>
      <c r="GE31" s="182" t="e">
        <v>#VALUE!</v>
      </c>
      <c r="GF31" s="159"/>
      <c r="GG31" s="159">
        <v>3</v>
      </c>
      <c r="GH31" s="159">
        <v>2668</v>
      </c>
      <c r="GI31" s="159">
        <v>889.33333330000005</v>
      </c>
      <c r="GJ31" s="182">
        <v>3.3400000000000001E-3</v>
      </c>
    </row>
    <row r="32" spans="1:192" ht="17">
      <c r="A32" s="159">
        <v>16</v>
      </c>
      <c r="B32" s="159" t="s">
        <v>167</v>
      </c>
      <c r="C32" s="165">
        <v>65</v>
      </c>
      <c r="D32" s="165">
        <v>70.3</v>
      </c>
      <c r="E32" s="165">
        <v>123.1</v>
      </c>
      <c r="F32" s="174">
        <v>193.4</v>
      </c>
      <c r="G32" s="165">
        <v>5.3</v>
      </c>
      <c r="H32" s="165">
        <v>38.4</v>
      </c>
      <c r="I32" s="165">
        <v>8.1</v>
      </c>
      <c r="J32" s="165">
        <v>21.1</v>
      </c>
      <c r="K32" s="159"/>
      <c r="L32" s="165">
        <v>1</v>
      </c>
      <c r="M32" s="189">
        <v>6.3</v>
      </c>
      <c r="N32" s="190">
        <v>9.6</v>
      </c>
      <c r="O32" s="165">
        <v>25.1</v>
      </c>
      <c r="P32" s="165"/>
      <c r="Q32" s="175">
        <v>0.373</v>
      </c>
      <c r="R32" s="176">
        <v>1.5299999999999999E-2</v>
      </c>
      <c r="S32" s="176"/>
      <c r="T32" s="177">
        <v>193.6</v>
      </c>
      <c r="U32" s="165">
        <v>0.8</v>
      </c>
      <c r="V32" s="175"/>
      <c r="W32" s="165">
        <v>200.6</v>
      </c>
      <c r="X32" s="165">
        <v>200.6</v>
      </c>
      <c r="Y32" s="175">
        <v>7.2350000000000003</v>
      </c>
      <c r="Z32" s="175">
        <v>12.477</v>
      </c>
      <c r="AA32" s="175">
        <v>19.195</v>
      </c>
      <c r="AB32" s="175">
        <v>50</v>
      </c>
      <c r="AC32" s="175"/>
      <c r="AD32" s="175">
        <v>1</v>
      </c>
      <c r="AE32" s="175">
        <v>13.477</v>
      </c>
      <c r="AF32" s="175">
        <v>20.733000000000001</v>
      </c>
      <c r="AG32" s="175">
        <v>54.006999999999998</v>
      </c>
      <c r="AH32" s="160">
        <v>2</v>
      </c>
      <c r="AI32" s="159">
        <v>1192</v>
      </c>
      <c r="AJ32" s="178">
        <v>596</v>
      </c>
      <c r="AK32" s="179">
        <v>1.6800000000000001E-3</v>
      </c>
      <c r="AL32" s="297">
        <f t="shared" si="0"/>
        <v>0.16800000000000001</v>
      </c>
      <c r="AM32" s="159">
        <v>6</v>
      </c>
      <c r="AN32" s="159">
        <v>1347</v>
      </c>
      <c r="AO32" s="180">
        <v>225</v>
      </c>
      <c r="AP32" s="182">
        <v>6.3000000000000003E-4</v>
      </c>
      <c r="AQ32" s="297">
        <f t="shared" si="1"/>
        <v>0.18900000000000003</v>
      </c>
      <c r="AR32" s="159">
        <v>8</v>
      </c>
      <c r="AS32" s="159">
        <v>1464</v>
      </c>
      <c r="AT32" s="180">
        <v>183</v>
      </c>
      <c r="AU32" s="182">
        <v>5.1999999999999995E-4</v>
      </c>
      <c r="AV32" s="297">
        <f t="shared" si="2"/>
        <v>0.20799999999999999</v>
      </c>
      <c r="AW32" s="159">
        <v>1</v>
      </c>
      <c r="AX32" s="159">
        <v>1044</v>
      </c>
      <c r="AY32" s="159">
        <v>1044</v>
      </c>
      <c r="AZ32" s="182">
        <v>2.9499999999999999E-3</v>
      </c>
      <c r="BA32" s="297">
        <f t="shared" si="3"/>
        <v>0.14749999999999999</v>
      </c>
      <c r="BB32" s="159">
        <v>2</v>
      </c>
      <c r="BC32" s="159">
        <v>966</v>
      </c>
      <c r="BD32" s="180">
        <v>483</v>
      </c>
      <c r="BE32" s="182">
        <v>1.3600000000000001E-3</v>
      </c>
      <c r="BF32" s="297">
        <f t="shared" si="4"/>
        <v>0.13600000000000001</v>
      </c>
      <c r="BG32" s="159">
        <v>3</v>
      </c>
      <c r="BH32" s="159">
        <v>1014</v>
      </c>
      <c r="BI32" s="180">
        <v>338</v>
      </c>
      <c r="BJ32" s="182">
        <v>9.5E-4</v>
      </c>
      <c r="BK32" s="297">
        <f t="shared" si="5"/>
        <v>0.14250000000000002</v>
      </c>
      <c r="BL32" s="159">
        <v>5</v>
      </c>
      <c r="BM32" s="159">
        <v>1142</v>
      </c>
      <c r="BN32" s="180">
        <v>228</v>
      </c>
      <c r="BO32" s="182">
        <v>6.4999999999999997E-4</v>
      </c>
      <c r="BP32" s="297">
        <f t="shared" si="6"/>
        <v>0.16250000000000001</v>
      </c>
      <c r="BQ32" s="159">
        <v>8</v>
      </c>
      <c r="BR32" s="159">
        <v>1742</v>
      </c>
      <c r="BS32" s="180">
        <v>218</v>
      </c>
      <c r="BT32" s="182">
        <v>6.2E-4</v>
      </c>
      <c r="BU32" s="297">
        <f t="shared" si="7"/>
        <v>0.248</v>
      </c>
      <c r="BV32" s="159">
        <v>4</v>
      </c>
      <c r="BW32" s="159">
        <v>943</v>
      </c>
      <c r="BX32" s="159">
        <v>235.75</v>
      </c>
      <c r="BY32" s="182">
        <v>6.7000000000000002E-4</v>
      </c>
      <c r="BZ32" s="297">
        <f t="shared" si="8"/>
        <v>0.13400000000000001</v>
      </c>
      <c r="CA32" s="159">
        <v>7</v>
      </c>
      <c r="CB32" s="159">
        <v>1278</v>
      </c>
      <c r="CC32" s="159">
        <v>182.57142859999999</v>
      </c>
      <c r="CD32" s="182">
        <v>5.1999999999999995E-4</v>
      </c>
      <c r="CE32" s="297">
        <f t="shared" si="9"/>
        <v>0.18199999999999997</v>
      </c>
      <c r="CF32" s="159">
        <v>11</v>
      </c>
      <c r="CG32" s="159">
        <v>1471</v>
      </c>
      <c r="CH32" s="180">
        <v>134</v>
      </c>
      <c r="CI32" s="182">
        <v>3.8000000000000002E-4</v>
      </c>
      <c r="CJ32" s="297">
        <f t="shared" si="10"/>
        <v>0.20900000000000002</v>
      </c>
      <c r="CK32" s="159">
        <v>3</v>
      </c>
      <c r="CL32" s="159">
        <v>710</v>
      </c>
      <c r="CM32" s="180">
        <v>237</v>
      </c>
      <c r="CN32" s="182">
        <v>6.7000000000000002E-4</v>
      </c>
      <c r="CO32" s="297">
        <f t="shared" si="11"/>
        <v>0.10050000000000001</v>
      </c>
      <c r="CP32" s="159">
        <v>7</v>
      </c>
      <c r="CQ32" s="159">
        <v>846</v>
      </c>
      <c r="CR32" s="159">
        <v>120.8571429</v>
      </c>
      <c r="CS32" s="182">
        <v>3.4000000000000002E-4</v>
      </c>
      <c r="CT32" s="297">
        <f t="shared" si="12"/>
        <v>0.11900000000000001</v>
      </c>
      <c r="CU32" s="159">
        <v>13</v>
      </c>
      <c r="CV32" s="159">
        <v>1255</v>
      </c>
      <c r="CW32" s="159">
        <v>96.53846154</v>
      </c>
      <c r="CX32" s="182">
        <v>2.7E-4</v>
      </c>
      <c r="CY32" s="297">
        <f t="shared" si="13"/>
        <v>0.17550000000000002</v>
      </c>
      <c r="CZ32" s="159">
        <v>17</v>
      </c>
      <c r="DA32" s="159">
        <v>1503</v>
      </c>
      <c r="DB32" s="159">
        <v>88.41176471</v>
      </c>
      <c r="DC32" s="182">
        <v>2.5000000000000001E-4</v>
      </c>
      <c r="DD32" s="297">
        <f t="shared" si="14"/>
        <v>0.21250000000000002</v>
      </c>
      <c r="DE32" s="159">
        <v>23</v>
      </c>
      <c r="DF32" s="159">
        <v>1412</v>
      </c>
      <c r="DG32" s="159">
        <v>61.391304349999999</v>
      </c>
      <c r="DH32" s="182">
        <v>1.7000000000000001E-4</v>
      </c>
      <c r="DI32" s="297">
        <f t="shared" si="15"/>
        <v>0.19550000000000001</v>
      </c>
      <c r="DJ32" s="159">
        <v>4</v>
      </c>
      <c r="DK32" s="159">
        <v>885</v>
      </c>
      <c r="DL32" s="159">
        <v>221.25</v>
      </c>
      <c r="DM32" s="182">
        <v>6.3000000000000003E-4</v>
      </c>
      <c r="DN32" s="180">
        <v>1955</v>
      </c>
      <c r="DO32" s="159">
        <v>12</v>
      </c>
      <c r="DP32" s="159">
        <v>1445</v>
      </c>
      <c r="DQ32" s="159">
        <v>120.41666669999999</v>
      </c>
      <c r="DR32" s="182">
        <v>3.4000000000000002E-4</v>
      </c>
      <c r="DS32" s="180">
        <v>4414</v>
      </c>
      <c r="DT32" s="159">
        <v>6</v>
      </c>
      <c r="DU32" s="159">
        <v>1094</v>
      </c>
      <c r="DV32" s="159">
        <v>182.33333329999999</v>
      </c>
      <c r="DW32" s="182">
        <v>5.1999999999999995E-4</v>
      </c>
      <c r="DX32" s="159"/>
      <c r="DY32" s="159">
        <v>9</v>
      </c>
      <c r="DZ32" s="159">
        <v>1194</v>
      </c>
      <c r="EA32" s="159">
        <v>132.66666670000001</v>
      </c>
      <c r="EB32" s="182">
        <v>3.6999999999999999E-4</v>
      </c>
      <c r="EC32" s="159"/>
      <c r="ED32" s="159">
        <v>13</v>
      </c>
      <c r="EE32" s="159">
        <v>1816</v>
      </c>
      <c r="EF32" s="159">
        <v>139.69230769999999</v>
      </c>
      <c r="EG32" s="182">
        <v>3.8999999999999999E-4</v>
      </c>
      <c r="EH32" s="159"/>
      <c r="EI32" s="159">
        <v>14</v>
      </c>
      <c r="EJ32" s="159" t="s">
        <v>140</v>
      </c>
      <c r="EK32" s="159" t="e">
        <v>#VALUE!</v>
      </c>
      <c r="EL32" s="182" t="e">
        <v>#VALUE!</v>
      </c>
      <c r="EM32" s="159"/>
      <c r="EN32" s="159">
        <v>15</v>
      </c>
      <c r="EO32" s="159" t="s">
        <v>140</v>
      </c>
      <c r="EP32" s="159" t="e">
        <v>#VALUE!</v>
      </c>
      <c r="EQ32" s="182" t="e">
        <v>#VALUE!</v>
      </c>
      <c r="ER32" s="159"/>
      <c r="ES32" s="159">
        <v>16</v>
      </c>
      <c r="ET32" s="159" t="s">
        <v>140</v>
      </c>
      <c r="EU32" s="159" t="e">
        <v>#VALUE!</v>
      </c>
      <c r="EV32" s="182" t="e">
        <v>#VALUE!</v>
      </c>
      <c r="EW32" s="159"/>
      <c r="EX32" s="159">
        <v>17</v>
      </c>
      <c r="EY32" s="159">
        <v>1985</v>
      </c>
      <c r="EZ32" s="159">
        <v>116.7647059</v>
      </c>
      <c r="FA32" s="182">
        <v>3.3E-4</v>
      </c>
      <c r="FB32" s="159"/>
      <c r="FC32" s="159">
        <v>19</v>
      </c>
      <c r="FD32" s="159" t="s">
        <v>140</v>
      </c>
      <c r="FE32" s="159" t="e">
        <v>#VALUE!</v>
      </c>
      <c r="FF32" s="182" t="e">
        <v>#VALUE!</v>
      </c>
      <c r="FG32" s="159"/>
      <c r="FH32" s="159">
        <v>22</v>
      </c>
      <c r="FI32" s="159">
        <v>2227</v>
      </c>
      <c r="FJ32" s="159">
        <v>101.2272727</v>
      </c>
      <c r="FK32" s="182">
        <v>2.9E-4</v>
      </c>
      <c r="FL32" s="159"/>
      <c r="FM32" s="159">
        <v>29</v>
      </c>
      <c r="FN32" s="159">
        <v>2100</v>
      </c>
      <c r="FO32" s="159">
        <v>72.413793100000007</v>
      </c>
      <c r="FP32" s="182">
        <v>2.0000000000000001E-4</v>
      </c>
      <c r="FQ32" s="159"/>
      <c r="FR32" s="159">
        <v>37</v>
      </c>
      <c r="FS32" s="159">
        <v>2460</v>
      </c>
      <c r="FT32" s="159">
        <v>66.486486490000004</v>
      </c>
      <c r="FU32" s="182">
        <v>1.9000000000000001E-4</v>
      </c>
      <c r="FV32" s="159"/>
      <c r="FW32" s="159">
        <v>44</v>
      </c>
      <c r="FX32" s="159">
        <v>2589</v>
      </c>
      <c r="FY32" s="159">
        <v>58.840909089999997</v>
      </c>
      <c r="FZ32" s="182">
        <v>1.7000000000000001E-4</v>
      </c>
      <c r="GA32" s="159"/>
      <c r="GB32" s="159">
        <v>51</v>
      </c>
      <c r="GC32" s="159">
        <v>1948</v>
      </c>
      <c r="GD32" s="159">
        <v>38.19607843</v>
      </c>
      <c r="GE32" s="182">
        <v>1.1E-4</v>
      </c>
      <c r="GF32" s="159"/>
      <c r="GG32" s="159">
        <v>55</v>
      </c>
      <c r="GH32" s="159" t="s">
        <v>140</v>
      </c>
      <c r="GI32" s="159" t="e">
        <v>#VALUE!</v>
      </c>
      <c r="GJ32" s="182" t="e">
        <v>#VALUE!</v>
      </c>
    </row>
    <row r="33" spans="1:192" ht="17">
      <c r="A33" s="159">
        <v>17</v>
      </c>
      <c r="B33" s="159" t="s">
        <v>168</v>
      </c>
      <c r="C33" s="165">
        <v>65</v>
      </c>
      <c r="D33" s="165">
        <v>70.3</v>
      </c>
      <c r="E33" s="165">
        <v>122.4</v>
      </c>
      <c r="F33" s="174">
        <v>192.6</v>
      </c>
      <c r="G33" s="165">
        <v>5.3</v>
      </c>
      <c r="H33" s="165">
        <v>38.4</v>
      </c>
      <c r="I33" s="165">
        <v>8.1</v>
      </c>
      <c r="J33" s="165">
        <v>21.1</v>
      </c>
      <c r="K33" s="159"/>
      <c r="L33" s="165">
        <v>1</v>
      </c>
      <c r="M33" s="189">
        <v>6.3</v>
      </c>
      <c r="N33" s="190">
        <v>9.6</v>
      </c>
      <c r="O33" s="165">
        <v>25.1</v>
      </c>
      <c r="P33" s="165"/>
      <c r="Q33" s="175">
        <v>0.37</v>
      </c>
      <c r="R33" s="176">
        <v>1.519E-2</v>
      </c>
      <c r="S33" s="176"/>
      <c r="T33" s="177">
        <v>193</v>
      </c>
      <c r="U33" s="165">
        <v>0.6</v>
      </c>
      <c r="V33" s="175"/>
      <c r="W33" s="165">
        <v>199.9</v>
      </c>
      <c r="X33" s="165">
        <v>199.9</v>
      </c>
      <c r="Y33" s="175">
        <v>7.2549999999999999</v>
      </c>
      <c r="Z33" s="175">
        <v>12.477</v>
      </c>
      <c r="AA33" s="175">
        <v>19.195</v>
      </c>
      <c r="AB33" s="175">
        <v>50</v>
      </c>
      <c r="AC33" s="175"/>
      <c r="AD33" s="175">
        <v>1</v>
      </c>
      <c r="AE33" s="175">
        <v>13.477</v>
      </c>
      <c r="AF33" s="175">
        <v>20.733000000000001</v>
      </c>
      <c r="AG33" s="175">
        <v>54.006999999999998</v>
      </c>
      <c r="AH33" s="160">
        <v>2</v>
      </c>
      <c r="AI33" s="159">
        <v>1093</v>
      </c>
      <c r="AJ33" s="178">
        <v>547</v>
      </c>
      <c r="AK33" s="179">
        <v>1.5299999999999999E-3</v>
      </c>
      <c r="AL33" s="297">
        <f t="shared" si="0"/>
        <v>0.153</v>
      </c>
      <c r="AM33" s="159">
        <v>6</v>
      </c>
      <c r="AN33" s="159">
        <v>1358</v>
      </c>
      <c r="AO33" s="180">
        <v>226</v>
      </c>
      <c r="AP33" s="182">
        <v>6.3000000000000003E-4</v>
      </c>
      <c r="AQ33" s="297">
        <f t="shared" si="1"/>
        <v>0.18900000000000003</v>
      </c>
      <c r="AR33" s="159">
        <v>8</v>
      </c>
      <c r="AS33" s="159">
        <v>1551</v>
      </c>
      <c r="AT33" s="180">
        <v>194</v>
      </c>
      <c r="AU33" s="182">
        <v>5.4000000000000001E-4</v>
      </c>
      <c r="AV33" s="297">
        <f t="shared" si="2"/>
        <v>0.216</v>
      </c>
      <c r="AW33" s="159">
        <v>1</v>
      </c>
      <c r="AX33" s="159">
        <v>730</v>
      </c>
      <c r="AY33" s="159">
        <v>730</v>
      </c>
      <c r="AZ33" s="182">
        <v>2.0500000000000002E-3</v>
      </c>
      <c r="BA33" s="297">
        <f t="shared" si="3"/>
        <v>0.10250000000000001</v>
      </c>
      <c r="BB33" s="159">
        <v>2</v>
      </c>
      <c r="BC33" s="159">
        <v>831</v>
      </c>
      <c r="BD33" s="180">
        <v>416</v>
      </c>
      <c r="BE33" s="182">
        <v>1.17E-3</v>
      </c>
      <c r="BF33" s="297">
        <f t="shared" si="4"/>
        <v>0.11700000000000001</v>
      </c>
      <c r="BG33" s="159">
        <v>3</v>
      </c>
      <c r="BH33" s="159">
        <v>1147</v>
      </c>
      <c r="BI33" s="180">
        <v>382</v>
      </c>
      <c r="BJ33" s="182">
        <v>1.07E-3</v>
      </c>
      <c r="BK33" s="297">
        <f t="shared" si="5"/>
        <v>0.1605</v>
      </c>
      <c r="BL33" s="159">
        <v>5</v>
      </c>
      <c r="BM33" s="159">
        <v>1322</v>
      </c>
      <c r="BN33" s="180">
        <v>264</v>
      </c>
      <c r="BO33" s="182">
        <v>7.3999999999999999E-4</v>
      </c>
      <c r="BP33" s="297">
        <f t="shared" si="6"/>
        <v>0.185</v>
      </c>
      <c r="BQ33" s="159">
        <v>8</v>
      </c>
      <c r="BR33" s="159">
        <v>1369</v>
      </c>
      <c r="BS33" s="180">
        <v>171</v>
      </c>
      <c r="BT33" s="182">
        <v>4.8000000000000001E-4</v>
      </c>
      <c r="BU33" s="297">
        <f t="shared" si="7"/>
        <v>0.192</v>
      </c>
      <c r="BV33" s="159">
        <v>4</v>
      </c>
      <c r="BW33" s="159">
        <v>889</v>
      </c>
      <c r="BX33" s="159">
        <v>222.25</v>
      </c>
      <c r="BY33" s="182">
        <v>6.2E-4</v>
      </c>
      <c r="BZ33" s="297">
        <f t="shared" si="8"/>
        <v>0.124</v>
      </c>
      <c r="CA33" s="159">
        <v>7</v>
      </c>
      <c r="CB33" s="159">
        <v>1032</v>
      </c>
      <c r="CC33" s="159">
        <v>147.42857140000001</v>
      </c>
      <c r="CD33" s="182">
        <v>4.0999999999999999E-4</v>
      </c>
      <c r="CE33" s="297">
        <f t="shared" si="9"/>
        <v>0.14350000000000002</v>
      </c>
      <c r="CF33" s="159">
        <v>11</v>
      </c>
      <c r="CG33" s="159">
        <v>1299</v>
      </c>
      <c r="CH33" s="180">
        <v>118</v>
      </c>
      <c r="CI33" s="182">
        <v>3.3E-4</v>
      </c>
      <c r="CJ33" s="297">
        <f t="shared" si="10"/>
        <v>0.18149999999999999</v>
      </c>
      <c r="CK33" s="159">
        <v>3</v>
      </c>
      <c r="CL33" s="159">
        <v>712</v>
      </c>
      <c r="CM33" s="180">
        <v>237</v>
      </c>
      <c r="CN33" s="182">
        <v>6.7000000000000002E-4</v>
      </c>
      <c r="CO33" s="297">
        <f t="shared" si="11"/>
        <v>0.10050000000000001</v>
      </c>
      <c r="CP33" s="159">
        <v>7</v>
      </c>
      <c r="CQ33" s="159">
        <v>849</v>
      </c>
      <c r="CR33" s="159">
        <v>121.2857143</v>
      </c>
      <c r="CS33" s="182">
        <v>3.4000000000000002E-4</v>
      </c>
      <c r="CT33" s="297">
        <f t="shared" si="12"/>
        <v>0.11900000000000001</v>
      </c>
      <c r="CU33" s="159">
        <v>13</v>
      </c>
      <c r="CV33" s="159">
        <v>1302</v>
      </c>
      <c r="CW33" s="159">
        <v>100.1538462</v>
      </c>
      <c r="CX33" s="182">
        <v>2.7999999999999998E-4</v>
      </c>
      <c r="CY33" s="297">
        <f t="shared" si="13"/>
        <v>0.18199999999999997</v>
      </c>
      <c r="CZ33" s="159">
        <v>17</v>
      </c>
      <c r="DA33" s="159">
        <v>1466</v>
      </c>
      <c r="DB33" s="159">
        <v>86.235294120000006</v>
      </c>
      <c r="DC33" s="182">
        <v>2.4000000000000001E-4</v>
      </c>
      <c r="DD33" s="297">
        <f t="shared" si="14"/>
        <v>0.20400000000000001</v>
      </c>
      <c r="DE33" s="159">
        <v>23</v>
      </c>
      <c r="DF33" s="159">
        <v>1561</v>
      </c>
      <c r="DG33" s="159">
        <v>67.869565219999998</v>
      </c>
      <c r="DH33" s="182">
        <v>1.9000000000000001E-4</v>
      </c>
      <c r="DI33" s="297">
        <f t="shared" si="15"/>
        <v>0.21850000000000003</v>
      </c>
      <c r="DJ33" s="159">
        <v>4</v>
      </c>
      <c r="DK33" s="159">
        <v>1202</v>
      </c>
      <c r="DL33" s="159">
        <v>300.5</v>
      </c>
      <c r="DM33" s="182">
        <v>8.4000000000000003E-4</v>
      </c>
      <c r="DN33" s="159"/>
      <c r="DO33" s="159">
        <v>12</v>
      </c>
      <c r="DP33" s="159">
        <v>2125</v>
      </c>
      <c r="DQ33" s="159">
        <v>177.08333329999999</v>
      </c>
      <c r="DR33" s="182">
        <v>5.0000000000000001E-4</v>
      </c>
      <c r="DS33" s="159"/>
      <c r="DT33" s="159">
        <v>6</v>
      </c>
      <c r="DU33" s="159">
        <v>1373</v>
      </c>
      <c r="DV33" s="159">
        <v>228.83333329999999</v>
      </c>
      <c r="DW33" s="182">
        <v>6.4000000000000005E-4</v>
      </c>
      <c r="DX33" s="159"/>
      <c r="DY33" s="159">
        <v>9</v>
      </c>
      <c r="DZ33" s="159">
        <v>1515</v>
      </c>
      <c r="EA33" s="159">
        <v>168.33333329999999</v>
      </c>
      <c r="EB33" s="182">
        <v>4.6999999999999999E-4</v>
      </c>
      <c r="EC33" s="159"/>
      <c r="ED33" s="159">
        <v>13</v>
      </c>
      <c r="EE33" s="159">
        <v>1610</v>
      </c>
      <c r="EF33" s="159">
        <v>123.8461538</v>
      </c>
      <c r="EG33" s="182">
        <v>3.5E-4</v>
      </c>
      <c r="EH33" s="159"/>
      <c r="EI33" s="159">
        <v>14</v>
      </c>
      <c r="EJ33" s="159" t="s">
        <v>140</v>
      </c>
      <c r="EK33" s="159" t="e">
        <v>#VALUE!</v>
      </c>
      <c r="EL33" s="182" t="e">
        <v>#VALUE!</v>
      </c>
      <c r="EM33" s="159"/>
      <c r="EN33" s="159">
        <v>15</v>
      </c>
      <c r="EO33" s="159" t="s">
        <v>140</v>
      </c>
      <c r="EP33" s="159" t="e">
        <v>#VALUE!</v>
      </c>
      <c r="EQ33" s="182" t="e">
        <v>#VALUE!</v>
      </c>
      <c r="ER33" s="159"/>
      <c r="ES33" s="159">
        <v>16</v>
      </c>
      <c r="ET33" s="159" t="s">
        <v>140</v>
      </c>
      <c r="EU33" s="159" t="e">
        <v>#VALUE!</v>
      </c>
      <c r="EV33" s="182" t="e">
        <v>#VALUE!</v>
      </c>
      <c r="EW33" s="159"/>
      <c r="EX33" s="159">
        <v>17</v>
      </c>
      <c r="EY33" s="159">
        <v>2237</v>
      </c>
      <c r="EZ33" s="159">
        <v>131.58823530000001</v>
      </c>
      <c r="FA33" s="182">
        <v>3.6999999999999999E-4</v>
      </c>
      <c r="FB33" s="159"/>
      <c r="FC33" s="159">
        <v>19</v>
      </c>
      <c r="FD33" s="159" t="s">
        <v>140</v>
      </c>
      <c r="FE33" s="159" t="e">
        <v>#VALUE!</v>
      </c>
      <c r="FF33" s="182" t="e">
        <v>#VALUE!</v>
      </c>
      <c r="FG33" s="159"/>
      <c r="FH33" s="159">
        <v>22</v>
      </c>
      <c r="FI33" s="159">
        <v>2844</v>
      </c>
      <c r="FJ33" s="159">
        <v>129.27272730000001</v>
      </c>
      <c r="FK33" s="182">
        <v>3.6000000000000002E-4</v>
      </c>
      <c r="FL33" s="159"/>
      <c r="FM33" s="159">
        <v>29</v>
      </c>
      <c r="FN33" s="159">
        <v>1800</v>
      </c>
      <c r="FO33" s="159">
        <v>62.068965519999999</v>
      </c>
      <c r="FP33" s="182">
        <v>1.7000000000000001E-4</v>
      </c>
      <c r="FQ33" s="159"/>
      <c r="FR33" s="159">
        <v>37</v>
      </c>
      <c r="FS33" s="159">
        <v>3906</v>
      </c>
      <c r="FT33" s="159">
        <v>105.5675676</v>
      </c>
      <c r="FU33" s="182">
        <v>2.9999999999999997E-4</v>
      </c>
      <c r="FV33" s="159"/>
      <c r="FW33" s="159">
        <v>44</v>
      </c>
      <c r="FX33" s="159">
        <v>4256</v>
      </c>
      <c r="FY33" s="159">
        <v>96.727272729999996</v>
      </c>
      <c r="FZ33" s="182">
        <v>2.7E-4</v>
      </c>
      <c r="GA33" s="159"/>
      <c r="GB33" s="159">
        <v>51</v>
      </c>
      <c r="GC33" s="159">
        <v>4618</v>
      </c>
      <c r="GD33" s="159">
        <v>90.549019610000002</v>
      </c>
      <c r="GE33" s="182">
        <v>2.5000000000000001E-4</v>
      </c>
      <c r="GF33" s="159"/>
      <c r="GG33" s="159">
        <v>55</v>
      </c>
      <c r="GH33" s="159" t="s">
        <v>140</v>
      </c>
      <c r="GI33" s="159" t="e">
        <v>#VALUE!</v>
      </c>
      <c r="GJ33" s="182" t="e">
        <v>#VALUE!</v>
      </c>
    </row>
    <row r="34" spans="1:192" ht="17">
      <c r="A34" s="159">
        <v>18</v>
      </c>
      <c r="B34" s="159" t="s">
        <v>169</v>
      </c>
      <c r="C34" s="165">
        <v>65</v>
      </c>
      <c r="D34" s="165">
        <v>70.3</v>
      </c>
      <c r="E34" s="165">
        <v>124.1</v>
      </c>
      <c r="F34" s="174">
        <v>194.4</v>
      </c>
      <c r="G34" s="165">
        <v>5.3</v>
      </c>
      <c r="H34" s="165">
        <v>38.4</v>
      </c>
      <c r="I34" s="165">
        <v>8.1</v>
      </c>
      <c r="J34" s="165">
        <v>21.1</v>
      </c>
      <c r="K34" s="159"/>
      <c r="L34" s="165">
        <v>1</v>
      </c>
      <c r="M34" s="189">
        <v>6.3</v>
      </c>
      <c r="N34" s="190">
        <v>9.6</v>
      </c>
      <c r="O34" s="165">
        <v>25.1</v>
      </c>
      <c r="P34" s="165"/>
      <c r="Q34" s="175">
        <v>0.36799999999999999</v>
      </c>
      <c r="R34" s="176">
        <v>1.512E-2</v>
      </c>
      <c r="S34" s="176"/>
      <c r="T34" s="177">
        <v>194.5</v>
      </c>
      <c r="U34" s="165">
        <v>0.9</v>
      </c>
      <c r="V34" s="175"/>
      <c r="W34" s="165">
        <v>201.6</v>
      </c>
      <c r="X34" s="165">
        <v>201.6</v>
      </c>
      <c r="Y34" s="175">
        <v>7.2350000000000003</v>
      </c>
      <c r="Z34" s="175">
        <v>12.477</v>
      </c>
      <c r="AA34" s="175">
        <v>19.195</v>
      </c>
      <c r="AB34" s="175">
        <v>50</v>
      </c>
      <c r="AC34" s="175"/>
      <c r="AD34" s="175">
        <v>1</v>
      </c>
      <c r="AE34" s="175">
        <v>13.477</v>
      </c>
      <c r="AF34" s="175">
        <v>20.733000000000001</v>
      </c>
      <c r="AG34" s="175">
        <v>54.006999999999998</v>
      </c>
      <c r="AH34" s="160">
        <v>2</v>
      </c>
      <c r="AI34" s="159">
        <v>890</v>
      </c>
      <c r="AJ34" s="178">
        <v>445</v>
      </c>
      <c r="AK34" s="179">
        <v>1.24E-3</v>
      </c>
      <c r="AL34" s="297">
        <f t="shared" si="0"/>
        <v>0.124</v>
      </c>
      <c r="AM34" s="159">
        <v>6</v>
      </c>
      <c r="AN34" s="159">
        <v>1441</v>
      </c>
      <c r="AO34" s="180">
        <v>240</v>
      </c>
      <c r="AP34" s="182">
        <v>6.7000000000000002E-4</v>
      </c>
      <c r="AQ34" s="297">
        <f t="shared" si="1"/>
        <v>0.20100000000000001</v>
      </c>
      <c r="AR34" s="159">
        <v>8</v>
      </c>
      <c r="AS34" s="159">
        <v>1788</v>
      </c>
      <c r="AT34" s="180">
        <v>224</v>
      </c>
      <c r="AU34" s="182">
        <v>6.2E-4</v>
      </c>
      <c r="AV34" s="297">
        <f t="shared" si="2"/>
        <v>0.248</v>
      </c>
      <c r="AW34" s="159">
        <v>1</v>
      </c>
      <c r="AX34" s="159">
        <v>736</v>
      </c>
      <c r="AY34" s="159">
        <v>736</v>
      </c>
      <c r="AZ34" s="182">
        <v>2.0500000000000002E-3</v>
      </c>
      <c r="BA34" s="297">
        <f t="shared" si="3"/>
        <v>0.10250000000000001</v>
      </c>
      <c r="BB34" s="159">
        <v>2</v>
      </c>
      <c r="BC34" s="159">
        <v>940</v>
      </c>
      <c r="BD34" s="180">
        <v>470</v>
      </c>
      <c r="BE34" s="182">
        <v>1.31E-3</v>
      </c>
      <c r="BF34" s="297">
        <f t="shared" si="4"/>
        <v>0.13100000000000001</v>
      </c>
      <c r="BG34" s="159">
        <v>3</v>
      </c>
      <c r="BH34" s="159">
        <v>1263</v>
      </c>
      <c r="BI34" s="180">
        <v>421</v>
      </c>
      <c r="BJ34" s="182">
        <v>1.17E-3</v>
      </c>
      <c r="BK34" s="297">
        <f t="shared" si="5"/>
        <v>0.17550000000000002</v>
      </c>
      <c r="BL34" s="159">
        <v>5</v>
      </c>
      <c r="BM34" s="159">
        <v>1530</v>
      </c>
      <c r="BN34" s="180">
        <v>306</v>
      </c>
      <c r="BO34" s="182">
        <v>8.4999999999999995E-4</v>
      </c>
      <c r="BP34" s="297">
        <f t="shared" si="6"/>
        <v>0.21249999999999997</v>
      </c>
      <c r="BQ34" s="159">
        <v>8</v>
      </c>
      <c r="BR34" s="159">
        <v>1600</v>
      </c>
      <c r="BS34" s="180">
        <v>200</v>
      </c>
      <c r="BT34" s="182">
        <v>5.5999999999999995E-4</v>
      </c>
      <c r="BU34" s="297">
        <f t="shared" si="7"/>
        <v>0.22399999999999998</v>
      </c>
      <c r="BV34" s="159">
        <v>4</v>
      </c>
      <c r="BW34" s="159">
        <v>1187</v>
      </c>
      <c r="BX34" s="159">
        <v>296.75</v>
      </c>
      <c r="BY34" s="182">
        <v>8.3000000000000001E-4</v>
      </c>
      <c r="BZ34" s="297">
        <f t="shared" si="8"/>
        <v>0.16600000000000001</v>
      </c>
      <c r="CA34" s="159">
        <v>7</v>
      </c>
      <c r="CB34" s="159">
        <v>1246</v>
      </c>
      <c r="CC34" s="159">
        <v>178</v>
      </c>
      <c r="CD34" s="182">
        <v>5.0000000000000001E-4</v>
      </c>
      <c r="CE34" s="297">
        <f t="shared" si="9"/>
        <v>0.17500000000000002</v>
      </c>
      <c r="CF34" s="159">
        <v>11</v>
      </c>
      <c r="CG34" s="159">
        <v>1677</v>
      </c>
      <c r="CH34" s="180">
        <v>152</v>
      </c>
      <c r="CI34" s="182">
        <v>4.2999999999999999E-4</v>
      </c>
      <c r="CJ34" s="297">
        <f t="shared" si="10"/>
        <v>0.23649999999999999</v>
      </c>
      <c r="CK34" s="159">
        <v>3</v>
      </c>
      <c r="CL34" s="159">
        <v>998</v>
      </c>
      <c r="CM34" s="180">
        <v>333</v>
      </c>
      <c r="CN34" s="182">
        <v>9.3000000000000005E-4</v>
      </c>
      <c r="CO34" s="297">
        <f t="shared" si="11"/>
        <v>0.13949999999999999</v>
      </c>
      <c r="CP34" s="159">
        <v>7</v>
      </c>
      <c r="CQ34" s="159">
        <v>1139</v>
      </c>
      <c r="CR34" s="159">
        <v>162.7142857</v>
      </c>
      <c r="CS34" s="182">
        <v>4.4999999999999999E-4</v>
      </c>
      <c r="CT34" s="297">
        <f t="shared" si="12"/>
        <v>0.1575</v>
      </c>
      <c r="CU34" s="159">
        <v>13</v>
      </c>
      <c r="CV34" s="159">
        <v>1459</v>
      </c>
      <c r="CW34" s="159">
        <v>112.2307692</v>
      </c>
      <c r="CX34" s="182">
        <v>3.1E-4</v>
      </c>
      <c r="CY34" s="297">
        <f t="shared" si="13"/>
        <v>0.20149999999999998</v>
      </c>
      <c r="CZ34" s="159">
        <v>17</v>
      </c>
      <c r="DA34" s="159">
        <v>1600</v>
      </c>
      <c r="DB34" s="159">
        <v>94.117647059999996</v>
      </c>
      <c r="DC34" s="182">
        <v>2.5999999999999998E-4</v>
      </c>
      <c r="DD34" s="297">
        <f t="shared" si="14"/>
        <v>0.22099999999999997</v>
      </c>
      <c r="DE34" s="159">
        <v>23</v>
      </c>
      <c r="DF34" s="159">
        <v>2103</v>
      </c>
      <c r="DG34" s="159">
        <v>91.434782609999999</v>
      </c>
      <c r="DH34" s="182">
        <v>2.5999999999999998E-4</v>
      </c>
      <c r="DI34" s="297">
        <f t="shared" si="15"/>
        <v>0.29899999999999993</v>
      </c>
      <c r="DJ34" s="159">
        <v>4</v>
      </c>
      <c r="DK34" s="159">
        <v>1153</v>
      </c>
      <c r="DL34" s="159">
        <v>288.25</v>
      </c>
      <c r="DM34" s="182">
        <v>8.0000000000000004E-4</v>
      </c>
      <c r="DN34" s="159"/>
      <c r="DO34" s="159">
        <v>12</v>
      </c>
      <c r="DP34" s="159">
        <v>2718</v>
      </c>
      <c r="DQ34" s="159">
        <v>226.5</v>
      </c>
      <c r="DR34" s="182">
        <v>6.3000000000000003E-4</v>
      </c>
      <c r="DS34" s="159"/>
      <c r="DT34" s="159">
        <v>6</v>
      </c>
      <c r="DU34" s="159">
        <v>1508</v>
      </c>
      <c r="DV34" s="159">
        <v>251.33333329999999</v>
      </c>
      <c r="DW34" s="182">
        <v>6.9999999999999999E-4</v>
      </c>
      <c r="DX34" s="159"/>
      <c r="DY34" s="159">
        <v>9</v>
      </c>
      <c r="DZ34" s="159">
        <v>1709</v>
      </c>
      <c r="EA34" s="159">
        <v>189.88888890000001</v>
      </c>
      <c r="EB34" s="182">
        <v>5.2999999999999998E-4</v>
      </c>
      <c r="EC34" s="159"/>
      <c r="ED34" s="159">
        <v>13</v>
      </c>
      <c r="EE34" s="159">
        <v>2404</v>
      </c>
      <c r="EF34" s="159">
        <v>184.92307690000001</v>
      </c>
      <c r="EG34" s="182">
        <v>5.1999999999999995E-4</v>
      </c>
      <c r="EH34" s="159"/>
      <c r="EI34" s="159">
        <v>14</v>
      </c>
      <c r="EJ34" s="159" t="s">
        <v>140</v>
      </c>
      <c r="EK34" s="159" t="e">
        <v>#VALUE!</v>
      </c>
      <c r="EL34" s="182" t="e">
        <v>#VALUE!</v>
      </c>
      <c r="EM34" s="159"/>
      <c r="EN34" s="159">
        <v>15</v>
      </c>
      <c r="EO34" s="159" t="s">
        <v>140</v>
      </c>
      <c r="EP34" s="159" t="e">
        <v>#VALUE!</v>
      </c>
      <c r="EQ34" s="182" t="e">
        <v>#VALUE!</v>
      </c>
      <c r="ER34" s="159"/>
      <c r="ES34" s="159">
        <v>16</v>
      </c>
      <c r="ET34" s="159" t="s">
        <v>140</v>
      </c>
      <c r="EU34" s="159" t="e">
        <v>#VALUE!</v>
      </c>
      <c r="EV34" s="182" t="e">
        <v>#VALUE!</v>
      </c>
      <c r="EW34" s="159"/>
      <c r="EX34" s="159">
        <v>17</v>
      </c>
      <c r="EY34" s="159">
        <v>3664</v>
      </c>
      <c r="EZ34" s="159">
        <v>215.52941179999999</v>
      </c>
      <c r="FA34" s="182">
        <v>5.9999999999999995E-4</v>
      </c>
      <c r="FB34" s="159"/>
      <c r="FC34" s="159">
        <v>19</v>
      </c>
      <c r="FD34" s="159" t="s">
        <v>140</v>
      </c>
      <c r="FE34" s="159" t="e">
        <v>#VALUE!</v>
      </c>
      <c r="FF34" s="182" t="e">
        <v>#VALUE!</v>
      </c>
      <c r="FG34" s="159"/>
      <c r="FH34" s="159">
        <v>22</v>
      </c>
      <c r="FI34" s="159">
        <v>4090</v>
      </c>
      <c r="FJ34" s="159">
        <v>185.9090909</v>
      </c>
      <c r="FK34" s="182">
        <v>5.1999999999999995E-4</v>
      </c>
      <c r="FL34" s="159"/>
      <c r="FM34" s="159">
        <v>29</v>
      </c>
      <c r="FN34" s="159">
        <v>5200</v>
      </c>
      <c r="FO34" s="159">
        <v>179.3103448</v>
      </c>
      <c r="FP34" s="182">
        <v>5.0000000000000001E-4</v>
      </c>
      <c r="FQ34" s="159"/>
      <c r="FR34" s="159">
        <v>37</v>
      </c>
      <c r="FS34" s="159">
        <v>7063</v>
      </c>
      <c r="FT34" s="159">
        <v>190.89189189999999</v>
      </c>
      <c r="FU34" s="182">
        <v>5.2999999999999998E-4</v>
      </c>
      <c r="FV34" s="159"/>
      <c r="FW34" s="159">
        <v>44</v>
      </c>
      <c r="FX34" s="159">
        <v>9211</v>
      </c>
      <c r="FY34" s="159">
        <v>209.3409091</v>
      </c>
      <c r="FZ34" s="182">
        <v>5.8E-4</v>
      </c>
      <c r="GA34" s="159"/>
      <c r="GB34" s="159">
        <v>51</v>
      </c>
      <c r="GC34" s="159">
        <v>8846</v>
      </c>
      <c r="GD34" s="159">
        <v>173.45098039999999</v>
      </c>
      <c r="GE34" s="182">
        <v>4.8000000000000001E-4</v>
      </c>
      <c r="GF34" s="159"/>
      <c r="GG34" s="159">
        <v>55</v>
      </c>
      <c r="GH34" s="159" t="s">
        <v>140</v>
      </c>
      <c r="GI34" s="159" t="e">
        <v>#VALUE!</v>
      </c>
      <c r="GJ34" s="182" t="e">
        <v>#VALUE!</v>
      </c>
    </row>
    <row r="35" spans="1:192" ht="17">
      <c r="A35" s="159">
        <v>19</v>
      </c>
      <c r="B35" s="159" t="s">
        <v>170</v>
      </c>
      <c r="C35" s="165">
        <v>50</v>
      </c>
      <c r="D35" s="165">
        <v>53.3</v>
      </c>
      <c r="E35" s="165">
        <v>123.7</v>
      </c>
      <c r="F35" s="174">
        <v>177</v>
      </c>
      <c r="G35" s="165">
        <v>3.3</v>
      </c>
      <c r="H35" s="165">
        <v>58.8</v>
      </c>
      <c r="I35" s="165">
        <v>6.6</v>
      </c>
      <c r="J35" s="165">
        <v>11.2</v>
      </c>
      <c r="K35" s="159"/>
      <c r="L35" s="165">
        <v>1</v>
      </c>
      <c r="M35" s="189">
        <v>4.3</v>
      </c>
      <c r="N35" s="190">
        <v>8.6</v>
      </c>
      <c r="O35" s="165">
        <v>14.6</v>
      </c>
      <c r="P35" s="165"/>
      <c r="Q35" s="175">
        <v>0.379</v>
      </c>
      <c r="R35" s="176">
        <v>1.554E-2</v>
      </c>
      <c r="S35" s="176"/>
      <c r="T35" s="177">
        <v>177.3</v>
      </c>
      <c r="U35" s="165">
        <v>0.7</v>
      </c>
      <c r="V35" s="175"/>
      <c r="W35" s="165">
        <v>188.4</v>
      </c>
      <c r="X35" s="165">
        <v>188.4</v>
      </c>
      <c r="Y35" s="175">
        <v>11.45</v>
      </c>
      <c r="Z35" s="175">
        <v>14.71</v>
      </c>
      <c r="AA35" s="175">
        <v>29.42</v>
      </c>
      <c r="AB35" s="175">
        <v>50</v>
      </c>
      <c r="AC35" s="175"/>
      <c r="AD35" s="175">
        <v>1</v>
      </c>
      <c r="AE35" s="175">
        <v>15.71</v>
      </c>
      <c r="AF35" s="175">
        <v>31.42</v>
      </c>
      <c r="AG35" s="175">
        <v>53.399000000000001</v>
      </c>
      <c r="AH35" s="160">
        <v>2</v>
      </c>
      <c r="AI35" s="159">
        <v>3086</v>
      </c>
      <c r="AJ35" s="178">
        <v>1543</v>
      </c>
      <c r="AK35" s="179">
        <v>5.7499999999999999E-3</v>
      </c>
      <c r="AL35" s="297">
        <f t="shared" si="0"/>
        <v>0.57499999999999996</v>
      </c>
      <c r="AM35" s="159">
        <v>6</v>
      </c>
      <c r="AN35" s="159">
        <v>4730</v>
      </c>
      <c r="AO35" s="180">
        <v>788</v>
      </c>
      <c r="AP35" s="182">
        <v>2.9399999999999999E-3</v>
      </c>
      <c r="AQ35" s="297">
        <f t="shared" si="1"/>
        <v>0.88200000000000001</v>
      </c>
      <c r="AR35" s="159">
        <v>8</v>
      </c>
      <c r="AS35" s="159">
        <v>7070</v>
      </c>
      <c r="AT35" s="180">
        <v>884</v>
      </c>
      <c r="AU35" s="182">
        <v>3.3E-3</v>
      </c>
      <c r="AV35" s="297">
        <f t="shared" si="2"/>
        <v>1.32</v>
      </c>
      <c r="AW35" s="159">
        <v>1</v>
      </c>
      <c r="AX35" s="159">
        <v>2428</v>
      </c>
      <c r="AY35" s="159">
        <v>2428</v>
      </c>
      <c r="AZ35" s="182">
        <v>9.0500000000000008E-3</v>
      </c>
      <c r="BA35" s="297">
        <f t="shared" si="3"/>
        <v>0.45250000000000001</v>
      </c>
      <c r="BB35" s="159">
        <v>2</v>
      </c>
      <c r="BC35" s="159">
        <v>4613</v>
      </c>
      <c r="BD35" s="180">
        <v>2307</v>
      </c>
      <c r="BE35" s="182">
        <v>8.6E-3</v>
      </c>
      <c r="BF35" s="297">
        <f t="shared" si="4"/>
        <v>0.86</v>
      </c>
      <c r="BG35" s="159">
        <v>3</v>
      </c>
      <c r="BH35" s="159">
        <v>5505</v>
      </c>
      <c r="BI35" s="180">
        <v>1835</v>
      </c>
      <c r="BJ35" s="182">
        <v>6.8399999999999997E-3</v>
      </c>
      <c r="BK35" s="297">
        <f t="shared" si="5"/>
        <v>1.026</v>
      </c>
      <c r="BL35" s="159">
        <v>5</v>
      </c>
      <c r="BM35" s="159">
        <v>8425</v>
      </c>
      <c r="BN35" s="180">
        <v>1685</v>
      </c>
      <c r="BO35" s="182">
        <v>6.28E-3</v>
      </c>
      <c r="BP35" s="297">
        <f t="shared" si="6"/>
        <v>1.5699999999999998</v>
      </c>
      <c r="BQ35" s="159">
        <v>8</v>
      </c>
      <c r="BR35" s="159">
        <v>12485</v>
      </c>
      <c r="BS35" s="180">
        <v>1561</v>
      </c>
      <c r="BT35" s="182">
        <v>5.8199999999999997E-3</v>
      </c>
      <c r="BU35" s="297">
        <f t="shared" si="7"/>
        <v>2.3279999999999998</v>
      </c>
      <c r="BV35" s="159">
        <v>4</v>
      </c>
      <c r="BW35" s="159">
        <v>4647</v>
      </c>
      <c r="BX35" s="159">
        <v>1161.75</v>
      </c>
      <c r="BY35" s="182">
        <v>4.3299999999999996E-3</v>
      </c>
      <c r="BZ35" s="297">
        <f t="shared" si="8"/>
        <v>0.86599999999999988</v>
      </c>
      <c r="CA35" s="159">
        <v>7</v>
      </c>
      <c r="CB35" s="159">
        <v>9039</v>
      </c>
      <c r="CC35" s="159">
        <v>1291.2857140000001</v>
      </c>
      <c r="CD35" s="182">
        <v>4.81E-3</v>
      </c>
      <c r="CE35" s="297">
        <f t="shared" si="9"/>
        <v>1.6835</v>
      </c>
      <c r="CF35" s="159">
        <v>11</v>
      </c>
      <c r="CG35" s="159">
        <v>13579</v>
      </c>
      <c r="CH35" s="180">
        <v>1234</v>
      </c>
      <c r="CI35" s="182">
        <v>4.5999999999999999E-3</v>
      </c>
      <c r="CJ35" s="297">
        <f t="shared" si="10"/>
        <v>2.5299999999999998</v>
      </c>
      <c r="CK35" s="159">
        <v>3</v>
      </c>
      <c r="CL35" s="159">
        <v>3766</v>
      </c>
      <c r="CM35" s="180">
        <v>1255</v>
      </c>
      <c r="CN35" s="182">
        <v>4.6800000000000001E-3</v>
      </c>
      <c r="CO35" s="297">
        <f t="shared" si="11"/>
        <v>0.70200000000000007</v>
      </c>
      <c r="CP35" s="159">
        <v>7</v>
      </c>
      <c r="CQ35" s="159">
        <v>7031</v>
      </c>
      <c r="CR35" s="159">
        <v>1004.428571</v>
      </c>
      <c r="CS35" s="182">
        <v>3.7499999999999999E-3</v>
      </c>
      <c r="CT35" s="297">
        <f t="shared" si="12"/>
        <v>1.3125</v>
      </c>
      <c r="CU35" s="159">
        <v>13</v>
      </c>
      <c r="CV35" s="159">
        <v>11027</v>
      </c>
      <c r="CW35" s="159">
        <v>848.23076920000005</v>
      </c>
      <c r="CX35" s="182">
        <v>3.16E-3</v>
      </c>
      <c r="CY35" s="297">
        <f t="shared" si="13"/>
        <v>2.0539999999999998</v>
      </c>
      <c r="CZ35" s="159">
        <v>17</v>
      </c>
      <c r="DA35" s="159">
        <v>15278</v>
      </c>
      <c r="DB35" s="159">
        <v>898.70588239999995</v>
      </c>
      <c r="DC35" s="182">
        <v>3.3500000000000001E-3</v>
      </c>
      <c r="DD35" s="297">
        <f t="shared" si="14"/>
        <v>2.8475000000000001</v>
      </c>
      <c r="DE35" s="159">
        <v>23</v>
      </c>
      <c r="DF35" s="159">
        <v>19640</v>
      </c>
      <c r="DG35" s="159">
        <v>853.91304349999996</v>
      </c>
      <c r="DH35" s="182">
        <v>3.1800000000000001E-3</v>
      </c>
      <c r="DI35" s="297">
        <f t="shared" si="15"/>
        <v>3.657</v>
      </c>
      <c r="DJ35" s="159">
        <v>4</v>
      </c>
      <c r="DK35" s="159">
        <v>10847</v>
      </c>
      <c r="DL35" s="159">
        <v>2711.75</v>
      </c>
      <c r="DM35" s="182">
        <v>1.0109999999999999E-2</v>
      </c>
      <c r="DN35" s="159"/>
      <c r="DO35" s="159">
        <v>12</v>
      </c>
      <c r="DP35" s="191">
        <v>30511</v>
      </c>
      <c r="DQ35" s="159">
        <v>2542.583333</v>
      </c>
      <c r="DR35" s="182">
        <v>9.4800000000000006E-3</v>
      </c>
      <c r="DS35" s="159"/>
      <c r="DT35" s="159">
        <v>6</v>
      </c>
      <c r="DU35" s="159">
        <v>15508</v>
      </c>
      <c r="DV35" s="159">
        <v>2584.666667</v>
      </c>
      <c r="DW35" s="182">
        <v>9.6399999999999993E-3</v>
      </c>
      <c r="DX35" s="159"/>
      <c r="DY35" s="159">
        <v>9</v>
      </c>
      <c r="DZ35" s="159">
        <v>19728</v>
      </c>
      <c r="EA35" s="159">
        <v>2192</v>
      </c>
      <c r="EB35" s="182">
        <v>8.1700000000000002E-3</v>
      </c>
      <c r="EC35" s="159"/>
      <c r="ED35" s="159">
        <v>13</v>
      </c>
      <c r="EE35" s="191">
        <v>32470</v>
      </c>
      <c r="EF35" s="159">
        <v>2497.6923080000001</v>
      </c>
      <c r="EG35" s="182">
        <v>9.3100000000000006E-3</v>
      </c>
      <c r="EH35" s="159"/>
      <c r="EI35" s="159">
        <v>1</v>
      </c>
      <c r="EJ35" s="159">
        <v>4600</v>
      </c>
      <c r="EK35" s="159">
        <v>4600</v>
      </c>
      <c r="EL35" s="182">
        <v>1.7149999999999999E-2</v>
      </c>
      <c r="EM35" s="159"/>
      <c r="EN35" s="159">
        <v>2</v>
      </c>
      <c r="EO35" s="159">
        <v>6144</v>
      </c>
      <c r="EP35" s="159">
        <v>3072</v>
      </c>
      <c r="EQ35" s="182">
        <v>1.145E-2</v>
      </c>
      <c r="ER35" s="159"/>
      <c r="ES35" s="159">
        <v>3</v>
      </c>
      <c r="ET35" s="159">
        <v>8276</v>
      </c>
      <c r="EU35" s="159">
        <v>2758.666667</v>
      </c>
      <c r="EV35" s="182">
        <v>1.0290000000000001E-2</v>
      </c>
      <c r="EW35" s="159"/>
      <c r="EX35" s="159">
        <v>4</v>
      </c>
      <c r="EY35" s="159">
        <v>10642</v>
      </c>
      <c r="EZ35" s="159">
        <v>2660.5</v>
      </c>
      <c r="FA35" s="182">
        <v>9.92E-3</v>
      </c>
      <c r="FB35" s="159"/>
      <c r="FC35" s="159">
        <v>6</v>
      </c>
      <c r="FD35" s="159">
        <v>14935</v>
      </c>
      <c r="FE35" s="159">
        <v>2489.166667</v>
      </c>
      <c r="FF35" s="182">
        <v>9.2800000000000001E-3</v>
      </c>
      <c r="FG35" s="159"/>
      <c r="FH35" s="159">
        <v>9</v>
      </c>
      <c r="FI35" s="159">
        <v>22359</v>
      </c>
      <c r="FJ35" s="159">
        <v>2484.333333</v>
      </c>
      <c r="FK35" s="182">
        <v>9.2599999999999991E-3</v>
      </c>
      <c r="FL35" s="159"/>
      <c r="FM35" s="159">
        <v>7</v>
      </c>
      <c r="FN35" s="159">
        <v>14100</v>
      </c>
      <c r="FO35" s="159">
        <v>2014.2857140000001</v>
      </c>
      <c r="FP35" s="182">
        <v>7.5100000000000002E-3</v>
      </c>
      <c r="FQ35" s="159"/>
      <c r="FR35" s="159">
        <v>15</v>
      </c>
      <c r="FS35" s="159">
        <v>28326</v>
      </c>
      <c r="FT35" s="159">
        <v>1888.4</v>
      </c>
      <c r="FU35" s="182">
        <v>7.0400000000000003E-3</v>
      </c>
      <c r="FV35" s="159"/>
      <c r="FW35" s="159" t="s">
        <v>141</v>
      </c>
      <c r="FX35" s="159" t="s">
        <v>140</v>
      </c>
      <c r="FY35" s="159" t="e">
        <v>#VALUE!</v>
      </c>
      <c r="FZ35" s="182" t="e">
        <v>#VALUE!</v>
      </c>
      <c r="GA35" s="159"/>
      <c r="GB35" s="159" t="s">
        <v>141</v>
      </c>
      <c r="GC35" s="159" t="s">
        <v>140</v>
      </c>
      <c r="GD35" s="159" t="e">
        <v>#VALUE!</v>
      </c>
      <c r="GE35" s="182" t="e">
        <v>#VALUE!</v>
      </c>
      <c r="GF35" s="159"/>
      <c r="GG35" s="159">
        <v>3</v>
      </c>
      <c r="GH35" s="159">
        <v>3237</v>
      </c>
      <c r="GI35" s="159">
        <v>1079</v>
      </c>
      <c r="GJ35" s="182">
        <v>4.0200000000000001E-3</v>
      </c>
    </row>
    <row r="36" spans="1:192" ht="17">
      <c r="A36" s="159">
        <v>20</v>
      </c>
      <c r="B36" s="159" t="s">
        <v>171</v>
      </c>
      <c r="C36" s="165">
        <v>50</v>
      </c>
      <c r="D36" s="165">
        <v>53.3</v>
      </c>
      <c r="E36" s="165">
        <v>123.8</v>
      </c>
      <c r="F36" s="174">
        <v>177.1</v>
      </c>
      <c r="G36" s="165">
        <v>3.3</v>
      </c>
      <c r="H36" s="165">
        <v>58.8</v>
      </c>
      <c r="I36" s="165">
        <v>6.6</v>
      </c>
      <c r="J36" s="165">
        <v>11.2</v>
      </c>
      <c r="K36" s="159"/>
      <c r="L36" s="165">
        <v>1</v>
      </c>
      <c r="M36" s="189">
        <v>4.3</v>
      </c>
      <c r="N36" s="190">
        <v>8.6</v>
      </c>
      <c r="O36" s="165">
        <v>14.6</v>
      </c>
      <c r="P36" s="165"/>
      <c r="Q36" s="175">
        <v>0.379</v>
      </c>
      <c r="R36" s="176">
        <v>1.554E-2</v>
      </c>
      <c r="S36" s="176"/>
      <c r="T36" s="177">
        <v>177.1</v>
      </c>
      <c r="U36" s="165">
        <v>1</v>
      </c>
      <c r="V36" s="175"/>
      <c r="W36" s="165">
        <v>188.5</v>
      </c>
      <c r="X36" s="165">
        <v>188.5</v>
      </c>
      <c r="Y36" s="175">
        <v>11.39</v>
      </c>
      <c r="Z36" s="175">
        <v>14.71</v>
      </c>
      <c r="AA36" s="175">
        <v>29.42</v>
      </c>
      <c r="AB36" s="175">
        <v>50</v>
      </c>
      <c r="AC36" s="175"/>
      <c r="AD36" s="175">
        <v>1</v>
      </c>
      <c r="AE36" s="175">
        <v>15.71</v>
      </c>
      <c r="AF36" s="175">
        <v>31.42</v>
      </c>
      <c r="AG36" s="175">
        <v>53.399000000000001</v>
      </c>
      <c r="AH36" s="160">
        <v>2</v>
      </c>
      <c r="AI36" s="159">
        <v>2945</v>
      </c>
      <c r="AJ36" s="178">
        <v>1473</v>
      </c>
      <c r="AK36" s="179">
        <v>5.4900000000000001E-3</v>
      </c>
      <c r="AL36" s="297">
        <f t="shared" si="0"/>
        <v>0.54900000000000004</v>
      </c>
      <c r="AM36" s="159">
        <v>6</v>
      </c>
      <c r="AN36" s="159">
        <v>4254</v>
      </c>
      <c r="AO36" s="180">
        <v>709</v>
      </c>
      <c r="AP36" s="182">
        <v>2.64E-3</v>
      </c>
      <c r="AQ36" s="297">
        <f t="shared" si="1"/>
        <v>0.79200000000000004</v>
      </c>
      <c r="AR36" s="159">
        <v>8</v>
      </c>
      <c r="AS36" s="183"/>
      <c r="AT36" s="184"/>
      <c r="AU36" s="185"/>
      <c r="AV36" s="297">
        <f t="shared" si="2"/>
        <v>0</v>
      </c>
      <c r="AW36" s="159">
        <v>1</v>
      </c>
      <c r="AX36" s="159">
        <v>2215</v>
      </c>
      <c r="AY36" s="159">
        <v>2215</v>
      </c>
      <c r="AZ36" s="182">
        <v>8.26E-3</v>
      </c>
      <c r="BA36" s="297">
        <f t="shared" si="3"/>
        <v>0.41299999999999998</v>
      </c>
      <c r="BB36" s="159">
        <v>2</v>
      </c>
      <c r="BC36" s="159">
        <v>4191</v>
      </c>
      <c r="BD36" s="180">
        <v>2096</v>
      </c>
      <c r="BE36" s="182">
        <v>7.8100000000000001E-3</v>
      </c>
      <c r="BF36" s="297">
        <f t="shared" si="4"/>
        <v>0.78100000000000003</v>
      </c>
      <c r="BG36" s="159">
        <v>3</v>
      </c>
      <c r="BH36" s="159">
        <v>4801</v>
      </c>
      <c r="BI36" s="180">
        <v>1600</v>
      </c>
      <c r="BJ36" s="182">
        <v>5.9699999999999996E-3</v>
      </c>
      <c r="BK36" s="297">
        <f t="shared" si="5"/>
        <v>0.89549999999999996</v>
      </c>
      <c r="BL36" s="159">
        <v>5</v>
      </c>
      <c r="BM36" s="159">
        <v>8491</v>
      </c>
      <c r="BN36" s="180">
        <v>1698</v>
      </c>
      <c r="BO36" s="182">
        <v>6.3299999999999997E-3</v>
      </c>
      <c r="BP36" s="297">
        <f t="shared" si="6"/>
        <v>1.5824999999999998</v>
      </c>
      <c r="BQ36" s="159">
        <v>8</v>
      </c>
      <c r="BR36" s="159">
        <v>13844</v>
      </c>
      <c r="BS36" s="180">
        <v>1731</v>
      </c>
      <c r="BT36" s="182">
        <v>6.45E-3</v>
      </c>
      <c r="BU36" s="297">
        <f t="shared" si="7"/>
        <v>2.58</v>
      </c>
      <c r="BV36" s="159">
        <v>4</v>
      </c>
      <c r="BW36" s="159">
        <v>6059</v>
      </c>
      <c r="BX36" s="159">
        <v>1514.75</v>
      </c>
      <c r="BY36" s="182">
        <v>5.6499999999999996E-3</v>
      </c>
      <c r="BZ36" s="297">
        <f t="shared" si="8"/>
        <v>1.1299999999999999</v>
      </c>
      <c r="CA36" s="159">
        <v>7</v>
      </c>
      <c r="CB36" s="159">
        <v>8325</v>
      </c>
      <c r="CC36" s="159">
        <v>1189.2857140000001</v>
      </c>
      <c r="CD36" s="182">
        <v>4.4299999999999999E-3</v>
      </c>
      <c r="CE36" s="297">
        <f t="shared" si="9"/>
        <v>1.5505</v>
      </c>
      <c r="CF36" s="159">
        <v>11</v>
      </c>
      <c r="CG36" s="159">
        <v>11550</v>
      </c>
      <c r="CH36" s="180">
        <v>1050</v>
      </c>
      <c r="CI36" s="182">
        <v>3.9199999999999999E-3</v>
      </c>
      <c r="CJ36" s="297">
        <f t="shared" si="10"/>
        <v>2.1560000000000001</v>
      </c>
      <c r="CK36" s="159">
        <v>3</v>
      </c>
      <c r="CL36" s="159">
        <v>4130</v>
      </c>
      <c r="CM36" s="180">
        <v>1377</v>
      </c>
      <c r="CN36" s="182">
        <v>5.13E-3</v>
      </c>
      <c r="CO36" s="297">
        <f t="shared" si="11"/>
        <v>0.76950000000000007</v>
      </c>
      <c r="CP36" s="159">
        <v>7</v>
      </c>
      <c r="CQ36" s="159">
        <v>7177</v>
      </c>
      <c r="CR36" s="159">
        <v>1025.2857140000001</v>
      </c>
      <c r="CS36" s="182">
        <v>3.82E-3</v>
      </c>
      <c r="CT36" s="297">
        <f t="shared" si="12"/>
        <v>1.337</v>
      </c>
      <c r="CU36" s="159">
        <v>13</v>
      </c>
      <c r="CV36" s="159">
        <v>11443</v>
      </c>
      <c r="CW36" s="159">
        <v>880.23076920000005</v>
      </c>
      <c r="CX36" s="182">
        <v>3.2799999999999999E-3</v>
      </c>
      <c r="CY36" s="297">
        <f t="shared" si="13"/>
        <v>2.1319999999999997</v>
      </c>
      <c r="CZ36" s="159">
        <v>17</v>
      </c>
      <c r="DA36" s="159">
        <v>13463</v>
      </c>
      <c r="DB36" s="159">
        <v>791.94117649999998</v>
      </c>
      <c r="DC36" s="182">
        <v>2.9499999999999999E-3</v>
      </c>
      <c r="DD36" s="297">
        <f t="shared" si="14"/>
        <v>2.5074999999999998</v>
      </c>
      <c r="DE36" s="159">
        <v>23</v>
      </c>
      <c r="DF36" s="159">
        <v>17647</v>
      </c>
      <c r="DG36" s="159">
        <v>767.26086959999998</v>
      </c>
      <c r="DH36" s="182">
        <v>2.8600000000000001E-3</v>
      </c>
      <c r="DI36" s="297">
        <f t="shared" si="15"/>
        <v>3.2890000000000001</v>
      </c>
      <c r="DJ36" s="159">
        <v>4</v>
      </c>
      <c r="DK36" s="159">
        <v>9385</v>
      </c>
      <c r="DL36" s="159">
        <v>2346.25</v>
      </c>
      <c r="DM36" s="182">
        <v>8.7500000000000008E-3</v>
      </c>
      <c r="DN36" s="159"/>
      <c r="DO36" s="159">
        <v>12</v>
      </c>
      <c r="DP36" s="191">
        <v>32150</v>
      </c>
      <c r="DQ36" s="159">
        <v>2679.166667</v>
      </c>
      <c r="DR36" s="182">
        <v>9.9900000000000006E-3</v>
      </c>
      <c r="DS36" s="159"/>
      <c r="DT36" s="159">
        <v>6</v>
      </c>
      <c r="DU36" s="159">
        <v>13596</v>
      </c>
      <c r="DV36" s="159">
        <v>2266</v>
      </c>
      <c r="DW36" s="182">
        <v>8.4499999999999992E-3</v>
      </c>
      <c r="DX36" s="159"/>
      <c r="DY36" s="159">
        <v>9</v>
      </c>
      <c r="DZ36" s="159">
        <v>19408</v>
      </c>
      <c r="EA36" s="159">
        <v>2156.4444440000002</v>
      </c>
      <c r="EB36" s="182">
        <v>8.0400000000000003E-3</v>
      </c>
      <c r="EC36" s="159"/>
      <c r="ED36" s="159">
        <v>13</v>
      </c>
      <c r="EE36" s="191">
        <v>32065</v>
      </c>
      <c r="EF36" s="159">
        <v>2466.538462</v>
      </c>
      <c r="EG36" s="182">
        <v>9.1999999999999998E-3</v>
      </c>
      <c r="EH36" s="159"/>
      <c r="EI36" s="159">
        <v>1</v>
      </c>
      <c r="EJ36" s="159">
        <v>5112</v>
      </c>
      <c r="EK36" s="159">
        <v>5112</v>
      </c>
      <c r="EL36" s="182">
        <v>1.9060000000000001E-2</v>
      </c>
      <c r="EM36" s="159"/>
      <c r="EN36" s="159">
        <v>2</v>
      </c>
      <c r="EO36" s="159">
        <v>5989</v>
      </c>
      <c r="EP36" s="159">
        <v>2994.5</v>
      </c>
      <c r="EQ36" s="182">
        <v>1.1169999999999999E-2</v>
      </c>
      <c r="ER36" s="159"/>
      <c r="ES36" s="159">
        <v>3</v>
      </c>
      <c r="ET36" s="159">
        <v>9103</v>
      </c>
      <c r="EU36" s="159">
        <v>3034.333333</v>
      </c>
      <c r="EV36" s="182">
        <v>1.1310000000000001E-2</v>
      </c>
      <c r="EW36" s="159"/>
      <c r="EX36" s="159">
        <v>4</v>
      </c>
      <c r="EY36" s="159">
        <v>10814</v>
      </c>
      <c r="EZ36" s="159">
        <v>2703.5</v>
      </c>
      <c r="FA36" s="182">
        <v>1.008E-2</v>
      </c>
      <c r="FB36" s="159"/>
      <c r="FC36" s="159">
        <v>6</v>
      </c>
      <c r="FD36" s="159">
        <v>13134</v>
      </c>
      <c r="FE36" s="159">
        <v>2189</v>
      </c>
      <c r="FF36" s="182">
        <v>8.1600000000000006E-3</v>
      </c>
      <c r="FG36" s="159"/>
      <c r="FH36" s="159">
        <v>9</v>
      </c>
      <c r="FI36" s="159">
        <v>22749</v>
      </c>
      <c r="FJ36" s="159">
        <v>2527.666667</v>
      </c>
      <c r="FK36" s="182">
        <v>9.4199999999999996E-3</v>
      </c>
      <c r="FL36" s="159"/>
      <c r="FM36" s="159">
        <v>7</v>
      </c>
      <c r="FN36" s="159">
        <v>17600</v>
      </c>
      <c r="FO36" s="159">
        <v>2514.2857140000001</v>
      </c>
      <c r="FP36" s="182">
        <v>9.3699999999999999E-3</v>
      </c>
      <c r="FQ36" s="159"/>
      <c r="FR36" s="159">
        <v>15</v>
      </c>
      <c r="FS36" s="159">
        <v>28491</v>
      </c>
      <c r="FT36" s="159">
        <v>1899.4</v>
      </c>
      <c r="FU36" s="182">
        <v>7.0800000000000004E-3</v>
      </c>
      <c r="FV36" s="159"/>
      <c r="FW36" s="159" t="s">
        <v>141</v>
      </c>
      <c r="FX36" s="159" t="s">
        <v>140</v>
      </c>
      <c r="FY36" s="159" t="e">
        <v>#VALUE!</v>
      </c>
      <c r="FZ36" s="182" t="e">
        <v>#VALUE!</v>
      </c>
      <c r="GA36" s="159"/>
      <c r="GB36" s="159" t="s">
        <v>141</v>
      </c>
      <c r="GC36" s="159" t="s">
        <v>140</v>
      </c>
      <c r="GD36" s="159" t="e">
        <v>#VALUE!</v>
      </c>
      <c r="GE36" s="182" t="e">
        <v>#VALUE!</v>
      </c>
      <c r="GF36" s="159"/>
      <c r="GG36" s="159">
        <v>3</v>
      </c>
      <c r="GH36" s="159">
        <v>3115</v>
      </c>
      <c r="GI36" s="159">
        <v>1038.333333</v>
      </c>
      <c r="GJ36" s="182">
        <v>3.8700000000000002E-3</v>
      </c>
    </row>
    <row r="37" spans="1:192" ht="17">
      <c r="A37" s="159">
        <v>21</v>
      </c>
      <c r="B37" s="159" t="s">
        <v>172</v>
      </c>
      <c r="C37" s="165">
        <v>50</v>
      </c>
      <c r="D37" s="165">
        <v>53.3</v>
      </c>
      <c r="E37" s="165">
        <v>123.2</v>
      </c>
      <c r="F37" s="174">
        <v>176.5</v>
      </c>
      <c r="G37" s="165">
        <v>3.3</v>
      </c>
      <c r="H37" s="165">
        <v>58.8</v>
      </c>
      <c r="I37" s="165">
        <v>6.6</v>
      </c>
      <c r="J37" s="165">
        <v>11.2</v>
      </c>
      <c r="K37" s="159"/>
      <c r="L37" s="165">
        <v>1</v>
      </c>
      <c r="M37" s="189">
        <v>4.3</v>
      </c>
      <c r="N37" s="190">
        <v>8.6</v>
      </c>
      <c r="O37" s="165">
        <v>14.6</v>
      </c>
      <c r="P37" s="165"/>
      <c r="Q37" s="175">
        <v>0.379</v>
      </c>
      <c r="R37" s="176">
        <v>1.554E-2</v>
      </c>
      <c r="S37" s="176"/>
      <c r="T37" s="177">
        <v>176.3</v>
      </c>
      <c r="U37" s="165">
        <v>1.2</v>
      </c>
      <c r="V37" s="175"/>
      <c r="W37" s="165">
        <v>187.9</v>
      </c>
      <c r="X37" s="165">
        <v>188.1</v>
      </c>
      <c r="Y37" s="175">
        <v>11.6</v>
      </c>
      <c r="Z37" s="175">
        <v>14.71</v>
      </c>
      <c r="AA37" s="175">
        <v>29.42</v>
      </c>
      <c r="AB37" s="175">
        <v>50</v>
      </c>
      <c r="AC37" s="175"/>
      <c r="AD37" s="175">
        <v>1</v>
      </c>
      <c r="AE37" s="175">
        <v>15.71</v>
      </c>
      <c r="AF37" s="175">
        <v>31.42</v>
      </c>
      <c r="AG37" s="175">
        <v>53.399000000000001</v>
      </c>
      <c r="AH37" s="160">
        <v>2</v>
      </c>
      <c r="AI37" s="159">
        <v>2369</v>
      </c>
      <c r="AJ37" s="178">
        <v>1185</v>
      </c>
      <c r="AK37" s="179">
        <v>4.4200000000000003E-3</v>
      </c>
      <c r="AL37" s="297">
        <f t="shared" si="0"/>
        <v>0.44200000000000006</v>
      </c>
      <c r="AM37" s="159">
        <v>6</v>
      </c>
      <c r="AN37" s="159">
        <v>5151</v>
      </c>
      <c r="AO37" s="180">
        <v>859</v>
      </c>
      <c r="AP37" s="182">
        <v>3.2000000000000002E-3</v>
      </c>
      <c r="AQ37" s="297">
        <f t="shared" si="1"/>
        <v>0.96000000000000008</v>
      </c>
      <c r="AR37" s="159">
        <v>8</v>
      </c>
      <c r="AS37" s="159">
        <v>5333</v>
      </c>
      <c r="AT37" s="180">
        <v>667</v>
      </c>
      <c r="AU37" s="182">
        <v>2.49E-3</v>
      </c>
      <c r="AV37" s="297">
        <f t="shared" si="2"/>
        <v>0.996</v>
      </c>
      <c r="AW37" s="159">
        <v>1</v>
      </c>
      <c r="AX37" s="159">
        <v>2323</v>
      </c>
      <c r="AY37" s="159">
        <v>2323</v>
      </c>
      <c r="AZ37" s="182">
        <v>8.6599999999999993E-3</v>
      </c>
      <c r="BA37" s="297">
        <f t="shared" si="3"/>
        <v>0.43299999999999994</v>
      </c>
      <c r="BB37" s="159">
        <v>2</v>
      </c>
      <c r="BC37" s="159">
        <v>4048</v>
      </c>
      <c r="BD37" s="180">
        <v>2024</v>
      </c>
      <c r="BE37" s="182">
        <v>7.5500000000000003E-3</v>
      </c>
      <c r="BF37" s="297">
        <f t="shared" si="4"/>
        <v>0.755</v>
      </c>
      <c r="BG37" s="159">
        <v>3</v>
      </c>
      <c r="BH37" s="159">
        <v>4886</v>
      </c>
      <c r="BI37" s="180">
        <v>1629</v>
      </c>
      <c r="BJ37" s="182">
        <v>6.0699999999999999E-3</v>
      </c>
      <c r="BK37" s="297">
        <f t="shared" si="5"/>
        <v>0.91049999999999998</v>
      </c>
      <c r="BL37" s="159">
        <v>5</v>
      </c>
      <c r="BM37" s="159">
        <v>8898</v>
      </c>
      <c r="BN37" s="180">
        <v>1780</v>
      </c>
      <c r="BO37" s="182">
        <v>6.6400000000000001E-3</v>
      </c>
      <c r="BP37" s="297">
        <f t="shared" si="6"/>
        <v>1.66</v>
      </c>
      <c r="BQ37" s="159">
        <v>8</v>
      </c>
      <c r="BR37" s="159">
        <v>11798</v>
      </c>
      <c r="BS37" s="180">
        <v>1475</v>
      </c>
      <c r="BT37" s="182">
        <v>5.4999999999999997E-3</v>
      </c>
      <c r="BU37" s="297">
        <f t="shared" si="7"/>
        <v>2.1999999999999997</v>
      </c>
      <c r="BV37" s="159">
        <v>4</v>
      </c>
      <c r="BW37" s="159">
        <v>5028</v>
      </c>
      <c r="BX37" s="159">
        <v>1257</v>
      </c>
      <c r="BY37" s="182">
        <v>4.6899999999999997E-3</v>
      </c>
      <c r="BZ37" s="297">
        <f t="shared" si="8"/>
        <v>0.93799999999999994</v>
      </c>
      <c r="CA37" s="159">
        <v>7</v>
      </c>
      <c r="CB37" s="159">
        <v>8113</v>
      </c>
      <c r="CC37" s="159">
        <v>1159</v>
      </c>
      <c r="CD37" s="182">
        <v>4.3200000000000001E-3</v>
      </c>
      <c r="CE37" s="297">
        <f t="shared" si="9"/>
        <v>1.512</v>
      </c>
      <c r="CF37" s="159">
        <v>11</v>
      </c>
      <c r="CG37" s="159">
        <v>11824</v>
      </c>
      <c r="CH37" s="180">
        <v>1075</v>
      </c>
      <c r="CI37" s="182">
        <v>4.0099999999999997E-3</v>
      </c>
      <c r="CJ37" s="297">
        <f t="shared" si="10"/>
        <v>2.2054999999999998</v>
      </c>
      <c r="CK37" s="159">
        <v>3</v>
      </c>
      <c r="CL37" s="159">
        <v>3254</v>
      </c>
      <c r="CM37" s="180">
        <v>1085</v>
      </c>
      <c r="CN37" s="182">
        <v>4.0400000000000002E-3</v>
      </c>
      <c r="CO37" s="297">
        <f t="shared" si="11"/>
        <v>0.60599999999999998</v>
      </c>
      <c r="CP37" s="159">
        <v>7</v>
      </c>
      <c r="CQ37" s="159">
        <v>5695</v>
      </c>
      <c r="CR37" s="159">
        <v>813.57142859999999</v>
      </c>
      <c r="CS37" s="182">
        <v>3.0300000000000001E-3</v>
      </c>
      <c r="CT37" s="297">
        <f t="shared" si="12"/>
        <v>1.0605</v>
      </c>
      <c r="CU37" s="159">
        <v>13</v>
      </c>
      <c r="CV37" s="159">
        <v>9720</v>
      </c>
      <c r="CW37" s="159">
        <v>747.69230770000001</v>
      </c>
      <c r="CX37" s="182">
        <v>2.7899999999999999E-3</v>
      </c>
      <c r="CY37" s="297">
        <f t="shared" si="13"/>
        <v>1.8134999999999999</v>
      </c>
      <c r="CZ37" s="159">
        <v>17</v>
      </c>
      <c r="DA37" s="159">
        <v>12119</v>
      </c>
      <c r="DB37" s="159">
        <v>712.8823529</v>
      </c>
      <c r="DC37" s="182">
        <v>2.66E-3</v>
      </c>
      <c r="DD37" s="297">
        <f t="shared" si="14"/>
        <v>2.2610000000000001</v>
      </c>
      <c r="DE37" s="159">
        <v>23</v>
      </c>
      <c r="DF37" s="159">
        <v>14117</v>
      </c>
      <c r="DG37" s="159">
        <v>613.78260869999997</v>
      </c>
      <c r="DH37" s="182">
        <v>2.2899999999999999E-3</v>
      </c>
      <c r="DI37" s="297">
        <f t="shared" si="15"/>
        <v>2.6335000000000002</v>
      </c>
      <c r="DJ37" s="159">
        <v>4</v>
      </c>
      <c r="DK37" s="159">
        <v>11342</v>
      </c>
      <c r="DL37" s="159">
        <v>2835.5</v>
      </c>
      <c r="DM37" s="182">
        <v>1.057E-2</v>
      </c>
      <c r="DN37" s="159"/>
      <c r="DO37" s="159">
        <v>12</v>
      </c>
      <c r="DP37" s="191" t="s">
        <v>140</v>
      </c>
      <c r="DQ37" s="159" t="e">
        <v>#VALUE!</v>
      </c>
      <c r="DR37" s="182" t="s">
        <v>140</v>
      </c>
      <c r="DS37" s="159"/>
      <c r="DT37" s="159">
        <v>6</v>
      </c>
      <c r="DU37" s="159">
        <v>13527</v>
      </c>
      <c r="DV37" s="159">
        <v>2254.5</v>
      </c>
      <c r="DW37" s="182">
        <v>8.4100000000000008E-3</v>
      </c>
      <c r="DX37" s="159"/>
      <c r="DY37" s="159">
        <v>9</v>
      </c>
      <c r="DZ37" s="159">
        <v>21674</v>
      </c>
      <c r="EA37" s="159">
        <v>2408.2222219999999</v>
      </c>
      <c r="EB37" s="182">
        <v>8.9800000000000001E-3</v>
      </c>
      <c r="EC37" s="159"/>
      <c r="ED37" s="159">
        <v>13</v>
      </c>
      <c r="EE37" s="191">
        <v>32084</v>
      </c>
      <c r="EF37" s="159">
        <v>2468</v>
      </c>
      <c r="EG37" s="182">
        <v>9.1999999999999998E-3</v>
      </c>
      <c r="EH37" s="159"/>
      <c r="EI37" s="159">
        <v>1</v>
      </c>
      <c r="EJ37" s="159">
        <v>5641</v>
      </c>
      <c r="EK37" s="159">
        <v>5641</v>
      </c>
      <c r="EL37" s="182">
        <v>2.103E-2</v>
      </c>
      <c r="EM37" s="159"/>
      <c r="EN37" s="159">
        <v>2</v>
      </c>
      <c r="EO37" s="159">
        <v>6472</v>
      </c>
      <c r="EP37" s="159">
        <v>3236</v>
      </c>
      <c r="EQ37" s="182">
        <v>1.2070000000000001E-2</v>
      </c>
      <c r="ER37" s="159"/>
      <c r="ES37" s="159">
        <v>3</v>
      </c>
      <c r="ET37" s="159">
        <v>9684</v>
      </c>
      <c r="EU37" s="159">
        <v>3228</v>
      </c>
      <c r="EV37" s="182">
        <v>1.204E-2</v>
      </c>
      <c r="EW37" s="159"/>
      <c r="EX37" s="159">
        <v>4</v>
      </c>
      <c r="EY37" s="159">
        <v>11669</v>
      </c>
      <c r="EZ37" s="159">
        <v>2917.25</v>
      </c>
      <c r="FA37" s="182">
        <v>1.0880000000000001E-2</v>
      </c>
      <c r="FB37" s="159"/>
      <c r="FC37" s="159">
        <v>6</v>
      </c>
      <c r="FD37" s="159">
        <v>14466</v>
      </c>
      <c r="FE37" s="159">
        <v>2411</v>
      </c>
      <c r="FF37" s="182">
        <v>8.9899999999999997E-3</v>
      </c>
      <c r="FG37" s="159"/>
      <c r="FH37" s="159">
        <v>9</v>
      </c>
      <c r="FI37" s="159">
        <v>23047</v>
      </c>
      <c r="FJ37" s="159">
        <v>2560.7777780000001</v>
      </c>
      <c r="FK37" s="182">
        <v>9.5499999999999995E-3</v>
      </c>
      <c r="FL37" s="159"/>
      <c r="FM37" s="159">
        <v>7</v>
      </c>
      <c r="FN37" s="159">
        <v>16100</v>
      </c>
      <c r="FO37" s="159">
        <v>2300</v>
      </c>
      <c r="FP37" s="182">
        <v>8.5800000000000008E-3</v>
      </c>
      <c r="FQ37" s="159"/>
      <c r="FR37" s="159">
        <v>15</v>
      </c>
      <c r="FS37" s="159">
        <v>29337</v>
      </c>
      <c r="FT37" s="159">
        <v>1955.8</v>
      </c>
      <c r="FU37" s="182">
        <v>7.2899999999999996E-3</v>
      </c>
      <c r="FV37" s="159"/>
      <c r="FW37" s="159" t="s">
        <v>141</v>
      </c>
      <c r="FX37" s="159" t="s">
        <v>140</v>
      </c>
      <c r="FY37" s="159" t="e">
        <v>#VALUE!</v>
      </c>
      <c r="FZ37" s="182" t="e">
        <v>#VALUE!</v>
      </c>
      <c r="GA37" s="159"/>
      <c r="GB37" s="159" t="s">
        <v>141</v>
      </c>
      <c r="GC37" s="159" t="s">
        <v>140</v>
      </c>
      <c r="GD37" s="159" t="e">
        <v>#VALUE!</v>
      </c>
      <c r="GE37" s="182" t="e">
        <v>#VALUE!</v>
      </c>
      <c r="GF37" s="159"/>
      <c r="GG37" s="159">
        <v>3</v>
      </c>
      <c r="GH37" s="159">
        <v>2548</v>
      </c>
      <c r="GI37" s="159">
        <v>849.33333330000005</v>
      </c>
      <c r="GJ37" s="182">
        <v>3.1700000000000001E-3</v>
      </c>
    </row>
    <row r="38" spans="1:192" ht="17">
      <c r="A38" s="159">
        <v>22</v>
      </c>
      <c r="B38" s="159" t="s">
        <v>173</v>
      </c>
      <c r="C38" s="165">
        <v>65</v>
      </c>
      <c r="D38" s="165">
        <v>68.900000000000006</v>
      </c>
      <c r="E38" s="165">
        <v>126</v>
      </c>
      <c r="F38" s="174">
        <v>194.9</v>
      </c>
      <c r="G38" s="165">
        <v>3.9</v>
      </c>
      <c r="H38" s="165">
        <v>41.9</v>
      </c>
      <c r="I38" s="165">
        <v>6</v>
      </c>
      <c r="J38" s="165">
        <v>14.3</v>
      </c>
      <c r="K38" s="159"/>
      <c r="L38" s="165">
        <v>1</v>
      </c>
      <c r="M38" s="189">
        <v>4.9000000000000004</v>
      </c>
      <c r="N38" s="190">
        <v>7.5</v>
      </c>
      <c r="O38" s="165">
        <v>18</v>
      </c>
      <c r="P38" s="165"/>
      <c r="Q38" s="175">
        <v>0.36899999999999999</v>
      </c>
      <c r="R38" s="176">
        <v>1.516E-2</v>
      </c>
      <c r="S38" s="176"/>
      <c r="T38" s="177">
        <v>194.9</v>
      </c>
      <c r="U38" s="165">
        <v>1</v>
      </c>
      <c r="V38" s="175"/>
      <c r="W38" s="165">
        <v>204.6</v>
      </c>
      <c r="X38" s="165">
        <v>204.7</v>
      </c>
      <c r="Y38" s="175">
        <v>9.8000000000000007</v>
      </c>
      <c r="Z38" s="175">
        <v>13.601000000000001</v>
      </c>
      <c r="AA38" s="175">
        <v>20.925000000000001</v>
      </c>
      <c r="AB38" s="175">
        <v>50</v>
      </c>
      <c r="AC38" s="175"/>
      <c r="AD38" s="175">
        <v>1</v>
      </c>
      <c r="AE38" s="175">
        <v>14.601000000000001</v>
      </c>
      <c r="AF38" s="175">
        <v>22.463000000000001</v>
      </c>
      <c r="AG38" s="175">
        <v>53.676000000000002</v>
      </c>
      <c r="AH38" s="160">
        <v>2</v>
      </c>
      <c r="AI38" s="159">
        <v>1560</v>
      </c>
      <c r="AJ38" s="178">
        <v>780</v>
      </c>
      <c r="AK38" s="179">
        <v>2.1800000000000001E-3</v>
      </c>
      <c r="AL38" s="297">
        <f t="shared" si="0"/>
        <v>0.218</v>
      </c>
      <c r="AM38" s="159">
        <v>6</v>
      </c>
      <c r="AN38" s="159">
        <v>2060</v>
      </c>
      <c r="AO38" s="180">
        <v>343</v>
      </c>
      <c r="AP38" s="182">
        <v>9.6000000000000002E-4</v>
      </c>
      <c r="AQ38" s="297">
        <f t="shared" si="1"/>
        <v>0.28800000000000003</v>
      </c>
      <c r="AR38" s="159">
        <v>8</v>
      </c>
      <c r="AS38" s="159">
        <v>2263</v>
      </c>
      <c r="AT38" s="180">
        <v>283</v>
      </c>
      <c r="AU38" s="182">
        <v>7.9000000000000001E-4</v>
      </c>
      <c r="AV38" s="297">
        <f t="shared" si="2"/>
        <v>0.316</v>
      </c>
      <c r="AW38" s="159">
        <v>1</v>
      </c>
      <c r="AX38" s="159">
        <v>1187</v>
      </c>
      <c r="AY38" s="159">
        <v>1187</v>
      </c>
      <c r="AZ38" s="182">
        <v>3.32E-3</v>
      </c>
      <c r="BA38" s="297">
        <f t="shared" si="3"/>
        <v>0.16600000000000001</v>
      </c>
      <c r="BB38" s="159">
        <v>2</v>
      </c>
      <c r="BC38" s="159">
        <v>1531</v>
      </c>
      <c r="BD38" s="180">
        <v>766</v>
      </c>
      <c r="BE38" s="182">
        <v>2.14E-3</v>
      </c>
      <c r="BF38" s="297">
        <f t="shared" si="4"/>
        <v>0.214</v>
      </c>
      <c r="BG38" s="159">
        <v>3</v>
      </c>
      <c r="BH38" s="159">
        <v>1409</v>
      </c>
      <c r="BI38" s="180">
        <v>470</v>
      </c>
      <c r="BJ38" s="182">
        <v>1.31E-3</v>
      </c>
      <c r="BK38" s="297">
        <f t="shared" si="5"/>
        <v>0.19649999999999998</v>
      </c>
      <c r="BL38" s="159">
        <v>5</v>
      </c>
      <c r="BM38" s="159">
        <v>2338</v>
      </c>
      <c r="BN38" s="180">
        <v>468</v>
      </c>
      <c r="BO38" s="182">
        <v>1.31E-3</v>
      </c>
      <c r="BP38" s="297">
        <f t="shared" si="6"/>
        <v>0.32750000000000001</v>
      </c>
      <c r="BQ38" s="159">
        <v>8</v>
      </c>
      <c r="BR38" s="159">
        <v>3047</v>
      </c>
      <c r="BS38" s="180">
        <v>381</v>
      </c>
      <c r="BT38" s="182">
        <v>1.07E-3</v>
      </c>
      <c r="BU38" s="297">
        <f t="shared" si="7"/>
        <v>0.42799999999999999</v>
      </c>
      <c r="BV38" s="159">
        <v>4</v>
      </c>
      <c r="BW38" s="159">
        <v>1531</v>
      </c>
      <c r="BX38" s="159">
        <v>382.75</v>
      </c>
      <c r="BY38" s="182">
        <v>1.07E-3</v>
      </c>
      <c r="BZ38" s="297">
        <f t="shared" si="8"/>
        <v>0.214</v>
      </c>
      <c r="CA38" s="159">
        <v>7</v>
      </c>
      <c r="CB38" s="159">
        <v>2223</v>
      </c>
      <c r="CC38" s="159">
        <v>317.57142859999999</v>
      </c>
      <c r="CD38" s="182">
        <v>8.8999999999999995E-4</v>
      </c>
      <c r="CE38" s="297">
        <f t="shared" si="9"/>
        <v>0.3115</v>
      </c>
      <c r="CF38" s="159">
        <v>11</v>
      </c>
      <c r="CG38" s="159">
        <v>2543</v>
      </c>
      <c r="CH38" s="180">
        <v>231</v>
      </c>
      <c r="CI38" s="182">
        <v>6.4999999999999997E-4</v>
      </c>
      <c r="CJ38" s="297">
        <f t="shared" si="10"/>
        <v>0.35749999999999998</v>
      </c>
      <c r="CK38" s="159">
        <v>3</v>
      </c>
      <c r="CL38" s="159">
        <v>1162</v>
      </c>
      <c r="CM38" s="180">
        <v>387</v>
      </c>
      <c r="CN38" s="182">
        <v>1.08E-3</v>
      </c>
      <c r="CO38" s="297">
        <f t="shared" si="11"/>
        <v>0.16199999999999998</v>
      </c>
      <c r="CP38" s="159">
        <v>7</v>
      </c>
      <c r="CQ38" s="159">
        <v>1460</v>
      </c>
      <c r="CR38" s="159">
        <v>208.57142859999999</v>
      </c>
      <c r="CS38" s="182">
        <v>5.8E-4</v>
      </c>
      <c r="CT38" s="297">
        <f t="shared" si="12"/>
        <v>0.20300000000000001</v>
      </c>
      <c r="CU38" s="159">
        <v>13</v>
      </c>
      <c r="CV38" s="159">
        <v>2419</v>
      </c>
      <c r="CW38" s="159">
        <v>186.07692309999999</v>
      </c>
      <c r="CX38" s="182">
        <v>5.1999999999999995E-4</v>
      </c>
      <c r="CY38" s="297">
        <f t="shared" si="13"/>
        <v>0.33799999999999997</v>
      </c>
      <c r="CZ38" s="159">
        <v>17</v>
      </c>
      <c r="DA38" s="159">
        <v>2915</v>
      </c>
      <c r="DB38" s="159">
        <v>171.47058820000001</v>
      </c>
      <c r="DC38" s="182">
        <v>4.8000000000000001E-4</v>
      </c>
      <c r="DD38" s="297">
        <f t="shared" si="14"/>
        <v>0.40800000000000003</v>
      </c>
      <c r="DE38" s="159">
        <v>23</v>
      </c>
      <c r="DF38" s="159">
        <v>3474</v>
      </c>
      <c r="DG38" s="159">
        <v>151.0434783</v>
      </c>
      <c r="DH38" s="182">
        <v>4.2000000000000002E-4</v>
      </c>
      <c r="DI38" s="297">
        <f t="shared" si="15"/>
        <v>0.48299999999999998</v>
      </c>
      <c r="DJ38" s="159">
        <v>4</v>
      </c>
      <c r="DK38" s="159">
        <v>1942</v>
      </c>
      <c r="DL38" s="159">
        <v>485.5</v>
      </c>
      <c r="DM38" s="182">
        <v>1.3600000000000001E-3</v>
      </c>
      <c r="DN38" s="159"/>
      <c r="DO38" s="159">
        <v>12</v>
      </c>
      <c r="DP38" s="159">
        <v>5093</v>
      </c>
      <c r="DQ38" s="159">
        <v>424.41666670000001</v>
      </c>
      <c r="DR38" s="182">
        <v>1.1900000000000001E-3</v>
      </c>
      <c r="DS38" s="159"/>
      <c r="DT38" s="159">
        <v>6</v>
      </c>
      <c r="DU38" s="159">
        <v>2828</v>
      </c>
      <c r="DV38" s="159">
        <v>471.33333329999999</v>
      </c>
      <c r="DW38" s="182">
        <v>1.32E-3</v>
      </c>
      <c r="DX38" s="159"/>
      <c r="DY38" s="159">
        <v>9</v>
      </c>
      <c r="DZ38" s="159">
        <v>3352</v>
      </c>
      <c r="EA38" s="159">
        <v>372.44444440000001</v>
      </c>
      <c r="EB38" s="182">
        <v>1.0399999999999999E-3</v>
      </c>
      <c r="EC38" s="159"/>
      <c r="ED38" s="159">
        <v>13</v>
      </c>
      <c r="EE38" s="159">
        <v>4343</v>
      </c>
      <c r="EF38" s="159">
        <v>334.07692309999999</v>
      </c>
      <c r="EG38" s="182">
        <v>9.3000000000000005E-4</v>
      </c>
      <c r="EH38" s="159"/>
      <c r="EI38" s="159">
        <v>14</v>
      </c>
      <c r="EJ38" s="159" t="s">
        <v>140</v>
      </c>
      <c r="EK38" s="159" t="e">
        <v>#VALUE!</v>
      </c>
      <c r="EL38" s="182" t="e">
        <v>#VALUE!</v>
      </c>
      <c r="EM38" s="159"/>
      <c r="EN38" s="159">
        <v>15</v>
      </c>
      <c r="EO38" s="159" t="s">
        <v>140</v>
      </c>
      <c r="EP38" s="159" t="e">
        <v>#VALUE!</v>
      </c>
      <c r="EQ38" s="182" t="e">
        <v>#VALUE!</v>
      </c>
      <c r="ER38" s="159"/>
      <c r="ES38" s="159">
        <v>16</v>
      </c>
      <c r="ET38" s="159" t="s">
        <v>140</v>
      </c>
      <c r="EU38" s="159" t="e">
        <v>#VALUE!</v>
      </c>
      <c r="EV38" s="182" t="e">
        <v>#VALUE!</v>
      </c>
      <c r="EW38" s="159"/>
      <c r="EX38" s="159">
        <v>17</v>
      </c>
      <c r="EY38" s="159">
        <v>6442</v>
      </c>
      <c r="EZ38" s="159">
        <v>378.94117649999998</v>
      </c>
      <c r="FA38" s="182">
        <v>1.06E-3</v>
      </c>
      <c r="FB38" s="159"/>
      <c r="FC38" s="159">
        <v>19</v>
      </c>
      <c r="FD38" s="159" t="s">
        <v>140</v>
      </c>
      <c r="FE38" s="159" t="e">
        <v>#VALUE!</v>
      </c>
      <c r="FF38" s="182" t="e">
        <v>#VALUE!</v>
      </c>
      <c r="FG38" s="159"/>
      <c r="FH38" s="159">
        <v>22</v>
      </c>
      <c r="FI38" s="159">
        <v>8397</v>
      </c>
      <c r="FJ38" s="159">
        <v>381.68181820000001</v>
      </c>
      <c r="FK38" s="182">
        <v>1.07E-3</v>
      </c>
      <c r="FL38" s="159"/>
      <c r="FM38" s="159">
        <v>29</v>
      </c>
      <c r="FN38" s="159">
        <v>10100</v>
      </c>
      <c r="FO38" s="159">
        <v>348.27586209999998</v>
      </c>
      <c r="FP38" s="182">
        <v>9.7000000000000005E-4</v>
      </c>
      <c r="FQ38" s="159"/>
      <c r="FR38" s="159">
        <v>37</v>
      </c>
      <c r="FS38" s="159">
        <v>13956</v>
      </c>
      <c r="FT38" s="159">
        <v>377.18918919999999</v>
      </c>
      <c r="FU38" s="182">
        <v>1.06E-3</v>
      </c>
      <c r="FV38" s="159"/>
      <c r="FW38" s="159">
        <v>44</v>
      </c>
      <c r="FX38" s="159">
        <v>15448</v>
      </c>
      <c r="FY38" s="159">
        <v>351.09090909999998</v>
      </c>
      <c r="FZ38" s="182">
        <v>9.7999999999999997E-4</v>
      </c>
      <c r="GA38" s="159"/>
      <c r="GB38" s="159">
        <v>51</v>
      </c>
      <c r="GC38" s="159">
        <v>17978</v>
      </c>
      <c r="GD38" s="159">
        <v>352.50980390000001</v>
      </c>
      <c r="GE38" s="182">
        <v>9.8999999999999999E-4</v>
      </c>
      <c r="GF38" s="159"/>
      <c r="GG38" s="159">
        <v>4</v>
      </c>
      <c r="GH38" s="159">
        <v>3007</v>
      </c>
      <c r="GI38" s="159">
        <v>751.75</v>
      </c>
      <c r="GJ38" s="182">
        <v>2.0999999999999999E-3</v>
      </c>
    </row>
    <row r="39" spans="1:192" ht="17">
      <c r="A39" s="159">
        <v>23</v>
      </c>
      <c r="B39" s="159" t="s">
        <v>174</v>
      </c>
      <c r="C39" s="165">
        <v>65</v>
      </c>
      <c r="D39" s="165">
        <v>68.900000000000006</v>
      </c>
      <c r="E39" s="165">
        <v>123.8</v>
      </c>
      <c r="F39" s="174">
        <v>192.7</v>
      </c>
      <c r="G39" s="165">
        <v>3.9</v>
      </c>
      <c r="H39" s="165">
        <v>41.9</v>
      </c>
      <c r="I39" s="165">
        <v>6</v>
      </c>
      <c r="J39" s="165">
        <v>14.3</v>
      </c>
      <c r="K39" s="159"/>
      <c r="L39" s="165">
        <v>1</v>
      </c>
      <c r="M39" s="189">
        <v>4.9000000000000004</v>
      </c>
      <c r="N39" s="190">
        <v>7.5</v>
      </c>
      <c r="O39" s="165">
        <v>18</v>
      </c>
      <c r="P39" s="165"/>
      <c r="Q39" s="175">
        <v>0.373</v>
      </c>
      <c r="R39" s="176">
        <v>1.5310000000000001E-2</v>
      </c>
      <c r="S39" s="176"/>
      <c r="T39" s="177">
        <v>192.4</v>
      </c>
      <c r="U39" s="165">
        <v>1.3</v>
      </c>
      <c r="V39" s="175"/>
      <c r="W39" s="165">
        <v>202.4</v>
      </c>
      <c r="X39" s="165">
        <v>202.4</v>
      </c>
      <c r="Y39" s="175">
        <v>9.74</v>
      </c>
      <c r="Z39" s="175">
        <v>13.601000000000001</v>
      </c>
      <c r="AA39" s="175">
        <v>20.925000000000001</v>
      </c>
      <c r="AB39" s="175">
        <v>50</v>
      </c>
      <c r="AC39" s="175"/>
      <c r="AD39" s="175">
        <v>1</v>
      </c>
      <c r="AE39" s="175">
        <v>14.601000000000001</v>
      </c>
      <c r="AF39" s="175">
        <v>22.463000000000001</v>
      </c>
      <c r="AG39" s="175">
        <v>53.676000000000002</v>
      </c>
      <c r="AH39" s="160">
        <v>2</v>
      </c>
      <c r="AI39" s="159">
        <v>1327</v>
      </c>
      <c r="AJ39" s="178">
        <v>664</v>
      </c>
      <c r="AK39" s="179">
        <v>1.8799999999999999E-3</v>
      </c>
      <c r="AL39" s="297">
        <f t="shared" si="0"/>
        <v>0.188</v>
      </c>
      <c r="AM39" s="159">
        <v>6</v>
      </c>
      <c r="AN39" s="159">
        <v>1730</v>
      </c>
      <c r="AO39" s="180">
        <v>288</v>
      </c>
      <c r="AP39" s="182">
        <v>8.1999999999999998E-4</v>
      </c>
      <c r="AQ39" s="297">
        <f t="shared" si="1"/>
        <v>0.246</v>
      </c>
      <c r="AR39" s="159">
        <v>8</v>
      </c>
      <c r="AS39" s="183"/>
      <c r="AT39" s="184"/>
      <c r="AU39" s="185"/>
      <c r="AV39" s="297">
        <f t="shared" si="2"/>
        <v>0</v>
      </c>
      <c r="AW39" s="159">
        <v>1</v>
      </c>
      <c r="AX39" s="159">
        <v>1084</v>
      </c>
      <c r="AY39" s="159">
        <v>1084</v>
      </c>
      <c r="AZ39" s="182">
        <v>3.0599999999999998E-3</v>
      </c>
      <c r="BA39" s="297">
        <f t="shared" si="3"/>
        <v>0.153</v>
      </c>
      <c r="BB39" s="159">
        <v>2</v>
      </c>
      <c r="BC39" s="159">
        <v>1166</v>
      </c>
      <c r="BD39" s="180">
        <v>583</v>
      </c>
      <c r="BE39" s="182">
        <v>1.65E-3</v>
      </c>
      <c r="BF39" s="297">
        <f t="shared" si="4"/>
        <v>0.16500000000000001</v>
      </c>
      <c r="BG39" s="159">
        <v>3</v>
      </c>
      <c r="BH39" s="159">
        <v>1638</v>
      </c>
      <c r="BI39" s="180">
        <v>546</v>
      </c>
      <c r="BJ39" s="182">
        <v>1.5399999999999999E-3</v>
      </c>
      <c r="BK39" s="297">
        <f t="shared" si="5"/>
        <v>0.23100000000000001</v>
      </c>
      <c r="BL39" s="159">
        <v>5</v>
      </c>
      <c r="BM39" s="159">
        <v>1634</v>
      </c>
      <c r="BN39" s="180">
        <v>327</v>
      </c>
      <c r="BO39" s="182">
        <v>9.2000000000000003E-4</v>
      </c>
      <c r="BP39" s="297">
        <f t="shared" si="6"/>
        <v>0.22999999999999998</v>
      </c>
      <c r="BQ39" s="159">
        <v>8</v>
      </c>
      <c r="BR39" s="159">
        <v>2173</v>
      </c>
      <c r="BS39" s="180">
        <v>272</v>
      </c>
      <c r="BT39" s="182">
        <v>7.6999999999999996E-4</v>
      </c>
      <c r="BU39" s="297">
        <f t="shared" si="7"/>
        <v>0.308</v>
      </c>
      <c r="BV39" s="159">
        <v>4</v>
      </c>
      <c r="BW39" s="159">
        <v>1222</v>
      </c>
      <c r="BX39" s="159">
        <v>305.5</v>
      </c>
      <c r="BY39" s="182">
        <v>8.5999999999999998E-4</v>
      </c>
      <c r="BZ39" s="297">
        <f t="shared" si="8"/>
        <v>0.17199999999999999</v>
      </c>
      <c r="CA39" s="159">
        <v>7</v>
      </c>
      <c r="CB39" s="159">
        <v>1892</v>
      </c>
      <c r="CC39" s="159">
        <v>270.2857143</v>
      </c>
      <c r="CD39" s="182">
        <v>7.6000000000000004E-4</v>
      </c>
      <c r="CE39" s="297">
        <f t="shared" si="9"/>
        <v>0.26600000000000001</v>
      </c>
      <c r="CF39" s="159">
        <v>11</v>
      </c>
      <c r="CG39" s="159">
        <v>2063</v>
      </c>
      <c r="CH39" s="180">
        <v>188</v>
      </c>
      <c r="CI39" s="182">
        <v>5.2999999999999998E-4</v>
      </c>
      <c r="CJ39" s="297">
        <f t="shared" si="10"/>
        <v>0.29149999999999998</v>
      </c>
      <c r="CK39" s="159">
        <v>3</v>
      </c>
      <c r="CL39" s="159">
        <v>849</v>
      </c>
      <c r="CM39" s="180">
        <v>283</v>
      </c>
      <c r="CN39" s="182">
        <v>8.0000000000000004E-4</v>
      </c>
      <c r="CO39" s="297">
        <f t="shared" si="11"/>
        <v>0.12000000000000001</v>
      </c>
      <c r="CP39" s="159">
        <v>7</v>
      </c>
      <c r="CQ39" s="159">
        <v>1447</v>
      </c>
      <c r="CR39" s="159">
        <v>206.7142857</v>
      </c>
      <c r="CS39" s="182">
        <v>5.8E-4</v>
      </c>
      <c r="CT39" s="297">
        <f t="shared" si="12"/>
        <v>0.20300000000000001</v>
      </c>
      <c r="CU39" s="159">
        <v>13</v>
      </c>
      <c r="CV39" s="159">
        <v>1913</v>
      </c>
      <c r="CW39" s="159">
        <v>147.1538462</v>
      </c>
      <c r="CX39" s="182">
        <v>4.2000000000000002E-4</v>
      </c>
      <c r="CY39" s="297">
        <f t="shared" si="13"/>
        <v>0.27300000000000002</v>
      </c>
      <c r="CZ39" s="159">
        <v>17</v>
      </c>
      <c r="DA39" s="159">
        <v>2265</v>
      </c>
      <c r="DB39" s="159">
        <v>133.2352941</v>
      </c>
      <c r="DC39" s="182">
        <v>3.8000000000000002E-4</v>
      </c>
      <c r="DD39" s="297">
        <f t="shared" si="14"/>
        <v>0.32300000000000001</v>
      </c>
      <c r="DE39" s="159">
        <v>23</v>
      </c>
      <c r="DF39" s="159">
        <v>2326</v>
      </c>
      <c r="DG39" s="159">
        <v>101.1304348</v>
      </c>
      <c r="DH39" s="182">
        <v>2.9E-4</v>
      </c>
      <c r="DI39" s="297">
        <f t="shared" si="15"/>
        <v>0.33349999999999996</v>
      </c>
      <c r="DJ39" s="159">
        <v>4</v>
      </c>
      <c r="DK39" s="159">
        <v>1781</v>
      </c>
      <c r="DL39" s="159">
        <v>445.25</v>
      </c>
      <c r="DM39" s="182">
        <v>1.2600000000000001E-3</v>
      </c>
      <c r="DN39" s="159"/>
      <c r="DO39" s="159">
        <v>12</v>
      </c>
      <c r="DP39" s="159">
        <v>3430</v>
      </c>
      <c r="DQ39" s="159">
        <v>285.83333329999999</v>
      </c>
      <c r="DR39" s="182">
        <v>8.0999999999999996E-4</v>
      </c>
      <c r="DS39" s="159"/>
      <c r="DT39" s="159">
        <v>6</v>
      </c>
      <c r="DU39" s="159">
        <v>1934</v>
      </c>
      <c r="DV39" s="159">
        <v>322.33333329999999</v>
      </c>
      <c r="DW39" s="182">
        <v>9.1E-4</v>
      </c>
      <c r="DX39" s="159"/>
      <c r="DY39" s="159">
        <v>9</v>
      </c>
      <c r="DZ39" s="159">
        <v>2863</v>
      </c>
      <c r="EA39" s="159">
        <v>318.11111110000002</v>
      </c>
      <c r="EB39" s="182">
        <v>8.9999999999999998E-4</v>
      </c>
      <c r="EC39" s="159"/>
      <c r="ED39" s="159">
        <v>13</v>
      </c>
      <c r="EE39" s="159">
        <v>3410</v>
      </c>
      <c r="EF39" s="159">
        <v>262.30769229999999</v>
      </c>
      <c r="EG39" s="182">
        <v>7.3999999999999999E-4</v>
      </c>
      <c r="EH39" s="159"/>
      <c r="EI39" s="159">
        <v>14</v>
      </c>
      <c r="EJ39" s="159" t="s">
        <v>140</v>
      </c>
      <c r="EK39" s="159" t="e">
        <v>#VALUE!</v>
      </c>
      <c r="EL39" s="182" t="e">
        <v>#VALUE!</v>
      </c>
      <c r="EM39" s="159"/>
      <c r="EN39" s="159">
        <v>15</v>
      </c>
      <c r="EO39" s="159" t="s">
        <v>140</v>
      </c>
      <c r="EP39" s="159" t="e">
        <v>#VALUE!</v>
      </c>
      <c r="EQ39" s="182" t="e">
        <v>#VALUE!</v>
      </c>
      <c r="ER39" s="159"/>
      <c r="ES39" s="159">
        <v>16</v>
      </c>
      <c r="ET39" s="159" t="s">
        <v>140</v>
      </c>
      <c r="EU39" s="159" t="e">
        <v>#VALUE!</v>
      </c>
      <c r="EV39" s="182" t="e">
        <v>#VALUE!</v>
      </c>
      <c r="EW39" s="159"/>
      <c r="EX39" s="159">
        <v>17</v>
      </c>
      <c r="EY39" s="159">
        <v>4364</v>
      </c>
      <c r="EZ39" s="159">
        <v>256.70588240000001</v>
      </c>
      <c r="FA39" s="182">
        <v>7.2999999999999996E-4</v>
      </c>
      <c r="FB39" s="159"/>
      <c r="FC39" s="159">
        <v>19</v>
      </c>
      <c r="FD39" s="159" t="s">
        <v>140</v>
      </c>
      <c r="FE39" s="159" t="e">
        <v>#VALUE!</v>
      </c>
      <c r="FF39" s="182" t="e">
        <v>#VALUE!</v>
      </c>
      <c r="FG39" s="159"/>
      <c r="FH39" s="159">
        <v>22</v>
      </c>
      <c r="FI39" s="159">
        <v>4816</v>
      </c>
      <c r="FJ39" s="159">
        <v>218.9090909</v>
      </c>
      <c r="FK39" s="182">
        <v>6.2E-4</v>
      </c>
      <c r="FL39" s="159"/>
      <c r="FM39" s="159">
        <v>29</v>
      </c>
      <c r="FN39" s="159">
        <v>5100</v>
      </c>
      <c r="FO39" s="159">
        <v>175.86206899999999</v>
      </c>
      <c r="FP39" s="182">
        <v>5.0000000000000001E-4</v>
      </c>
      <c r="FQ39" s="159"/>
      <c r="FR39" s="159">
        <v>37</v>
      </c>
      <c r="FS39" s="159">
        <v>14638</v>
      </c>
      <c r="FT39" s="159">
        <v>395.62162160000003</v>
      </c>
      <c r="FU39" s="182">
        <v>1.1199999999999999E-3</v>
      </c>
      <c r="FV39" s="159"/>
      <c r="FW39" s="159">
        <v>44</v>
      </c>
      <c r="FX39" s="186">
        <v>5517</v>
      </c>
      <c r="FY39" s="159">
        <v>125.3863636</v>
      </c>
      <c r="FZ39" s="182">
        <v>3.5E-4</v>
      </c>
      <c r="GA39" s="159"/>
      <c r="GB39" s="159">
        <v>51</v>
      </c>
      <c r="GC39" s="186">
        <v>4444</v>
      </c>
      <c r="GD39" s="159">
        <v>87.137254900000002</v>
      </c>
      <c r="GE39" s="182">
        <v>2.5000000000000001E-4</v>
      </c>
      <c r="GF39" s="159"/>
      <c r="GG39" s="159">
        <v>4</v>
      </c>
      <c r="GH39" s="159">
        <v>1967</v>
      </c>
      <c r="GI39" s="159">
        <v>491.75</v>
      </c>
      <c r="GJ39" s="182">
        <v>1.39E-3</v>
      </c>
    </row>
    <row r="40" spans="1:192" ht="17">
      <c r="A40" s="159">
        <v>24</v>
      </c>
      <c r="B40" s="159" t="s">
        <v>175</v>
      </c>
      <c r="C40" s="165">
        <v>65</v>
      </c>
      <c r="D40" s="165">
        <v>68.900000000000006</v>
      </c>
      <c r="E40" s="165">
        <v>123.7</v>
      </c>
      <c r="F40" s="174">
        <v>192.6</v>
      </c>
      <c r="G40" s="165">
        <v>3.9</v>
      </c>
      <c r="H40" s="165">
        <v>41.9</v>
      </c>
      <c r="I40" s="165">
        <v>6</v>
      </c>
      <c r="J40" s="165">
        <v>14.3</v>
      </c>
      <c r="K40" s="159"/>
      <c r="L40" s="165">
        <v>1</v>
      </c>
      <c r="M40" s="189">
        <v>4.9000000000000004</v>
      </c>
      <c r="N40" s="190">
        <v>7.5</v>
      </c>
      <c r="O40" s="165">
        <v>18</v>
      </c>
      <c r="P40" s="165"/>
      <c r="Q40" s="175">
        <v>0.373</v>
      </c>
      <c r="R40" s="176">
        <v>1.5299999999999999E-2</v>
      </c>
      <c r="S40" s="176"/>
      <c r="T40" s="177">
        <v>192.2</v>
      </c>
      <c r="U40" s="165">
        <v>1.4</v>
      </c>
      <c r="V40" s="175"/>
      <c r="W40" s="165">
        <v>202.3</v>
      </c>
      <c r="X40" s="165">
        <v>202.3</v>
      </c>
      <c r="Y40" s="175">
        <v>9.69</v>
      </c>
      <c r="Z40" s="175">
        <v>13.601000000000001</v>
      </c>
      <c r="AA40" s="175">
        <v>20.925000000000001</v>
      </c>
      <c r="AB40" s="175">
        <v>50</v>
      </c>
      <c r="AC40" s="175"/>
      <c r="AD40" s="175">
        <v>1</v>
      </c>
      <c r="AE40" s="175">
        <v>14.601000000000001</v>
      </c>
      <c r="AF40" s="175">
        <v>22.463000000000001</v>
      </c>
      <c r="AG40" s="175">
        <v>53.676000000000002</v>
      </c>
      <c r="AH40" s="160">
        <v>2</v>
      </c>
      <c r="AI40" s="159">
        <v>1301</v>
      </c>
      <c r="AJ40" s="178">
        <v>651</v>
      </c>
      <c r="AK40" s="179">
        <v>1.8400000000000001E-3</v>
      </c>
      <c r="AL40" s="297">
        <f t="shared" si="0"/>
        <v>0.184</v>
      </c>
      <c r="AM40" s="159">
        <v>6</v>
      </c>
      <c r="AN40" s="159">
        <v>1988</v>
      </c>
      <c r="AO40" s="180">
        <v>331</v>
      </c>
      <c r="AP40" s="182">
        <v>9.3999999999999997E-4</v>
      </c>
      <c r="AQ40" s="297">
        <f t="shared" si="1"/>
        <v>0.28200000000000003</v>
      </c>
      <c r="AR40" s="159">
        <v>8</v>
      </c>
      <c r="AS40" s="159">
        <v>2262</v>
      </c>
      <c r="AT40" s="180">
        <v>283</v>
      </c>
      <c r="AU40" s="182">
        <v>8.0000000000000004E-4</v>
      </c>
      <c r="AV40" s="297">
        <f t="shared" si="2"/>
        <v>0.32</v>
      </c>
      <c r="AW40" s="159">
        <v>1</v>
      </c>
      <c r="AX40" s="159">
        <v>1311</v>
      </c>
      <c r="AY40" s="159">
        <v>1311</v>
      </c>
      <c r="AZ40" s="182">
        <v>3.7000000000000002E-3</v>
      </c>
      <c r="BA40" s="297">
        <f t="shared" si="3"/>
        <v>0.185</v>
      </c>
      <c r="BB40" s="159">
        <v>2</v>
      </c>
      <c r="BC40" s="159">
        <v>1527</v>
      </c>
      <c r="BD40" s="180">
        <v>764</v>
      </c>
      <c r="BE40" s="182">
        <v>2.16E-3</v>
      </c>
      <c r="BF40" s="297">
        <f t="shared" si="4"/>
        <v>0.216</v>
      </c>
      <c r="BG40" s="159">
        <v>3</v>
      </c>
      <c r="BH40" s="159">
        <v>1914</v>
      </c>
      <c r="BI40" s="180">
        <v>638</v>
      </c>
      <c r="BJ40" s="182">
        <v>1.8E-3</v>
      </c>
      <c r="BK40" s="297">
        <f t="shared" si="5"/>
        <v>0.27</v>
      </c>
      <c r="BL40" s="159">
        <v>5</v>
      </c>
      <c r="BM40" s="159">
        <v>2434</v>
      </c>
      <c r="BN40" s="180">
        <v>487</v>
      </c>
      <c r="BO40" s="182">
        <v>1.3699999999999999E-3</v>
      </c>
      <c r="BP40" s="297">
        <f t="shared" si="6"/>
        <v>0.34249999999999997</v>
      </c>
      <c r="BQ40" s="159">
        <v>8</v>
      </c>
      <c r="BR40" s="159">
        <v>3129</v>
      </c>
      <c r="BS40" s="180">
        <v>391</v>
      </c>
      <c r="BT40" s="182">
        <v>1.1000000000000001E-3</v>
      </c>
      <c r="BU40" s="297">
        <f t="shared" si="7"/>
        <v>0.44</v>
      </c>
      <c r="BV40" s="159">
        <v>4</v>
      </c>
      <c r="BW40" s="159">
        <v>1445</v>
      </c>
      <c r="BX40" s="159">
        <v>361.25</v>
      </c>
      <c r="BY40" s="182">
        <v>1.0200000000000001E-3</v>
      </c>
      <c r="BZ40" s="297">
        <f t="shared" si="8"/>
        <v>0.20400000000000001</v>
      </c>
      <c r="CA40" s="159">
        <v>7</v>
      </c>
      <c r="CB40" s="159">
        <v>1831</v>
      </c>
      <c r="CC40" s="159">
        <v>261.57142859999999</v>
      </c>
      <c r="CD40" s="182">
        <v>7.3999999999999999E-4</v>
      </c>
      <c r="CE40" s="297">
        <f t="shared" si="9"/>
        <v>0.25900000000000001</v>
      </c>
      <c r="CF40" s="159">
        <v>11</v>
      </c>
      <c r="CG40" s="159">
        <v>2459</v>
      </c>
      <c r="CH40" s="180">
        <v>224</v>
      </c>
      <c r="CI40" s="182">
        <v>6.3000000000000003E-4</v>
      </c>
      <c r="CJ40" s="297">
        <f t="shared" si="10"/>
        <v>0.34650000000000003</v>
      </c>
      <c r="CK40" s="159">
        <v>3</v>
      </c>
      <c r="CL40" s="159">
        <v>1040</v>
      </c>
      <c r="CM40" s="180">
        <v>347</v>
      </c>
      <c r="CN40" s="182">
        <v>9.7999999999999997E-4</v>
      </c>
      <c r="CO40" s="297">
        <f t="shared" si="11"/>
        <v>0.14699999999999999</v>
      </c>
      <c r="CP40" s="159">
        <v>7</v>
      </c>
      <c r="CQ40" s="159">
        <v>1415</v>
      </c>
      <c r="CR40" s="159">
        <v>202.14285709999999</v>
      </c>
      <c r="CS40" s="182">
        <v>5.6999999999999998E-4</v>
      </c>
      <c r="CT40" s="297">
        <f t="shared" si="12"/>
        <v>0.19949999999999998</v>
      </c>
      <c r="CU40" s="159">
        <v>13</v>
      </c>
      <c r="CV40" s="159">
        <v>2182</v>
      </c>
      <c r="CW40" s="159">
        <v>167.8461538</v>
      </c>
      <c r="CX40" s="182">
        <v>4.6999999999999999E-4</v>
      </c>
      <c r="CY40" s="297">
        <f t="shared" si="13"/>
        <v>0.30549999999999999</v>
      </c>
      <c r="CZ40" s="159">
        <v>17</v>
      </c>
      <c r="DA40" s="159">
        <v>2715</v>
      </c>
      <c r="DB40" s="159">
        <v>159.70588240000001</v>
      </c>
      <c r="DC40" s="182">
        <v>4.4999999999999999E-4</v>
      </c>
      <c r="DD40" s="297">
        <f t="shared" si="14"/>
        <v>0.38250000000000001</v>
      </c>
      <c r="DE40" s="159">
        <v>23</v>
      </c>
      <c r="DF40" s="159">
        <v>2656</v>
      </c>
      <c r="DG40" s="159">
        <v>115.4782609</v>
      </c>
      <c r="DH40" s="182">
        <v>3.3E-4</v>
      </c>
      <c r="DI40" s="297">
        <f t="shared" si="15"/>
        <v>0.37949999999999995</v>
      </c>
      <c r="DJ40" s="159">
        <v>4</v>
      </c>
      <c r="DK40" s="159">
        <v>2141</v>
      </c>
      <c r="DL40" s="159">
        <v>535.25</v>
      </c>
      <c r="DM40" s="182">
        <v>1.5100000000000001E-3</v>
      </c>
      <c r="DN40" s="159"/>
      <c r="DO40" s="159">
        <v>12</v>
      </c>
      <c r="DP40" s="159">
        <v>4720</v>
      </c>
      <c r="DQ40" s="159">
        <v>393.33333329999999</v>
      </c>
      <c r="DR40" s="182">
        <v>1.1100000000000001E-3</v>
      </c>
      <c r="DS40" s="159"/>
      <c r="DT40" s="159">
        <v>6</v>
      </c>
      <c r="DU40" s="159">
        <v>3005</v>
      </c>
      <c r="DV40" s="159">
        <v>500.83333329999999</v>
      </c>
      <c r="DW40" s="182">
        <v>1.41E-3</v>
      </c>
      <c r="DX40" s="159"/>
      <c r="DY40" s="159">
        <v>9</v>
      </c>
      <c r="DZ40" s="159">
        <v>3999</v>
      </c>
      <c r="EA40" s="159">
        <v>444.33333329999999</v>
      </c>
      <c r="EB40" s="182">
        <v>1.25E-3</v>
      </c>
      <c r="EC40" s="159"/>
      <c r="ED40" s="159">
        <v>13</v>
      </c>
      <c r="EE40" s="159">
        <v>5162</v>
      </c>
      <c r="EF40" s="159">
        <v>397.07692309999999</v>
      </c>
      <c r="EG40" s="182">
        <v>1.1199999999999999E-3</v>
      </c>
      <c r="EH40" s="159"/>
      <c r="EI40" s="159">
        <v>14</v>
      </c>
      <c r="EJ40" s="159" t="s">
        <v>140</v>
      </c>
      <c r="EK40" s="159" t="e">
        <v>#VALUE!</v>
      </c>
      <c r="EL40" s="182" t="e">
        <v>#VALUE!</v>
      </c>
      <c r="EM40" s="159"/>
      <c r="EN40" s="159">
        <v>15</v>
      </c>
      <c r="EO40" s="159" t="s">
        <v>140</v>
      </c>
      <c r="EP40" s="159" t="e">
        <v>#VALUE!</v>
      </c>
      <c r="EQ40" s="182" t="e">
        <v>#VALUE!</v>
      </c>
      <c r="ER40" s="159"/>
      <c r="ES40" s="159">
        <v>16</v>
      </c>
      <c r="ET40" s="159" t="s">
        <v>140</v>
      </c>
      <c r="EU40" s="159" t="e">
        <v>#VALUE!</v>
      </c>
      <c r="EV40" s="182" t="e">
        <v>#VALUE!</v>
      </c>
      <c r="EW40" s="159"/>
      <c r="EX40" s="159">
        <v>17</v>
      </c>
      <c r="EY40" s="159">
        <v>6925</v>
      </c>
      <c r="EZ40" s="159">
        <v>407.35294119999998</v>
      </c>
      <c r="FA40" s="182">
        <v>1.15E-3</v>
      </c>
      <c r="FB40" s="159"/>
      <c r="FC40" s="159">
        <v>19</v>
      </c>
      <c r="FD40" s="159" t="s">
        <v>140</v>
      </c>
      <c r="FE40" s="159" t="e">
        <v>#VALUE!</v>
      </c>
      <c r="FF40" s="182" t="e">
        <v>#VALUE!</v>
      </c>
      <c r="FG40" s="159"/>
      <c r="FH40" s="159">
        <v>22</v>
      </c>
      <c r="FI40" s="159">
        <v>8713</v>
      </c>
      <c r="FJ40" s="159">
        <v>396.04545450000001</v>
      </c>
      <c r="FK40" s="182">
        <v>1.1199999999999999E-3</v>
      </c>
      <c r="FL40" s="159"/>
      <c r="FM40" s="159">
        <v>29</v>
      </c>
      <c r="FN40" s="159">
        <v>10000</v>
      </c>
      <c r="FO40" s="159">
        <v>344.82758619999998</v>
      </c>
      <c r="FP40" s="182">
        <v>9.7000000000000005E-4</v>
      </c>
      <c r="FQ40" s="159"/>
      <c r="FR40" s="159">
        <v>37</v>
      </c>
      <c r="FS40" s="159">
        <v>13453</v>
      </c>
      <c r="FT40" s="159">
        <v>363.59459459999999</v>
      </c>
      <c r="FU40" s="182">
        <v>1.0300000000000001E-3</v>
      </c>
      <c r="FV40" s="159"/>
      <c r="FW40" s="159">
        <v>44</v>
      </c>
      <c r="FX40" s="159">
        <v>16445</v>
      </c>
      <c r="FY40" s="159">
        <v>373.75</v>
      </c>
      <c r="FZ40" s="182">
        <v>1.06E-3</v>
      </c>
      <c r="GA40" s="159"/>
      <c r="GB40" s="159">
        <v>51</v>
      </c>
      <c r="GC40" s="159">
        <v>17513</v>
      </c>
      <c r="GD40" s="159">
        <v>343.39215689999997</v>
      </c>
      <c r="GE40" s="182">
        <v>9.7000000000000005E-4</v>
      </c>
      <c r="GF40" s="159"/>
      <c r="GG40" s="159">
        <v>4</v>
      </c>
      <c r="GH40" s="159">
        <v>2635</v>
      </c>
      <c r="GI40" s="159">
        <v>658.75</v>
      </c>
      <c r="GJ40" s="182">
        <v>1.8600000000000001E-3</v>
      </c>
    </row>
    <row r="41" spans="1:192" ht="17">
      <c r="A41" s="297">
        <v>1</v>
      </c>
      <c r="B41" s="297">
        <v>2</v>
      </c>
      <c r="C41" s="297">
        <v>3</v>
      </c>
      <c r="D41" s="297">
        <v>4</v>
      </c>
      <c r="E41" s="297">
        <v>5</v>
      </c>
      <c r="F41" s="297">
        <v>6</v>
      </c>
      <c r="G41" s="297">
        <v>7</v>
      </c>
      <c r="H41" s="297">
        <v>8</v>
      </c>
      <c r="I41" s="297">
        <v>9</v>
      </c>
      <c r="J41" s="297">
        <v>10</v>
      </c>
      <c r="K41" s="297">
        <v>11</v>
      </c>
      <c r="L41" s="297">
        <v>12</v>
      </c>
      <c r="M41" s="297">
        <v>13</v>
      </c>
      <c r="N41" s="297">
        <v>14</v>
      </c>
      <c r="O41" s="297">
        <v>15</v>
      </c>
      <c r="P41" s="297">
        <v>16</v>
      </c>
      <c r="Q41" s="297">
        <v>17</v>
      </c>
      <c r="R41" s="297">
        <v>18</v>
      </c>
      <c r="S41" s="297">
        <v>19</v>
      </c>
      <c r="T41" s="297">
        <v>20</v>
      </c>
      <c r="U41" s="297">
        <v>21</v>
      </c>
      <c r="V41" s="297">
        <v>22</v>
      </c>
      <c r="W41" s="297">
        <v>23</v>
      </c>
      <c r="X41" s="297">
        <v>24</v>
      </c>
      <c r="Y41" s="297">
        <v>25</v>
      </c>
      <c r="Z41" s="297">
        <v>26</v>
      </c>
      <c r="AA41" s="297">
        <v>27</v>
      </c>
      <c r="AB41" s="297">
        <v>28</v>
      </c>
      <c r="AC41" s="297">
        <v>29</v>
      </c>
      <c r="AD41" s="297">
        <v>30</v>
      </c>
      <c r="AE41" s="297">
        <v>31</v>
      </c>
      <c r="AF41" s="297">
        <v>32</v>
      </c>
      <c r="AG41" s="297">
        <v>33</v>
      </c>
      <c r="AH41" s="297">
        <v>34</v>
      </c>
      <c r="AI41" s="297">
        <v>35</v>
      </c>
      <c r="AJ41" s="297">
        <v>36</v>
      </c>
      <c r="AK41" s="297">
        <v>37</v>
      </c>
      <c r="AL41" s="297">
        <v>38</v>
      </c>
      <c r="AM41" s="297">
        <v>39</v>
      </c>
      <c r="AN41" s="297">
        <v>40</v>
      </c>
      <c r="AO41" s="297">
        <v>41</v>
      </c>
      <c r="AP41" s="297">
        <v>42</v>
      </c>
      <c r="AQ41" s="297">
        <v>43</v>
      </c>
      <c r="AR41" s="297">
        <v>44</v>
      </c>
      <c r="AS41" s="297">
        <v>45</v>
      </c>
      <c r="AT41" s="297">
        <v>46</v>
      </c>
      <c r="AU41" s="297">
        <v>47</v>
      </c>
      <c r="AV41" s="297">
        <v>48</v>
      </c>
      <c r="AW41" s="297">
        <v>49</v>
      </c>
      <c r="AX41" s="297">
        <v>50</v>
      </c>
      <c r="AY41" s="297">
        <v>51</v>
      </c>
      <c r="AZ41" s="297">
        <v>52</v>
      </c>
      <c r="BA41" s="297">
        <v>53</v>
      </c>
      <c r="BB41" s="297">
        <v>54</v>
      </c>
      <c r="BC41" s="297">
        <v>55</v>
      </c>
      <c r="BD41" s="297">
        <v>56</v>
      </c>
      <c r="BE41" s="297">
        <v>57</v>
      </c>
      <c r="BF41" s="297">
        <v>58</v>
      </c>
      <c r="BG41" s="297">
        <v>59</v>
      </c>
      <c r="BH41" s="297">
        <v>60</v>
      </c>
      <c r="BI41" s="297">
        <v>61</v>
      </c>
      <c r="BJ41" s="297">
        <v>62</v>
      </c>
      <c r="BK41" s="297">
        <v>63</v>
      </c>
      <c r="BL41" s="297">
        <v>64</v>
      </c>
      <c r="BM41" s="297">
        <v>65</v>
      </c>
      <c r="BN41" s="297">
        <v>66</v>
      </c>
      <c r="BO41" s="297">
        <v>67</v>
      </c>
      <c r="BP41" s="297">
        <v>68</v>
      </c>
      <c r="BQ41" s="297">
        <v>69</v>
      </c>
      <c r="BR41" s="297">
        <v>70</v>
      </c>
      <c r="BS41" s="297">
        <v>71</v>
      </c>
      <c r="BT41" s="297">
        <v>72</v>
      </c>
      <c r="BU41" s="297">
        <v>73</v>
      </c>
      <c r="BV41" s="297">
        <v>74</v>
      </c>
      <c r="BW41" s="297">
        <v>75</v>
      </c>
      <c r="BX41" s="297">
        <v>76</v>
      </c>
      <c r="BY41" s="297">
        <v>77</v>
      </c>
      <c r="BZ41" s="297">
        <v>78</v>
      </c>
      <c r="CA41" s="297">
        <v>79</v>
      </c>
      <c r="CB41" s="297">
        <v>80</v>
      </c>
      <c r="CC41" s="297">
        <v>81</v>
      </c>
      <c r="CD41" s="297">
        <v>82</v>
      </c>
      <c r="CE41" s="297">
        <v>83</v>
      </c>
      <c r="CF41" s="297">
        <v>84</v>
      </c>
      <c r="CG41" s="297">
        <v>85</v>
      </c>
      <c r="CH41" s="297">
        <v>86</v>
      </c>
      <c r="CI41" s="297">
        <v>87</v>
      </c>
      <c r="CJ41" s="297">
        <v>88</v>
      </c>
      <c r="CK41" s="297">
        <v>89</v>
      </c>
      <c r="CL41" s="297">
        <v>90</v>
      </c>
      <c r="CM41" s="297">
        <v>91</v>
      </c>
      <c r="CN41" s="297">
        <v>92</v>
      </c>
      <c r="CO41" s="297">
        <v>93</v>
      </c>
      <c r="CP41" s="297">
        <v>94</v>
      </c>
      <c r="CQ41" s="297">
        <v>95</v>
      </c>
      <c r="CR41" s="297">
        <v>96</v>
      </c>
      <c r="CS41" s="297">
        <v>97</v>
      </c>
      <c r="CT41" s="297">
        <v>98</v>
      </c>
      <c r="CU41" s="297">
        <v>99</v>
      </c>
      <c r="CV41" s="297">
        <v>100</v>
      </c>
      <c r="CW41" s="297">
        <v>101</v>
      </c>
      <c r="CX41" s="297">
        <v>102</v>
      </c>
      <c r="CY41" s="297">
        <v>103</v>
      </c>
      <c r="CZ41" s="297">
        <v>104</v>
      </c>
      <c r="DA41" s="297">
        <v>105</v>
      </c>
      <c r="DB41" s="297">
        <v>106</v>
      </c>
      <c r="DC41" s="297">
        <v>107</v>
      </c>
      <c r="DD41" s="297">
        <v>108</v>
      </c>
      <c r="DE41" s="297">
        <v>109</v>
      </c>
      <c r="DF41" s="297">
        <v>110</v>
      </c>
      <c r="DG41" s="297">
        <v>111</v>
      </c>
      <c r="DH41" s="297">
        <v>112</v>
      </c>
      <c r="DI41" s="297">
        <v>113</v>
      </c>
      <c r="DJ41" s="159"/>
      <c r="DK41" s="159"/>
      <c r="DL41" s="159"/>
      <c r="DM41" s="182"/>
      <c r="DN41" s="159"/>
      <c r="DO41" s="159"/>
      <c r="DP41" s="159"/>
      <c r="DQ41" s="159"/>
      <c r="DR41" s="182"/>
      <c r="DS41" s="159"/>
      <c r="DT41" s="159"/>
      <c r="DU41" s="159"/>
      <c r="DV41" s="159"/>
      <c r="DW41" s="182"/>
      <c r="DX41" s="159"/>
      <c r="DY41" s="159"/>
      <c r="DZ41" s="159"/>
      <c r="EA41" s="159"/>
      <c r="EB41" s="182"/>
      <c r="EC41" s="159"/>
      <c r="ED41" s="159"/>
      <c r="EE41" s="159"/>
      <c r="EF41" s="159"/>
      <c r="EG41" s="182"/>
      <c r="EH41" s="159"/>
      <c r="EI41" s="159"/>
      <c r="EJ41" s="159"/>
      <c r="EK41" s="159"/>
      <c r="EL41" s="182"/>
      <c r="EM41" s="159"/>
      <c r="EN41" s="159"/>
      <c r="EO41" s="159"/>
      <c r="EP41" s="159"/>
      <c r="EQ41" s="182"/>
      <c r="ER41" s="159"/>
      <c r="ES41" s="159"/>
      <c r="ET41" s="159"/>
      <c r="EU41" s="159"/>
      <c r="EV41" s="182"/>
      <c r="EW41" s="159"/>
      <c r="EX41" s="159"/>
      <c r="EY41" s="159"/>
      <c r="EZ41" s="159"/>
      <c r="FA41" s="182"/>
      <c r="FB41" s="159"/>
      <c r="FC41" s="159"/>
      <c r="FD41" s="159"/>
      <c r="FE41" s="159"/>
      <c r="FF41" s="182"/>
      <c r="FG41" s="159"/>
      <c r="FH41" s="159"/>
      <c r="FI41" s="159"/>
      <c r="FJ41" s="159"/>
      <c r="FK41" s="182"/>
      <c r="FL41" s="159"/>
      <c r="FM41" s="159"/>
      <c r="FN41" s="159"/>
      <c r="FO41" s="159"/>
      <c r="FP41" s="182"/>
      <c r="FQ41" s="159"/>
      <c r="FR41" s="159"/>
      <c r="FS41" s="159"/>
      <c r="FT41" s="159"/>
      <c r="FU41" s="182"/>
      <c r="FV41" s="159"/>
      <c r="FW41" s="159"/>
      <c r="FX41" s="159"/>
      <c r="FY41" s="159"/>
      <c r="FZ41" s="182"/>
      <c r="GA41" s="159"/>
      <c r="GB41" s="159"/>
      <c r="GC41" s="159"/>
      <c r="GD41" s="159"/>
      <c r="GE41" s="182"/>
      <c r="GF41" s="159"/>
      <c r="GG41" s="159"/>
      <c r="GH41" s="159"/>
      <c r="GI41" s="159"/>
      <c r="GJ41" s="182"/>
    </row>
    <row r="42" spans="1:192" ht="17">
      <c r="A42" s="302" t="s">
        <v>176</v>
      </c>
      <c r="B42" s="302"/>
      <c r="C42" s="302"/>
      <c r="D42" s="159"/>
      <c r="E42" s="159"/>
      <c r="F42" s="187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77"/>
      <c r="U42" s="165"/>
      <c r="V42" s="175"/>
      <c r="W42" s="175"/>
      <c r="X42" s="165"/>
      <c r="Y42" s="175"/>
      <c r="Z42" s="175"/>
      <c r="AA42" s="175"/>
      <c r="AB42" s="175"/>
      <c r="AC42" s="175"/>
      <c r="AD42" s="175"/>
      <c r="AE42" s="175"/>
      <c r="AF42" s="175"/>
      <c r="AG42" s="175"/>
      <c r="AH42" s="171">
        <v>44105</v>
      </c>
      <c r="AI42" s="159"/>
      <c r="AJ42" s="159"/>
      <c r="AK42" s="159"/>
      <c r="AL42" s="159"/>
      <c r="AM42" s="159"/>
      <c r="AN42" s="159"/>
      <c r="AO42" s="180"/>
      <c r="AP42" s="182"/>
      <c r="AQ42" s="159"/>
      <c r="AR42" s="159"/>
      <c r="AS42" s="159"/>
      <c r="AT42" s="180"/>
      <c r="AU42" s="182"/>
      <c r="AV42" s="159"/>
      <c r="AW42" s="159"/>
      <c r="AX42" s="159"/>
      <c r="AY42" s="159"/>
      <c r="AZ42" s="182"/>
      <c r="BA42" s="159"/>
      <c r="BB42" s="159"/>
      <c r="BC42" s="159"/>
      <c r="BD42" s="180"/>
      <c r="BE42" s="182"/>
      <c r="BF42" s="159"/>
      <c r="BG42" s="159"/>
      <c r="BH42" s="159"/>
      <c r="BI42" s="159"/>
      <c r="BJ42" s="182"/>
      <c r="BK42" s="159"/>
      <c r="BL42" s="159"/>
      <c r="BM42" s="159"/>
      <c r="BN42" s="180"/>
      <c r="BO42" s="182"/>
      <c r="BP42" s="159"/>
      <c r="BQ42" s="159"/>
      <c r="BR42" s="159"/>
      <c r="BS42" s="180"/>
      <c r="BT42" s="182"/>
      <c r="BU42" s="159"/>
      <c r="BV42" s="159"/>
      <c r="BW42" s="159"/>
      <c r="BX42" s="159"/>
      <c r="BY42" s="182"/>
      <c r="BZ42" s="159"/>
      <c r="CA42" s="159"/>
      <c r="CB42" s="159"/>
      <c r="CC42" s="159"/>
      <c r="CD42" s="182"/>
      <c r="CE42" s="159"/>
      <c r="CF42" s="159"/>
      <c r="CG42" s="159"/>
      <c r="CH42" s="159"/>
      <c r="CI42" s="182"/>
      <c r="CJ42" s="159"/>
      <c r="CK42" s="159"/>
      <c r="CL42" s="159"/>
      <c r="CM42" s="180"/>
      <c r="CN42" s="182"/>
      <c r="CO42" s="159"/>
      <c r="CP42" s="159"/>
      <c r="CQ42" s="159"/>
      <c r="CR42" s="159"/>
      <c r="CS42" s="182"/>
      <c r="CT42" s="159"/>
      <c r="CU42" s="159"/>
      <c r="CV42" s="159"/>
      <c r="CW42" s="159"/>
      <c r="CX42" s="182"/>
      <c r="CY42" s="159"/>
      <c r="CZ42" s="159"/>
      <c r="DA42" s="159"/>
      <c r="DB42" s="159"/>
      <c r="DC42" s="182"/>
      <c r="DD42" s="159"/>
      <c r="DE42" s="159"/>
      <c r="DF42" s="159"/>
      <c r="DG42" s="159"/>
      <c r="DH42" s="182"/>
      <c r="DI42" s="159"/>
      <c r="DJ42" s="159"/>
      <c r="DK42" s="159"/>
      <c r="DL42" s="159"/>
      <c r="DM42" s="182"/>
      <c r="DN42" s="159"/>
      <c r="DO42" s="159"/>
      <c r="DP42" s="159"/>
      <c r="DQ42" s="159"/>
      <c r="DR42" s="182"/>
      <c r="DS42" s="159"/>
      <c r="DT42" s="159"/>
      <c r="DU42" s="159"/>
      <c r="DV42" s="159"/>
      <c r="DW42" s="182"/>
      <c r="DX42" s="159"/>
      <c r="DY42" s="159"/>
      <c r="DZ42" s="159"/>
      <c r="EA42" s="159"/>
      <c r="EB42" s="182"/>
      <c r="EC42" s="159"/>
      <c r="ED42" s="159"/>
      <c r="EE42" s="159"/>
      <c r="EF42" s="159"/>
      <c r="EG42" s="182"/>
      <c r="EH42" s="159"/>
      <c r="EI42" s="159"/>
      <c r="EJ42" s="159"/>
      <c r="EK42" s="159"/>
      <c r="EL42" s="182"/>
      <c r="EM42" s="159"/>
      <c r="EN42" s="170">
        <v>44181</v>
      </c>
      <c r="EO42" s="159"/>
      <c r="EP42" s="159"/>
      <c r="EQ42" s="159"/>
      <c r="ER42" s="159"/>
      <c r="ES42" s="170">
        <v>44182</v>
      </c>
      <c r="ET42" s="159"/>
      <c r="EU42" s="159"/>
      <c r="EV42" s="159"/>
      <c r="EW42" s="159"/>
      <c r="EX42" s="170">
        <v>44183</v>
      </c>
      <c r="EY42" s="159"/>
      <c r="EZ42" s="159"/>
      <c r="FA42" s="159"/>
      <c r="FB42" s="159"/>
      <c r="FC42" s="170">
        <v>44185</v>
      </c>
      <c r="FD42" s="159"/>
      <c r="FE42" s="159"/>
      <c r="FF42" s="159"/>
      <c r="FG42" s="159"/>
      <c r="FH42" s="170">
        <v>44188</v>
      </c>
      <c r="FI42" s="159"/>
      <c r="FJ42" s="159"/>
      <c r="FK42" s="159"/>
      <c r="FL42" s="159"/>
      <c r="FM42" s="170">
        <v>44195</v>
      </c>
      <c r="FN42" s="159"/>
      <c r="FO42" s="159"/>
      <c r="FP42" s="159"/>
      <c r="FQ42" s="159"/>
      <c r="FR42" s="170">
        <v>43837</v>
      </c>
      <c r="FS42" s="159"/>
      <c r="FT42" s="159"/>
      <c r="FU42" s="159"/>
      <c r="FV42" s="159"/>
      <c r="FW42" s="170">
        <v>43844</v>
      </c>
      <c r="FX42" s="159"/>
      <c r="FY42" s="159"/>
      <c r="FZ42" s="159"/>
      <c r="GA42" s="159"/>
      <c r="GB42" s="170">
        <v>43851</v>
      </c>
      <c r="GC42" s="159"/>
      <c r="GD42" s="159"/>
      <c r="GE42" s="159"/>
      <c r="GF42" s="159"/>
      <c r="GG42" s="170">
        <v>43855</v>
      </c>
      <c r="GH42" s="159"/>
      <c r="GI42" s="159"/>
      <c r="GJ42" s="159"/>
    </row>
    <row r="43" spans="1:192" ht="48" customHeight="1">
      <c r="A43" s="303" t="s">
        <v>108</v>
      </c>
      <c r="B43" s="303" t="s">
        <v>109</v>
      </c>
      <c r="C43" s="303" t="s">
        <v>155</v>
      </c>
      <c r="D43" s="303" t="s">
        <v>112</v>
      </c>
      <c r="E43" s="303" t="s">
        <v>113</v>
      </c>
      <c r="F43" s="307" t="s">
        <v>156</v>
      </c>
      <c r="G43" s="303" t="s">
        <v>115</v>
      </c>
      <c r="H43" s="303" t="s">
        <v>116</v>
      </c>
      <c r="I43" s="303" t="s">
        <v>117</v>
      </c>
      <c r="J43" s="303" t="s">
        <v>118</v>
      </c>
      <c r="K43" s="303"/>
      <c r="L43" s="303" t="s">
        <v>119</v>
      </c>
      <c r="M43" s="303" t="s">
        <v>120</v>
      </c>
      <c r="N43" s="303" t="s">
        <v>121</v>
      </c>
      <c r="O43" s="303" t="s">
        <v>118</v>
      </c>
      <c r="P43" s="303"/>
      <c r="Q43" s="303" t="s">
        <v>157</v>
      </c>
      <c r="R43" s="303" t="s">
        <v>123</v>
      </c>
      <c r="S43" s="303"/>
      <c r="T43" s="307" t="s">
        <v>124</v>
      </c>
      <c r="U43" s="303" t="s">
        <v>125</v>
      </c>
      <c r="V43" s="308"/>
      <c r="W43" s="303" t="s">
        <v>158</v>
      </c>
      <c r="X43" s="303" t="s">
        <v>128</v>
      </c>
      <c r="Y43" s="304" t="s">
        <v>119</v>
      </c>
      <c r="Z43" s="304" t="s">
        <v>159</v>
      </c>
      <c r="AA43" s="304" t="s">
        <v>160</v>
      </c>
      <c r="AB43" s="304" t="s">
        <v>118</v>
      </c>
      <c r="AC43" s="304"/>
      <c r="AD43" s="188" t="s">
        <v>102</v>
      </c>
      <c r="AE43" s="304" t="s">
        <v>162</v>
      </c>
      <c r="AF43" s="304" t="s">
        <v>160</v>
      </c>
      <c r="AG43" s="305" t="s">
        <v>118</v>
      </c>
      <c r="AH43" s="306" t="s">
        <v>163</v>
      </c>
      <c r="AI43" s="162" t="s">
        <v>130</v>
      </c>
      <c r="AJ43" s="303" t="s">
        <v>132</v>
      </c>
      <c r="AK43" s="303" t="s">
        <v>133</v>
      </c>
      <c r="AL43" s="302"/>
      <c r="AM43" s="303" t="s">
        <v>129</v>
      </c>
      <c r="AN43" s="303" t="s">
        <v>134</v>
      </c>
      <c r="AO43" s="303" t="s">
        <v>132</v>
      </c>
      <c r="AP43" s="303" t="s">
        <v>133</v>
      </c>
      <c r="AQ43" s="302"/>
      <c r="AR43" s="303" t="s">
        <v>129</v>
      </c>
      <c r="AS43" s="303" t="s">
        <v>134</v>
      </c>
      <c r="AT43" s="303" t="s">
        <v>132</v>
      </c>
      <c r="AU43" s="303" t="s">
        <v>133</v>
      </c>
      <c r="AV43" s="302"/>
      <c r="AW43" s="303" t="s">
        <v>129</v>
      </c>
      <c r="AX43" s="303" t="s">
        <v>134</v>
      </c>
      <c r="AY43" s="303" t="s">
        <v>132</v>
      </c>
      <c r="AZ43" s="303" t="s">
        <v>133</v>
      </c>
      <c r="BA43" s="302"/>
      <c r="BB43" s="303" t="s">
        <v>129</v>
      </c>
      <c r="BC43" s="303" t="s">
        <v>134</v>
      </c>
      <c r="BD43" s="303" t="s">
        <v>132</v>
      </c>
      <c r="BE43" s="303" t="s">
        <v>133</v>
      </c>
      <c r="BF43" s="302"/>
      <c r="BG43" s="303" t="s">
        <v>129</v>
      </c>
      <c r="BH43" s="303" t="s">
        <v>134</v>
      </c>
      <c r="BI43" s="303" t="s">
        <v>132</v>
      </c>
      <c r="BJ43" s="303" t="s">
        <v>133</v>
      </c>
      <c r="BK43" s="302"/>
      <c r="BL43" s="303" t="s">
        <v>129</v>
      </c>
      <c r="BM43" s="303" t="s">
        <v>134</v>
      </c>
      <c r="BN43" s="303" t="s">
        <v>132</v>
      </c>
      <c r="BO43" s="303" t="s">
        <v>133</v>
      </c>
      <c r="BP43" s="302"/>
      <c r="BQ43" s="303" t="s">
        <v>129</v>
      </c>
      <c r="BR43" s="303" t="s">
        <v>134</v>
      </c>
      <c r="BS43" s="303" t="s">
        <v>132</v>
      </c>
      <c r="BT43" s="303" t="s">
        <v>133</v>
      </c>
      <c r="BU43" s="302"/>
      <c r="BV43" s="303" t="s">
        <v>129</v>
      </c>
      <c r="BW43" s="303" t="s">
        <v>134</v>
      </c>
      <c r="BX43" s="303" t="s">
        <v>132</v>
      </c>
      <c r="BY43" s="303" t="s">
        <v>133</v>
      </c>
      <c r="BZ43" s="302"/>
      <c r="CA43" s="303" t="s">
        <v>129</v>
      </c>
      <c r="CB43" s="303" t="s">
        <v>134</v>
      </c>
      <c r="CC43" s="303" t="s">
        <v>132</v>
      </c>
      <c r="CD43" s="303" t="s">
        <v>133</v>
      </c>
      <c r="CE43" s="302"/>
      <c r="CF43" s="303" t="s">
        <v>129</v>
      </c>
      <c r="CG43" s="303" t="s">
        <v>134</v>
      </c>
      <c r="CH43" s="303" t="s">
        <v>132</v>
      </c>
      <c r="CI43" s="303" t="s">
        <v>133</v>
      </c>
      <c r="CJ43" s="302"/>
      <c r="CK43" s="303" t="s">
        <v>129</v>
      </c>
      <c r="CL43" s="303" t="s">
        <v>134</v>
      </c>
      <c r="CM43" s="303" t="s">
        <v>132</v>
      </c>
      <c r="CN43" s="303" t="s">
        <v>133</v>
      </c>
      <c r="CO43" s="302"/>
      <c r="CP43" s="303" t="s">
        <v>129</v>
      </c>
      <c r="CQ43" s="303" t="s">
        <v>134</v>
      </c>
      <c r="CR43" s="303" t="s">
        <v>132</v>
      </c>
      <c r="CS43" s="303" t="s">
        <v>133</v>
      </c>
      <c r="CT43" s="302"/>
      <c r="CU43" s="303" t="s">
        <v>129</v>
      </c>
      <c r="CV43" s="303" t="s">
        <v>134</v>
      </c>
      <c r="CW43" s="303" t="s">
        <v>132</v>
      </c>
      <c r="CX43" s="303" t="s">
        <v>133</v>
      </c>
      <c r="CY43" s="302"/>
      <c r="CZ43" s="303" t="s">
        <v>129</v>
      </c>
      <c r="DA43" s="303" t="s">
        <v>134</v>
      </c>
      <c r="DB43" s="303" t="s">
        <v>132</v>
      </c>
      <c r="DC43" s="303" t="s">
        <v>133</v>
      </c>
      <c r="DD43" s="302"/>
      <c r="DE43" s="303" t="s">
        <v>129</v>
      </c>
      <c r="DF43" s="303" t="s">
        <v>134</v>
      </c>
      <c r="DG43" s="303" t="s">
        <v>132</v>
      </c>
      <c r="DH43" s="303" t="s">
        <v>133</v>
      </c>
      <c r="DI43" s="302"/>
      <c r="DJ43" s="303" t="s">
        <v>129</v>
      </c>
      <c r="DK43" s="303" t="s">
        <v>134</v>
      </c>
      <c r="DL43" s="303" t="s">
        <v>132</v>
      </c>
      <c r="DM43" s="303" t="s">
        <v>133</v>
      </c>
      <c r="DN43" s="302"/>
      <c r="DO43" s="303" t="s">
        <v>129</v>
      </c>
      <c r="DP43" s="303" t="s">
        <v>134</v>
      </c>
      <c r="DQ43" s="303" t="s">
        <v>132</v>
      </c>
      <c r="DR43" s="303" t="s">
        <v>133</v>
      </c>
      <c r="DS43" s="302"/>
      <c r="DT43" s="303" t="s">
        <v>129</v>
      </c>
      <c r="DU43" s="303" t="s">
        <v>134</v>
      </c>
      <c r="DV43" s="303" t="s">
        <v>132</v>
      </c>
      <c r="DW43" s="303" t="s">
        <v>133</v>
      </c>
      <c r="DX43" s="302"/>
      <c r="DY43" s="303" t="s">
        <v>129</v>
      </c>
      <c r="DZ43" s="303" t="s">
        <v>134</v>
      </c>
      <c r="EA43" s="303" t="s">
        <v>132</v>
      </c>
      <c r="EB43" s="303" t="s">
        <v>133</v>
      </c>
      <c r="EC43" s="302"/>
      <c r="ED43" s="303" t="s">
        <v>129</v>
      </c>
      <c r="EE43" s="303" t="s">
        <v>134</v>
      </c>
      <c r="EF43" s="303" t="s">
        <v>132</v>
      </c>
      <c r="EG43" s="303" t="s">
        <v>133</v>
      </c>
      <c r="EH43" s="302"/>
      <c r="EI43" s="303" t="s">
        <v>129</v>
      </c>
      <c r="EJ43" s="303" t="s">
        <v>134</v>
      </c>
      <c r="EK43" s="303" t="s">
        <v>132</v>
      </c>
      <c r="EL43" s="303" t="s">
        <v>133</v>
      </c>
      <c r="EM43" s="302"/>
      <c r="EN43" s="303" t="s">
        <v>129</v>
      </c>
      <c r="EO43" s="303" t="s">
        <v>134</v>
      </c>
      <c r="EP43" s="303" t="s">
        <v>132</v>
      </c>
      <c r="EQ43" s="303" t="s">
        <v>133</v>
      </c>
      <c r="ER43" s="303"/>
      <c r="ES43" s="303" t="s">
        <v>129</v>
      </c>
      <c r="ET43" s="303" t="s">
        <v>134</v>
      </c>
      <c r="EU43" s="303" t="s">
        <v>132</v>
      </c>
      <c r="EV43" s="303" t="s">
        <v>133</v>
      </c>
      <c r="EW43" s="302"/>
      <c r="EX43" s="303" t="s">
        <v>129</v>
      </c>
      <c r="EY43" s="303" t="s">
        <v>134</v>
      </c>
      <c r="EZ43" s="303" t="s">
        <v>132</v>
      </c>
      <c r="FA43" s="303" t="s">
        <v>133</v>
      </c>
      <c r="FB43" s="302"/>
      <c r="FC43" s="303" t="s">
        <v>129</v>
      </c>
      <c r="FD43" s="303" t="s">
        <v>134</v>
      </c>
      <c r="FE43" s="303" t="s">
        <v>132</v>
      </c>
      <c r="FF43" s="303" t="s">
        <v>133</v>
      </c>
      <c r="FG43" s="302"/>
      <c r="FH43" s="303" t="s">
        <v>129</v>
      </c>
      <c r="FI43" s="303" t="s">
        <v>134</v>
      </c>
      <c r="FJ43" s="303" t="s">
        <v>132</v>
      </c>
      <c r="FK43" s="303" t="s">
        <v>133</v>
      </c>
      <c r="FL43" s="302"/>
      <c r="FM43" s="303" t="s">
        <v>129</v>
      </c>
      <c r="FN43" s="303" t="s">
        <v>134</v>
      </c>
      <c r="FO43" s="303" t="s">
        <v>132</v>
      </c>
      <c r="FP43" s="303" t="s">
        <v>133</v>
      </c>
      <c r="FQ43" s="302"/>
      <c r="FR43" s="303" t="s">
        <v>129</v>
      </c>
      <c r="FS43" s="303" t="s">
        <v>134</v>
      </c>
      <c r="FT43" s="303" t="s">
        <v>132</v>
      </c>
      <c r="FU43" s="303" t="s">
        <v>133</v>
      </c>
      <c r="FV43" s="302"/>
      <c r="FW43" s="303" t="s">
        <v>129</v>
      </c>
      <c r="FX43" s="303" t="s">
        <v>134</v>
      </c>
      <c r="FY43" s="303" t="s">
        <v>132</v>
      </c>
      <c r="FZ43" s="303" t="s">
        <v>133</v>
      </c>
      <c r="GA43" s="302"/>
      <c r="GB43" s="303" t="s">
        <v>129</v>
      </c>
      <c r="GC43" s="303" t="s">
        <v>134</v>
      </c>
      <c r="GD43" s="303" t="s">
        <v>132</v>
      </c>
      <c r="GE43" s="303" t="s">
        <v>133</v>
      </c>
      <c r="GF43" s="302"/>
      <c r="GG43" s="303" t="s">
        <v>129</v>
      </c>
      <c r="GH43" s="303" t="s">
        <v>134</v>
      </c>
      <c r="GI43" s="303" t="s">
        <v>132</v>
      </c>
      <c r="GJ43" s="303" t="s">
        <v>133</v>
      </c>
    </row>
    <row r="44" spans="1:192" ht="17">
      <c r="A44" s="303"/>
      <c r="B44" s="303"/>
      <c r="C44" s="303"/>
      <c r="D44" s="303"/>
      <c r="E44" s="303"/>
      <c r="F44" s="307"/>
      <c r="G44" s="303"/>
      <c r="H44" s="303"/>
      <c r="I44" s="303"/>
      <c r="J44" s="303"/>
      <c r="K44" s="303"/>
      <c r="L44" s="303"/>
      <c r="M44" s="303"/>
      <c r="N44" s="303"/>
      <c r="O44" s="303"/>
      <c r="P44" s="303"/>
      <c r="Q44" s="303"/>
      <c r="R44" s="303"/>
      <c r="S44" s="303"/>
      <c r="T44" s="307"/>
      <c r="U44" s="303"/>
      <c r="V44" s="308"/>
      <c r="W44" s="303"/>
      <c r="X44" s="303"/>
      <c r="Y44" s="304"/>
      <c r="Z44" s="304"/>
      <c r="AA44" s="304"/>
      <c r="AB44" s="304"/>
      <c r="AC44" s="304"/>
      <c r="AD44" s="188" t="s">
        <v>161</v>
      </c>
      <c r="AE44" s="304"/>
      <c r="AF44" s="304"/>
      <c r="AG44" s="305"/>
      <c r="AH44" s="306"/>
      <c r="AI44" s="162" t="s">
        <v>131</v>
      </c>
      <c r="AJ44" s="303"/>
      <c r="AK44" s="303"/>
      <c r="AL44" s="302"/>
      <c r="AM44" s="303"/>
      <c r="AN44" s="303"/>
      <c r="AO44" s="303"/>
      <c r="AP44" s="303"/>
      <c r="AQ44" s="302"/>
      <c r="AR44" s="303"/>
      <c r="AS44" s="303"/>
      <c r="AT44" s="303"/>
      <c r="AU44" s="303"/>
      <c r="AV44" s="302"/>
      <c r="AW44" s="303"/>
      <c r="AX44" s="303"/>
      <c r="AY44" s="303"/>
      <c r="AZ44" s="303"/>
      <c r="BA44" s="302"/>
      <c r="BB44" s="303"/>
      <c r="BC44" s="303"/>
      <c r="BD44" s="303"/>
      <c r="BE44" s="303"/>
      <c r="BF44" s="302"/>
      <c r="BG44" s="303"/>
      <c r="BH44" s="303"/>
      <c r="BI44" s="303"/>
      <c r="BJ44" s="303"/>
      <c r="BK44" s="302"/>
      <c r="BL44" s="303"/>
      <c r="BM44" s="303"/>
      <c r="BN44" s="303"/>
      <c r="BO44" s="303"/>
      <c r="BP44" s="302"/>
      <c r="BQ44" s="303"/>
      <c r="BR44" s="303"/>
      <c r="BS44" s="303"/>
      <c r="BT44" s="303"/>
      <c r="BU44" s="302"/>
      <c r="BV44" s="303"/>
      <c r="BW44" s="303"/>
      <c r="BX44" s="303"/>
      <c r="BY44" s="303"/>
      <c r="BZ44" s="302"/>
      <c r="CA44" s="303"/>
      <c r="CB44" s="303"/>
      <c r="CC44" s="303"/>
      <c r="CD44" s="303"/>
      <c r="CE44" s="302"/>
      <c r="CF44" s="303"/>
      <c r="CG44" s="303"/>
      <c r="CH44" s="303"/>
      <c r="CI44" s="303"/>
      <c r="CJ44" s="302"/>
      <c r="CK44" s="303"/>
      <c r="CL44" s="303"/>
      <c r="CM44" s="303"/>
      <c r="CN44" s="303"/>
      <c r="CO44" s="302"/>
      <c r="CP44" s="303"/>
      <c r="CQ44" s="303"/>
      <c r="CR44" s="303"/>
      <c r="CS44" s="303"/>
      <c r="CT44" s="302"/>
      <c r="CU44" s="303"/>
      <c r="CV44" s="303"/>
      <c r="CW44" s="303"/>
      <c r="CX44" s="303"/>
      <c r="CY44" s="302"/>
      <c r="CZ44" s="303"/>
      <c r="DA44" s="303"/>
      <c r="DB44" s="303"/>
      <c r="DC44" s="303"/>
      <c r="DD44" s="302"/>
      <c r="DE44" s="303"/>
      <c r="DF44" s="303"/>
      <c r="DG44" s="303"/>
      <c r="DH44" s="303"/>
      <c r="DI44" s="302"/>
      <c r="DJ44" s="303"/>
      <c r="DK44" s="303"/>
      <c r="DL44" s="303"/>
      <c r="DM44" s="303"/>
      <c r="DN44" s="302"/>
      <c r="DO44" s="303"/>
      <c r="DP44" s="303"/>
      <c r="DQ44" s="303"/>
      <c r="DR44" s="303"/>
      <c r="DS44" s="302"/>
      <c r="DT44" s="303"/>
      <c r="DU44" s="303"/>
      <c r="DV44" s="303"/>
      <c r="DW44" s="303"/>
      <c r="DX44" s="302"/>
      <c r="DY44" s="303"/>
      <c r="DZ44" s="303"/>
      <c r="EA44" s="303"/>
      <c r="EB44" s="303"/>
      <c r="EC44" s="302"/>
      <c r="ED44" s="303"/>
      <c r="EE44" s="303"/>
      <c r="EF44" s="303"/>
      <c r="EG44" s="303"/>
      <c r="EH44" s="302"/>
      <c r="EI44" s="303"/>
      <c r="EJ44" s="303"/>
      <c r="EK44" s="303"/>
      <c r="EL44" s="303"/>
      <c r="EM44" s="302"/>
      <c r="EN44" s="303"/>
      <c r="EO44" s="303"/>
      <c r="EP44" s="303"/>
      <c r="EQ44" s="303"/>
      <c r="ER44" s="303"/>
      <c r="ES44" s="303"/>
      <c r="ET44" s="303"/>
      <c r="EU44" s="303"/>
      <c r="EV44" s="303"/>
      <c r="EW44" s="302"/>
      <c r="EX44" s="303"/>
      <c r="EY44" s="303"/>
      <c r="EZ44" s="303"/>
      <c r="FA44" s="303"/>
      <c r="FB44" s="302"/>
      <c r="FC44" s="303"/>
      <c r="FD44" s="303"/>
      <c r="FE44" s="303"/>
      <c r="FF44" s="303"/>
      <c r="FG44" s="302"/>
      <c r="FH44" s="303"/>
      <c r="FI44" s="303"/>
      <c r="FJ44" s="303"/>
      <c r="FK44" s="303"/>
      <c r="FL44" s="302"/>
      <c r="FM44" s="303"/>
      <c r="FN44" s="303"/>
      <c r="FO44" s="303"/>
      <c r="FP44" s="303"/>
      <c r="FQ44" s="302"/>
      <c r="FR44" s="303"/>
      <c r="FS44" s="303"/>
      <c r="FT44" s="303"/>
      <c r="FU44" s="303"/>
      <c r="FV44" s="302"/>
      <c r="FW44" s="303"/>
      <c r="FX44" s="303"/>
      <c r="FY44" s="303"/>
      <c r="FZ44" s="303"/>
      <c r="GA44" s="302"/>
      <c r="GB44" s="303"/>
      <c r="GC44" s="303"/>
      <c r="GD44" s="303"/>
      <c r="GE44" s="303"/>
      <c r="GF44" s="302"/>
      <c r="GG44" s="303"/>
      <c r="GH44" s="303"/>
      <c r="GI44" s="303"/>
      <c r="GJ44" s="303"/>
    </row>
    <row r="45" spans="1:192" ht="17">
      <c r="A45" s="159">
        <v>25</v>
      </c>
      <c r="B45" s="159" t="s">
        <v>177</v>
      </c>
      <c r="C45" s="165">
        <v>50</v>
      </c>
      <c r="D45" s="165">
        <v>53.5</v>
      </c>
      <c r="E45" s="165">
        <v>123.2</v>
      </c>
      <c r="F45" s="174">
        <v>176.7</v>
      </c>
      <c r="G45" s="165">
        <v>3.5</v>
      </c>
      <c r="H45" s="165">
        <v>61.3</v>
      </c>
      <c r="I45" s="165">
        <v>6.9</v>
      </c>
      <c r="J45" s="165">
        <v>11.3</v>
      </c>
      <c r="K45" s="159"/>
      <c r="L45" s="165">
        <v>1</v>
      </c>
      <c r="M45" s="189">
        <v>4.5</v>
      </c>
      <c r="N45" s="190">
        <v>8.9</v>
      </c>
      <c r="O45" s="165">
        <v>14.5</v>
      </c>
      <c r="P45" s="165"/>
      <c r="Q45" s="175">
        <v>0.38300000000000001</v>
      </c>
      <c r="R45" s="176">
        <v>1.5699999999999999E-2</v>
      </c>
      <c r="S45" s="176"/>
      <c r="T45" s="177">
        <v>177.4</v>
      </c>
      <c r="U45" s="165">
        <v>0.3</v>
      </c>
      <c r="V45" s="175"/>
      <c r="W45" s="165">
        <v>188.5</v>
      </c>
      <c r="X45" s="165">
        <v>188.5</v>
      </c>
      <c r="Y45" s="175">
        <v>11.82</v>
      </c>
      <c r="Z45" s="175">
        <v>15.313000000000001</v>
      </c>
      <c r="AA45" s="175">
        <v>30.625</v>
      </c>
      <c r="AB45" s="175">
        <v>50</v>
      </c>
      <c r="AC45" s="175"/>
      <c r="AD45" s="175">
        <v>1</v>
      </c>
      <c r="AE45" s="175">
        <v>16.312999999999999</v>
      </c>
      <c r="AF45" s="175">
        <v>32.625</v>
      </c>
      <c r="AG45" s="175">
        <v>53.265000000000001</v>
      </c>
      <c r="AH45" s="160">
        <v>2</v>
      </c>
      <c r="AI45" s="159">
        <v>1338</v>
      </c>
      <c r="AJ45" s="178">
        <v>669</v>
      </c>
      <c r="AK45" s="179">
        <v>2.5200000000000001E-3</v>
      </c>
      <c r="AL45" s="159"/>
      <c r="AM45" s="159">
        <v>6</v>
      </c>
      <c r="AN45" s="159">
        <v>2260</v>
      </c>
      <c r="AO45" s="180">
        <v>377</v>
      </c>
      <c r="AP45" s="182">
        <v>1.42E-3</v>
      </c>
      <c r="AQ45" s="159"/>
      <c r="AR45" s="159">
        <v>8</v>
      </c>
      <c r="AS45" s="159">
        <v>3272</v>
      </c>
      <c r="AT45" s="180">
        <v>409</v>
      </c>
      <c r="AU45" s="182">
        <v>1.5399999999999999E-3</v>
      </c>
      <c r="AV45" s="159"/>
      <c r="AW45" s="159">
        <v>1</v>
      </c>
      <c r="AX45" s="159">
        <v>3475</v>
      </c>
      <c r="AY45" s="159">
        <v>3475</v>
      </c>
      <c r="AZ45" s="182">
        <v>1.3100000000000001E-2</v>
      </c>
      <c r="BA45" s="159"/>
      <c r="BB45" s="159">
        <v>2</v>
      </c>
      <c r="BC45" s="159">
        <v>6413</v>
      </c>
      <c r="BD45" s="180">
        <v>3207</v>
      </c>
      <c r="BE45" s="182">
        <v>1.209E-2</v>
      </c>
      <c r="BF45" s="159"/>
      <c r="BG45" s="159">
        <v>3</v>
      </c>
      <c r="BH45" s="159">
        <v>6821</v>
      </c>
      <c r="BI45" s="180">
        <v>2274</v>
      </c>
      <c r="BJ45" s="182">
        <v>8.5699999999999995E-3</v>
      </c>
      <c r="BK45" s="159"/>
      <c r="BL45" s="159">
        <v>5</v>
      </c>
      <c r="BM45" s="159">
        <v>10193</v>
      </c>
      <c r="BN45" s="180">
        <v>2039</v>
      </c>
      <c r="BO45" s="182">
        <v>7.6800000000000002E-3</v>
      </c>
      <c r="BP45" s="159"/>
      <c r="BQ45" s="159">
        <v>8</v>
      </c>
      <c r="BR45" s="159">
        <v>12244</v>
      </c>
      <c r="BS45" s="180">
        <v>1531</v>
      </c>
      <c r="BT45" s="182">
        <v>5.77E-3</v>
      </c>
      <c r="BU45" s="159"/>
      <c r="BV45" s="159">
        <v>4</v>
      </c>
      <c r="BW45" s="159">
        <v>3266</v>
      </c>
      <c r="BX45" s="159">
        <v>816.5</v>
      </c>
      <c r="BY45" s="182">
        <v>3.0799999999999998E-3</v>
      </c>
      <c r="BZ45" s="159"/>
      <c r="CA45" s="159">
        <v>7</v>
      </c>
      <c r="CB45" s="159">
        <v>4633</v>
      </c>
      <c r="CC45" s="159">
        <v>661.85714289999999</v>
      </c>
      <c r="CD45" s="182">
        <v>2.49E-3</v>
      </c>
      <c r="CE45" s="159"/>
      <c r="CF45" s="159">
        <v>11</v>
      </c>
      <c r="CG45" s="159">
        <v>6399</v>
      </c>
      <c r="CH45" s="180">
        <v>582</v>
      </c>
      <c r="CI45" s="182">
        <v>2.1900000000000001E-3</v>
      </c>
      <c r="CJ45" s="159"/>
      <c r="CK45" s="159">
        <v>3</v>
      </c>
      <c r="CL45" s="159">
        <v>2229</v>
      </c>
      <c r="CM45" s="180">
        <v>743</v>
      </c>
      <c r="CN45" s="182">
        <v>2.8E-3</v>
      </c>
      <c r="CO45" s="159"/>
      <c r="CP45" s="159">
        <v>7</v>
      </c>
      <c r="CQ45" s="159">
        <v>3161</v>
      </c>
      <c r="CR45" s="159">
        <v>451.57142859999999</v>
      </c>
      <c r="CS45" s="182">
        <v>1.6999999999999999E-3</v>
      </c>
      <c r="CT45" s="159"/>
      <c r="CU45" s="159">
        <v>13</v>
      </c>
      <c r="CV45" s="159">
        <v>4908</v>
      </c>
      <c r="CW45" s="159">
        <v>377.53846149999998</v>
      </c>
      <c r="CX45" s="182">
        <v>1.42E-3</v>
      </c>
      <c r="CY45" s="159"/>
      <c r="CZ45" s="159">
        <v>17</v>
      </c>
      <c r="DA45" s="159">
        <v>6163</v>
      </c>
      <c r="DB45" s="159">
        <v>362.52941179999999</v>
      </c>
      <c r="DC45" s="182">
        <v>1.3699999999999999E-3</v>
      </c>
      <c r="DD45" s="159"/>
      <c r="DE45" s="159">
        <v>23</v>
      </c>
      <c r="DF45" s="159">
        <v>7577</v>
      </c>
      <c r="DG45" s="159">
        <v>329.43478260000001</v>
      </c>
      <c r="DH45" s="182">
        <v>1.24E-3</v>
      </c>
      <c r="DI45" s="159"/>
      <c r="DJ45" s="159">
        <v>4</v>
      </c>
      <c r="DK45" s="159">
        <v>9402</v>
      </c>
      <c r="DL45" s="159">
        <v>2350.5</v>
      </c>
      <c r="DM45" s="182">
        <v>8.8599999999999998E-3</v>
      </c>
      <c r="DN45" s="159"/>
      <c r="DO45" s="159">
        <v>12</v>
      </c>
      <c r="DP45" s="191">
        <v>23222</v>
      </c>
      <c r="DQ45" s="159">
        <v>1935.166667</v>
      </c>
      <c r="DR45" s="182">
        <v>7.2899999999999996E-3</v>
      </c>
      <c r="DS45" s="159"/>
      <c r="DT45" s="159">
        <v>6</v>
      </c>
      <c r="DU45" s="159">
        <v>9872</v>
      </c>
      <c r="DV45" s="159">
        <v>1645.333333</v>
      </c>
      <c r="DW45" s="182">
        <v>6.1999999999999998E-3</v>
      </c>
      <c r="DX45" s="159"/>
      <c r="DY45" s="159">
        <v>9</v>
      </c>
      <c r="DZ45" s="159">
        <v>12398</v>
      </c>
      <c r="EA45" s="159">
        <v>1377.555556</v>
      </c>
      <c r="EB45" s="182">
        <v>5.1900000000000002E-3</v>
      </c>
      <c r="EC45" s="159"/>
      <c r="ED45" s="159">
        <v>13</v>
      </c>
      <c r="EE45" s="159">
        <v>18829</v>
      </c>
      <c r="EF45" s="159">
        <v>1448.3846149999999</v>
      </c>
      <c r="EG45" s="182">
        <v>5.4599999999999996E-3</v>
      </c>
      <c r="EH45" s="159"/>
      <c r="EI45" s="159">
        <v>1</v>
      </c>
      <c r="EJ45" s="159">
        <v>5432</v>
      </c>
      <c r="EK45" s="159">
        <v>5432</v>
      </c>
      <c r="EL45" s="182">
        <v>2.0469999999999999E-2</v>
      </c>
      <c r="EM45" s="159"/>
      <c r="EN45" s="159">
        <v>2</v>
      </c>
      <c r="EO45" s="159">
        <v>7035</v>
      </c>
      <c r="EP45" s="159">
        <v>3517.5</v>
      </c>
      <c r="EQ45" s="182">
        <v>1.3259999999999999E-2</v>
      </c>
      <c r="ER45" s="159"/>
      <c r="ES45" s="159">
        <v>3</v>
      </c>
      <c r="ET45" s="159">
        <v>9612</v>
      </c>
      <c r="EU45" s="159">
        <v>3204</v>
      </c>
      <c r="EV45" s="182">
        <v>1.208E-2</v>
      </c>
      <c r="EW45" s="159"/>
      <c r="EX45" s="159">
        <v>4</v>
      </c>
      <c r="EY45" s="159">
        <v>10445</v>
      </c>
      <c r="EZ45" s="159">
        <v>2611.25</v>
      </c>
      <c r="FA45" s="182">
        <v>9.8399999999999998E-3</v>
      </c>
      <c r="FB45" s="159"/>
      <c r="FC45" s="159">
        <v>6</v>
      </c>
      <c r="FD45" s="159">
        <v>13419</v>
      </c>
      <c r="FE45" s="159">
        <v>2236.5</v>
      </c>
      <c r="FF45" s="182">
        <v>8.43E-3</v>
      </c>
      <c r="FG45" s="159"/>
      <c r="FH45" s="159">
        <v>9</v>
      </c>
      <c r="FI45" s="159">
        <v>18697</v>
      </c>
      <c r="FJ45" s="159">
        <v>2077.4444440000002</v>
      </c>
      <c r="FK45" s="182">
        <v>7.8300000000000002E-3</v>
      </c>
      <c r="FL45" s="159"/>
      <c r="FM45" s="159">
        <v>7</v>
      </c>
      <c r="FN45" s="159">
        <v>7600</v>
      </c>
      <c r="FO45" s="159">
        <v>1085.7142859999999</v>
      </c>
      <c r="FP45" s="182">
        <v>4.0899999999999999E-3</v>
      </c>
      <c r="FQ45" s="159"/>
      <c r="FR45" s="159">
        <v>15</v>
      </c>
      <c r="FS45" s="159">
        <v>18538</v>
      </c>
      <c r="FT45" s="159">
        <v>1235.866667</v>
      </c>
      <c r="FU45" s="182">
        <v>4.6600000000000001E-3</v>
      </c>
      <c r="FV45" s="159"/>
      <c r="FW45" s="159" t="s">
        <v>141</v>
      </c>
      <c r="FX45" s="159" t="s">
        <v>140</v>
      </c>
      <c r="FY45" s="159" t="e">
        <v>#VALUE!</v>
      </c>
      <c r="FZ45" s="182" t="e">
        <v>#VALUE!</v>
      </c>
      <c r="GA45" s="159"/>
      <c r="GB45" s="159" t="s">
        <v>141</v>
      </c>
      <c r="GC45" s="159" t="s">
        <v>140</v>
      </c>
      <c r="GD45" s="159" t="e">
        <v>#VALUE!</v>
      </c>
      <c r="GE45" s="182" t="e">
        <v>#VALUE!</v>
      </c>
      <c r="GF45" s="159"/>
      <c r="GG45" s="159">
        <v>3</v>
      </c>
      <c r="GH45" s="159">
        <v>3237</v>
      </c>
      <c r="GI45" s="159">
        <v>1079</v>
      </c>
      <c r="GJ45" s="182">
        <v>4.0699999999999998E-3</v>
      </c>
    </row>
    <row r="46" spans="1:192" ht="17">
      <c r="A46" s="159">
        <v>26</v>
      </c>
      <c r="B46" s="159" t="s">
        <v>178</v>
      </c>
      <c r="C46" s="165">
        <v>50</v>
      </c>
      <c r="D46" s="165">
        <v>53.5</v>
      </c>
      <c r="E46" s="165">
        <v>121.5</v>
      </c>
      <c r="F46" s="174">
        <v>174.9</v>
      </c>
      <c r="G46" s="165">
        <v>3.5</v>
      </c>
      <c r="H46" s="165">
        <v>61.3</v>
      </c>
      <c r="I46" s="165">
        <v>6.9</v>
      </c>
      <c r="J46" s="165">
        <v>11.3</v>
      </c>
      <c r="K46" s="159"/>
      <c r="L46" s="165">
        <v>1</v>
      </c>
      <c r="M46" s="189">
        <v>4.5</v>
      </c>
      <c r="N46" s="190">
        <v>8.9</v>
      </c>
      <c r="O46" s="165">
        <v>14.5</v>
      </c>
      <c r="P46" s="165"/>
      <c r="Q46" s="175">
        <v>0.375</v>
      </c>
      <c r="R46" s="176">
        <v>1.5389999999999999E-2</v>
      </c>
      <c r="S46" s="176"/>
      <c r="T46" s="177">
        <v>175.6</v>
      </c>
      <c r="U46" s="165">
        <v>0.3</v>
      </c>
      <c r="V46" s="175"/>
      <c r="W46" s="165">
        <v>186.8</v>
      </c>
      <c r="X46" s="165">
        <v>186.8</v>
      </c>
      <c r="Y46" s="175">
        <v>11.9</v>
      </c>
      <c r="Z46" s="175">
        <v>15.313000000000001</v>
      </c>
      <c r="AA46" s="175">
        <v>30.625</v>
      </c>
      <c r="AB46" s="175">
        <v>50</v>
      </c>
      <c r="AC46" s="175"/>
      <c r="AD46" s="175">
        <v>1</v>
      </c>
      <c r="AE46" s="175">
        <v>16.312999999999999</v>
      </c>
      <c r="AF46" s="175">
        <v>32.625</v>
      </c>
      <c r="AG46" s="175">
        <v>53.265000000000001</v>
      </c>
      <c r="AH46" s="160">
        <v>2</v>
      </c>
      <c r="AI46" s="159">
        <v>1706</v>
      </c>
      <c r="AJ46" s="178">
        <v>853</v>
      </c>
      <c r="AK46" s="179">
        <v>3.15E-3</v>
      </c>
      <c r="AL46" s="159"/>
      <c r="AM46" s="159">
        <v>6</v>
      </c>
      <c r="AN46" s="159">
        <v>2697</v>
      </c>
      <c r="AO46" s="180">
        <v>450</v>
      </c>
      <c r="AP46" s="182">
        <v>1.66E-3</v>
      </c>
      <c r="AQ46" s="159"/>
      <c r="AR46" s="159">
        <v>8</v>
      </c>
      <c r="AS46" s="159">
        <v>3341</v>
      </c>
      <c r="AT46" s="180">
        <v>418</v>
      </c>
      <c r="AU46" s="182">
        <v>1.5399999999999999E-3</v>
      </c>
      <c r="AV46" s="159"/>
      <c r="AW46" s="159">
        <v>1</v>
      </c>
      <c r="AX46" s="159">
        <v>3596</v>
      </c>
      <c r="AY46" s="159">
        <v>3596</v>
      </c>
      <c r="AZ46" s="182">
        <v>1.329E-2</v>
      </c>
      <c r="BA46" s="159"/>
      <c r="BB46" s="159">
        <v>2</v>
      </c>
      <c r="BC46" s="159">
        <v>6938</v>
      </c>
      <c r="BD46" s="180">
        <v>3469</v>
      </c>
      <c r="BE46" s="182">
        <v>1.282E-2</v>
      </c>
      <c r="BF46" s="159"/>
      <c r="BG46" s="159">
        <v>3</v>
      </c>
      <c r="BH46" s="159">
        <v>7209</v>
      </c>
      <c r="BI46" s="180">
        <v>2403</v>
      </c>
      <c r="BJ46" s="182">
        <v>8.8800000000000007E-3</v>
      </c>
      <c r="BK46" s="159"/>
      <c r="BL46" s="159">
        <v>5</v>
      </c>
      <c r="BM46" s="159">
        <v>9752</v>
      </c>
      <c r="BN46" s="180">
        <v>1950</v>
      </c>
      <c r="BO46" s="182">
        <v>7.2100000000000003E-3</v>
      </c>
      <c r="BP46" s="159"/>
      <c r="BQ46" s="159">
        <v>8</v>
      </c>
      <c r="BR46" s="159">
        <v>13093</v>
      </c>
      <c r="BS46" s="180">
        <v>1637</v>
      </c>
      <c r="BT46" s="182">
        <v>6.0499999999999998E-3</v>
      </c>
      <c r="BU46" s="159"/>
      <c r="BV46" s="159">
        <v>4</v>
      </c>
      <c r="BW46" s="159">
        <v>3365</v>
      </c>
      <c r="BX46" s="159">
        <v>841.25</v>
      </c>
      <c r="BY46" s="182">
        <v>3.1099999999999999E-3</v>
      </c>
      <c r="BZ46" s="159"/>
      <c r="CA46" s="159">
        <v>7</v>
      </c>
      <c r="CB46" s="159">
        <v>4725</v>
      </c>
      <c r="CC46" s="159">
        <v>675</v>
      </c>
      <c r="CD46" s="182">
        <v>2.49E-3</v>
      </c>
      <c r="CE46" s="159"/>
      <c r="CF46" s="159">
        <v>11</v>
      </c>
      <c r="CG46" s="159">
        <v>6922</v>
      </c>
      <c r="CH46" s="180">
        <v>629</v>
      </c>
      <c r="CI46" s="182">
        <v>2.32E-3</v>
      </c>
      <c r="CJ46" s="159"/>
      <c r="CK46" s="159">
        <v>3</v>
      </c>
      <c r="CL46" s="159">
        <v>1976</v>
      </c>
      <c r="CM46" s="180">
        <v>659</v>
      </c>
      <c r="CN46" s="182">
        <v>2.4299999999999999E-3</v>
      </c>
      <c r="CO46" s="159"/>
      <c r="CP46" s="159">
        <v>7</v>
      </c>
      <c r="CQ46" s="159">
        <v>3053</v>
      </c>
      <c r="CR46" s="159">
        <v>436.14285710000001</v>
      </c>
      <c r="CS46" s="182">
        <v>1.6100000000000001E-3</v>
      </c>
      <c r="CT46" s="159"/>
      <c r="CU46" s="159">
        <v>13</v>
      </c>
      <c r="CV46" s="159">
        <v>6475</v>
      </c>
      <c r="CW46" s="159">
        <v>498.07692309999999</v>
      </c>
      <c r="CX46" s="182">
        <v>1.8400000000000001E-3</v>
      </c>
      <c r="CY46" s="159"/>
      <c r="CZ46" s="159">
        <v>17</v>
      </c>
      <c r="DA46" s="159">
        <v>8264</v>
      </c>
      <c r="DB46" s="159">
        <v>486.1176471</v>
      </c>
      <c r="DC46" s="182">
        <v>1.8E-3</v>
      </c>
      <c r="DD46" s="159"/>
      <c r="DE46" s="159">
        <v>23</v>
      </c>
      <c r="DF46" s="159">
        <v>9184</v>
      </c>
      <c r="DG46" s="159">
        <v>399.30434780000002</v>
      </c>
      <c r="DH46" s="182">
        <v>1.48E-3</v>
      </c>
      <c r="DI46" s="159"/>
      <c r="DJ46" s="159">
        <v>4</v>
      </c>
      <c r="DK46" s="159">
        <v>9358</v>
      </c>
      <c r="DL46" s="159">
        <v>2339.5</v>
      </c>
      <c r="DM46" s="182">
        <v>8.6400000000000001E-3</v>
      </c>
      <c r="DN46" s="159"/>
      <c r="DO46" s="159">
        <v>12</v>
      </c>
      <c r="DP46" s="191" t="s">
        <v>140</v>
      </c>
      <c r="DQ46" s="159" t="e">
        <v>#VALUE!</v>
      </c>
      <c r="DR46" s="182" t="s">
        <v>140</v>
      </c>
      <c r="DS46" s="159"/>
      <c r="DT46" s="159">
        <v>6</v>
      </c>
      <c r="DU46" s="159">
        <v>10108</v>
      </c>
      <c r="DV46" s="159">
        <v>1684.666667</v>
      </c>
      <c r="DW46" s="182">
        <v>6.2199999999999998E-3</v>
      </c>
      <c r="DX46" s="159"/>
      <c r="DY46" s="159">
        <v>9</v>
      </c>
      <c r="DZ46" s="159">
        <v>12868</v>
      </c>
      <c r="EA46" s="159">
        <v>1429.7777779999999</v>
      </c>
      <c r="EB46" s="182">
        <v>5.28E-3</v>
      </c>
      <c r="EC46" s="159"/>
      <c r="ED46" s="159">
        <v>13</v>
      </c>
      <c r="EE46" s="159">
        <v>18592</v>
      </c>
      <c r="EF46" s="159">
        <v>1430.1538459999999</v>
      </c>
      <c r="EG46" s="182">
        <v>5.28E-3</v>
      </c>
      <c r="EH46" s="159"/>
      <c r="EI46" s="159">
        <v>1</v>
      </c>
      <c r="EJ46" s="159">
        <v>7534</v>
      </c>
      <c r="EK46" s="159">
        <v>7534</v>
      </c>
      <c r="EL46" s="182">
        <v>2.784E-2</v>
      </c>
      <c r="EM46" s="159"/>
      <c r="EN46" s="159">
        <v>2</v>
      </c>
      <c r="EO46" s="159">
        <v>8404</v>
      </c>
      <c r="EP46" s="159">
        <v>4202</v>
      </c>
      <c r="EQ46" s="182">
        <v>1.553E-2</v>
      </c>
      <c r="ER46" s="159"/>
      <c r="ES46" s="159">
        <v>3</v>
      </c>
      <c r="ET46" s="159">
        <v>11630</v>
      </c>
      <c r="EU46" s="159">
        <v>3876.666667</v>
      </c>
      <c r="EV46" s="182">
        <v>1.4319999999999999E-2</v>
      </c>
      <c r="EW46" s="159"/>
      <c r="EX46" s="159">
        <v>4</v>
      </c>
      <c r="EY46" s="159">
        <v>11886</v>
      </c>
      <c r="EZ46" s="159">
        <v>2971.5</v>
      </c>
      <c r="FA46" s="182">
        <v>1.098E-2</v>
      </c>
      <c r="FB46" s="159"/>
      <c r="FC46" s="159">
        <v>6</v>
      </c>
      <c r="FD46" s="159">
        <v>15732</v>
      </c>
      <c r="FE46" s="159">
        <v>2622</v>
      </c>
      <c r="FF46" s="182">
        <v>9.6900000000000007E-3</v>
      </c>
      <c r="FG46" s="159"/>
      <c r="FH46" s="159">
        <v>9</v>
      </c>
      <c r="FI46" s="159">
        <v>20275</v>
      </c>
      <c r="FJ46" s="159">
        <v>2252.7777780000001</v>
      </c>
      <c r="FK46" s="182">
        <v>8.3199999999999993E-3</v>
      </c>
      <c r="FL46" s="159"/>
      <c r="FM46" s="159">
        <v>7</v>
      </c>
      <c r="FN46" s="159">
        <v>13600</v>
      </c>
      <c r="FO46" s="159">
        <v>1942.857143</v>
      </c>
      <c r="FP46" s="182">
        <v>7.1799999999999998E-3</v>
      </c>
      <c r="FQ46" s="159"/>
      <c r="FR46" s="159">
        <v>15</v>
      </c>
      <c r="FS46" s="159">
        <v>25584</v>
      </c>
      <c r="FT46" s="159">
        <v>1705.6</v>
      </c>
      <c r="FU46" s="182">
        <v>6.3E-3</v>
      </c>
      <c r="FV46" s="159"/>
      <c r="FW46" s="159" t="s">
        <v>141</v>
      </c>
      <c r="FX46" s="159" t="s">
        <v>140</v>
      </c>
      <c r="FY46" s="159" t="e">
        <v>#VALUE!</v>
      </c>
      <c r="FZ46" s="182" t="e">
        <v>#VALUE!</v>
      </c>
      <c r="GA46" s="159"/>
      <c r="GB46" s="159" t="s">
        <v>141</v>
      </c>
      <c r="GC46" s="159" t="s">
        <v>140</v>
      </c>
      <c r="GD46" s="159" t="e">
        <v>#VALUE!</v>
      </c>
      <c r="GE46" s="182" t="e">
        <v>#VALUE!</v>
      </c>
      <c r="GF46" s="159"/>
      <c r="GG46" s="159">
        <v>3</v>
      </c>
      <c r="GH46" s="159">
        <v>3115</v>
      </c>
      <c r="GI46" s="159">
        <v>1038.333333</v>
      </c>
      <c r="GJ46" s="182">
        <v>3.8400000000000001E-3</v>
      </c>
    </row>
    <row r="47" spans="1:192" ht="17">
      <c r="A47" s="159">
        <v>27</v>
      </c>
      <c r="B47" s="159" t="s">
        <v>179</v>
      </c>
      <c r="C47" s="165">
        <v>50</v>
      </c>
      <c r="D47" s="165">
        <v>53.5</v>
      </c>
      <c r="E47" s="165">
        <v>125.5</v>
      </c>
      <c r="F47" s="174">
        <v>178.9</v>
      </c>
      <c r="G47" s="165">
        <v>3.5</v>
      </c>
      <c r="H47" s="165">
        <v>61.3</v>
      </c>
      <c r="I47" s="165">
        <v>6.9</v>
      </c>
      <c r="J47" s="165">
        <v>11.3</v>
      </c>
      <c r="K47" s="159"/>
      <c r="L47" s="165">
        <v>1</v>
      </c>
      <c r="M47" s="189">
        <v>4.5</v>
      </c>
      <c r="N47" s="190">
        <v>8.9</v>
      </c>
      <c r="O47" s="165">
        <v>14.5</v>
      </c>
      <c r="P47" s="165"/>
      <c r="Q47" s="175">
        <v>0.379</v>
      </c>
      <c r="R47" s="176">
        <v>1.554E-2</v>
      </c>
      <c r="S47" s="176"/>
      <c r="T47" s="177">
        <v>179.7</v>
      </c>
      <c r="U47" s="165">
        <v>0.2</v>
      </c>
      <c r="V47" s="175"/>
      <c r="W47" s="165">
        <v>190.8</v>
      </c>
      <c r="X47" s="165">
        <v>190.8</v>
      </c>
      <c r="Y47" s="175">
        <v>11.87</v>
      </c>
      <c r="Z47" s="175">
        <v>15.313000000000001</v>
      </c>
      <c r="AA47" s="175">
        <v>30.625</v>
      </c>
      <c r="AB47" s="175">
        <v>50</v>
      </c>
      <c r="AC47" s="175"/>
      <c r="AD47" s="175">
        <v>1</v>
      </c>
      <c r="AE47" s="175">
        <v>16.312999999999999</v>
      </c>
      <c r="AF47" s="175">
        <v>32.625</v>
      </c>
      <c r="AG47" s="175">
        <v>53.265000000000001</v>
      </c>
      <c r="AH47" s="160">
        <v>2</v>
      </c>
      <c r="AI47" s="159">
        <v>1227</v>
      </c>
      <c r="AJ47" s="178">
        <v>614</v>
      </c>
      <c r="AK47" s="179">
        <v>2.2899999999999999E-3</v>
      </c>
      <c r="AL47" s="159"/>
      <c r="AM47" s="159">
        <v>6</v>
      </c>
      <c r="AN47" s="159">
        <v>2203</v>
      </c>
      <c r="AO47" s="180">
        <v>367</v>
      </c>
      <c r="AP47" s="182">
        <v>1.3699999999999999E-3</v>
      </c>
      <c r="AQ47" s="159"/>
      <c r="AR47" s="159">
        <v>8</v>
      </c>
      <c r="AS47" s="159">
        <v>2957</v>
      </c>
      <c r="AT47" s="180">
        <v>370</v>
      </c>
      <c r="AU47" s="182">
        <v>1.3799999999999999E-3</v>
      </c>
      <c r="AV47" s="159"/>
      <c r="AW47" s="159">
        <v>1</v>
      </c>
      <c r="AX47" s="159">
        <v>3178</v>
      </c>
      <c r="AY47" s="159">
        <v>3178</v>
      </c>
      <c r="AZ47" s="182">
        <v>1.1849999999999999E-2</v>
      </c>
      <c r="BA47" s="159"/>
      <c r="BB47" s="159">
        <v>2</v>
      </c>
      <c r="BC47" s="159">
        <v>6001</v>
      </c>
      <c r="BD47" s="180">
        <v>3001</v>
      </c>
      <c r="BE47" s="182">
        <v>1.119E-2</v>
      </c>
      <c r="BF47" s="159"/>
      <c r="BG47" s="159">
        <v>3</v>
      </c>
      <c r="BH47" s="159">
        <v>7708</v>
      </c>
      <c r="BI47" s="180">
        <v>2569</v>
      </c>
      <c r="BJ47" s="182">
        <v>9.58E-3</v>
      </c>
      <c r="BK47" s="159"/>
      <c r="BL47" s="159">
        <v>5</v>
      </c>
      <c r="BM47" s="159">
        <v>9248</v>
      </c>
      <c r="BN47" s="180">
        <v>1850</v>
      </c>
      <c r="BO47" s="182">
        <v>6.8999999999999999E-3</v>
      </c>
      <c r="BP47" s="159"/>
      <c r="BQ47" s="159">
        <v>8</v>
      </c>
      <c r="BR47" s="159">
        <v>12644</v>
      </c>
      <c r="BS47" s="180">
        <v>1581</v>
      </c>
      <c r="BT47" s="182">
        <v>5.8900000000000003E-3</v>
      </c>
      <c r="BU47" s="159"/>
      <c r="BV47" s="159">
        <v>4</v>
      </c>
      <c r="BW47" s="159">
        <v>2913</v>
      </c>
      <c r="BX47" s="159">
        <v>728.25</v>
      </c>
      <c r="BY47" s="182">
        <v>2.7200000000000002E-3</v>
      </c>
      <c r="BZ47" s="159"/>
      <c r="CA47" s="159">
        <v>7</v>
      </c>
      <c r="CB47" s="159">
        <v>5013</v>
      </c>
      <c r="CC47" s="159">
        <v>716.14285710000001</v>
      </c>
      <c r="CD47" s="182">
        <v>2.6700000000000001E-3</v>
      </c>
      <c r="CE47" s="159"/>
      <c r="CF47" s="159">
        <v>11</v>
      </c>
      <c r="CG47" s="159">
        <v>7353</v>
      </c>
      <c r="CH47" s="180">
        <v>668</v>
      </c>
      <c r="CI47" s="182">
        <v>2.49E-3</v>
      </c>
      <c r="CJ47" s="159"/>
      <c r="CK47" s="159">
        <v>3</v>
      </c>
      <c r="CL47" s="159">
        <v>1943</v>
      </c>
      <c r="CM47" s="180">
        <v>648</v>
      </c>
      <c r="CN47" s="182">
        <v>2.4099999999999998E-3</v>
      </c>
      <c r="CO47" s="159"/>
      <c r="CP47" s="159">
        <v>7</v>
      </c>
      <c r="CQ47" s="159">
        <v>3529</v>
      </c>
      <c r="CR47" s="159">
        <v>504.14285710000001</v>
      </c>
      <c r="CS47" s="182">
        <v>1.8799999999999999E-3</v>
      </c>
      <c r="CT47" s="159"/>
      <c r="CU47" s="159">
        <v>13</v>
      </c>
      <c r="CV47" s="159">
        <v>5138</v>
      </c>
      <c r="CW47" s="159">
        <v>395.2307692</v>
      </c>
      <c r="CX47" s="182">
        <v>1.47E-3</v>
      </c>
      <c r="CY47" s="159"/>
      <c r="CZ47" s="159">
        <v>17</v>
      </c>
      <c r="DA47" s="159">
        <v>7105</v>
      </c>
      <c r="DB47" s="159">
        <v>417.94117649999998</v>
      </c>
      <c r="DC47" s="182">
        <v>1.56E-3</v>
      </c>
      <c r="DD47" s="159"/>
      <c r="DE47" s="159">
        <v>23</v>
      </c>
      <c r="DF47" s="159">
        <v>7723</v>
      </c>
      <c r="DG47" s="159">
        <v>335.78260870000003</v>
      </c>
      <c r="DH47" s="182">
        <v>1.25E-3</v>
      </c>
      <c r="DI47" s="159"/>
      <c r="DJ47" s="159">
        <v>4</v>
      </c>
      <c r="DK47" s="159">
        <v>9616</v>
      </c>
      <c r="DL47" s="159">
        <v>2404</v>
      </c>
      <c r="DM47" s="182">
        <v>8.9599999999999992E-3</v>
      </c>
      <c r="DN47" s="159"/>
      <c r="DO47" s="159">
        <v>12</v>
      </c>
      <c r="DP47" s="191">
        <v>25462</v>
      </c>
      <c r="DQ47" s="159">
        <v>2121.833333</v>
      </c>
      <c r="DR47" s="182">
        <v>7.9100000000000004E-3</v>
      </c>
      <c r="DS47" s="159"/>
      <c r="DT47" s="159">
        <v>6</v>
      </c>
      <c r="DU47" s="159">
        <v>11968</v>
      </c>
      <c r="DV47" s="159">
        <v>1994.666667</v>
      </c>
      <c r="DW47" s="182">
        <v>7.4400000000000004E-3</v>
      </c>
      <c r="DX47" s="159"/>
      <c r="DY47" s="159">
        <v>9</v>
      </c>
      <c r="DZ47" s="159">
        <v>14600</v>
      </c>
      <c r="EA47" s="159">
        <v>1622.2222220000001</v>
      </c>
      <c r="EB47" s="182">
        <v>6.0499999999999998E-3</v>
      </c>
      <c r="EC47" s="159"/>
      <c r="ED47" s="159">
        <v>13</v>
      </c>
      <c r="EE47" s="159">
        <v>21593</v>
      </c>
      <c r="EF47" s="159">
        <v>1661</v>
      </c>
      <c r="EG47" s="182">
        <v>6.1900000000000002E-3</v>
      </c>
      <c r="EH47" s="159"/>
      <c r="EI47" s="159">
        <v>1</v>
      </c>
      <c r="EJ47" s="159">
        <v>5901</v>
      </c>
      <c r="EK47" s="159">
        <v>5901</v>
      </c>
      <c r="EL47" s="182">
        <v>2.1999999999999999E-2</v>
      </c>
      <c r="EM47" s="159"/>
      <c r="EN47" s="159">
        <v>2</v>
      </c>
      <c r="EO47" s="159">
        <v>7677</v>
      </c>
      <c r="EP47" s="159">
        <v>3838.5</v>
      </c>
      <c r="EQ47" s="182">
        <v>1.431E-2</v>
      </c>
      <c r="ER47" s="159"/>
      <c r="ES47" s="159">
        <v>3</v>
      </c>
      <c r="ET47" s="159">
        <v>10954</v>
      </c>
      <c r="EU47" s="159">
        <v>3651.333333</v>
      </c>
      <c r="EV47" s="182">
        <v>1.3610000000000001E-2</v>
      </c>
      <c r="EW47" s="159"/>
      <c r="EX47" s="159">
        <v>4</v>
      </c>
      <c r="EY47" s="159">
        <v>11506</v>
      </c>
      <c r="EZ47" s="159">
        <v>2876.5</v>
      </c>
      <c r="FA47" s="182">
        <v>1.073E-2</v>
      </c>
      <c r="FB47" s="159"/>
      <c r="FC47" s="159">
        <v>6</v>
      </c>
      <c r="FD47" s="159">
        <v>14415</v>
      </c>
      <c r="FE47" s="159">
        <v>2402.5</v>
      </c>
      <c r="FF47" s="182">
        <v>8.9599999999999992E-3</v>
      </c>
      <c r="FG47" s="159"/>
      <c r="FH47" s="159">
        <v>9</v>
      </c>
      <c r="FI47" s="159">
        <v>19309</v>
      </c>
      <c r="FJ47" s="159">
        <v>2145.4444440000002</v>
      </c>
      <c r="FK47" s="182">
        <v>8.0000000000000002E-3</v>
      </c>
      <c r="FL47" s="159"/>
      <c r="FM47" s="159">
        <v>7</v>
      </c>
      <c r="FN47" s="159">
        <v>10400</v>
      </c>
      <c r="FO47" s="159">
        <v>1485.7142859999999</v>
      </c>
      <c r="FP47" s="182">
        <v>5.5399999999999998E-3</v>
      </c>
      <c r="FQ47" s="159"/>
      <c r="FR47" s="159">
        <v>15</v>
      </c>
      <c r="FS47" s="159">
        <v>18907</v>
      </c>
      <c r="FT47" s="159">
        <v>1260.4666669999999</v>
      </c>
      <c r="FU47" s="182">
        <v>4.7000000000000002E-3</v>
      </c>
      <c r="FV47" s="159"/>
      <c r="FW47" s="159" t="s">
        <v>141</v>
      </c>
      <c r="FX47" s="159" t="s">
        <v>140</v>
      </c>
      <c r="FY47" s="159" t="e">
        <v>#VALUE!</v>
      </c>
      <c r="FZ47" s="182" t="e">
        <v>#VALUE!</v>
      </c>
      <c r="GA47" s="159"/>
      <c r="GB47" s="159" t="s">
        <v>141</v>
      </c>
      <c r="GC47" s="159" t="s">
        <v>140</v>
      </c>
      <c r="GD47" s="159" t="e">
        <v>#VALUE!</v>
      </c>
      <c r="GE47" s="182" t="e">
        <v>#VALUE!</v>
      </c>
      <c r="GF47" s="159"/>
      <c r="GG47" s="159">
        <v>3</v>
      </c>
      <c r="GH47" s="159">
        <v>2548</v>
      </c>
      <c r="GI47" s="159">
        <v>849.33333330000005</v>
      </c>
      <c r="GJ47" s="182">
        <v>3.1700000000000001E-3</v>
      </c>
    </row>
    <row r="48" spans="1:192" ht="17">
      <c r="A48" s="159">
        <v>28</v>
      </c>
      <c r="B48" s="159" t="s">
        <v>180</v>
      </c>
      <c r="C48" s="165">
        <v>65</v>
      </c>
      <c r="D48" s="165">
        <v>70.3</v>
      </c>
      <c r="E48" s="165">
        <v>124.5</v>
      </c>
      <c r="F48" s="174">
        <v>194.8</v>
      </c>
      <c r="G48" s="165">
        <v>5.3</v>
      </c>
      <c r="H48" s="165">
        <v>38.4</v>
      </c>
      <c r="I48" s="165">
        <v>8.1</v>
      </c>
      <c r="J48" s="165">
        <v>21.1</v>
      </c>
      <c r="K48" s="159"/>
      <c r="L48" s="165">
        <v>1</v>
      </c>
      <c r="M48" s="189">
        <v>6.3</v>
      </c>
      <c r="N48" s="190">
        <v>9.6</v>
      </c>
      <c r="O48" s="165">
        <v>25.1</v>
      </c>
      <c r="P48" s="165"/>
      <c r="Q48" s="175">
        <v>0.37</v>
      </c>
      <c r="R48" s="176">
        <v>1.5169999999999999E-2</v>
      </c>
      <c r="S48" s="176"/>
      <c r="T48" s="177">
        <v>195.1</v>
      </c>
      <c r="U48" s="165">
        <v>0.7</v>
      </c>
      <c r="V48" s="175"/>
      <c r="W48" s="165">
        <v>202</v>
      </c>
      <c r="X48" s="165">
        <v>202</v>
      </c>
      <c r="Y48" s="175">
        <v>7.2249999999999996</v>
      </c>
      <c r="Z48" s="175">
        <v>12.477</v>
      </c>
      <c r="AA48" s="175">
        <v>19.195</v>
      </c>
      <c r="AB48" s="175">
        <v>50</v>
      </c>
      <c r="AC48" s="175"/>
      <c r="AD48" s="175">
        <v>1</v>
      </c>
      <c r="AE48" s="175">
        <v>13.477</v>
      </c>
      <c r="AF48" s="175">
        <v>20.733000000000001</v>
      </c>
      <c r="AG48" s="175">
        <v>54.006999999999998</v>
      </c>
      <c r="AH48" s="160">
        <v>2</v>
      </c>
      <c r="AI48" s="159">
        <v>901</v>
      </c>
      <c r="AJ48" s="178">
        <v>451</v>
      </c>
      <c r="AK48" s="179">
        <v>1.2600000000000001E-3</v>
      </c>
      <c r="AL48" s="159"/>
      <c r="AM48" s="159">
        <v>6</v>
      </c>
      <c r="AN48" s="159">
        <v>1409</v>
      </c>
      <c r="AO48" s="180">
        <v>235</v>
      </c>
      <c r="AP48" s="182">
        <v>6.6E-4</v>
      </c>
      <c r="AQ48" s="159"/>
      <c r="AR48" s="159">
        <v>8</v>
      </c>
      <c r="AS48" s="159">
        <v>1364</v>
      </c>
      <c r="AT48" s="180">
        <v>171</v>
      </c>
      <c r="AU48" s="182">
        <v>4.8000000000000001E-4</v>
      </c>
      <c r="AV48" s="159"/>
      <c r="AW48" s="159">
        <v>1</v>
      </c>
      <c r="AX48" s="159">
        <v>1034</v>
      </c>
      <c r="AY48" s="159">
        <v>1034</v>
      </c>
      <c r="AZ48" s="182">
        <v>2.8999999999999998E-3</v>
      </c>
      <c r="BA48" s="159"/>
      <c r="BB48" s="159">
        <v>2</v>
      </c>
      <c r="BC48" s="159">
        <v>1638</v>
      </c>
      <c r="BD48" s="180">
        <v>819</v>
      </c>
      <c r="BE48" s="182">
        <v>2.2899999999999999E-3</v>
      </c>
      <c r="BF48" s="159"/>
      <c r="BG48" s="159">
        <v>3</v>
      </c>
      <c r="BH48" s="159">
        <v>1976</v>
      </c>
      <c r="BI48" s="180">
        <v>659</v>
      </c>
      <c r="BJ48" s="182">
        <v>1.8400000000000001E-3</v>
      </c>
      <c r="BK48" s="159"/>
      <c r="BL48" s="159">
        <v>5</v>
      </c>
      <c r="BM48" s="159">
        <v>2364</v>
      </c>
      <c r="BN48" s="180">
        <v>473</v>
      </c>
      <c r="BO48" s="182">
        <v>1.32E-3</v>
      </c>
      <c r="BP48" s="159"/>
      <c r="BQ48" s="159">
        <v>8</v>
      </c>
      <c r="BR48" s="159">
        <v>2414</v>
      </c>
      <c r="BS48" s="180">
        <v>302</v>
      </c>
      <c r="BT48" s="182">
        <v>8.4999999999999995E-4</v>
      </c>
      <c r="BU48" s="159"/>
      <c r="BV48" s="159">
        <v>4</v>
      </c>
      <c r="BW48" s="159">
        <v>1257</v>
      </c>
      <c r="BX48" s="159">
        <v>314.25</v>
      </c>
      <c r="BY48" s="182">
        <v>8.8000000000000003E-4</v>
      </c>
      <c r="BZ48" s="159"/>
      <c r="CA48" s="159">
        <v>7</v>
      </c>
      <c r="CB48" s="159">
        <v>1404</v>
      </c>
      <c r="CC48" s="159">
        <v>200.57142859999999</v>
      </c>
      <c r="CD48" s="182">
        <v>5.5999999999999995E-4</v>
      </c>
      <c r="CE48" s="159"/>
      <c r="CF48" s="159">
        <v>11</v>
      </c>
      <c r="CG48" s="159">
        <v>1546</v>
      </c>
      <c r="CH48" s="180">
        <v>141</v>
      </c>
      <c r="CI48" s="182">
        <v>3.8999999999999999E-4</v>
      </c>
      <c r="CJ48" s="159"/>
      <c r="CK48" s="159">
        <v>3</v>
      </c>
      <c r="CL48" s="159">
        <v>835</v>
      </c>
      <c r="CM48" s="180">
        <v>278</v>
      </c>
      <c r="CN48" s="182">
        <v>7.7999999999999999E-4</v>
      </c>
      <c r="CO48" s="159"/>
      <c r="CP48" s="159">
        <v>7</v>
      </c>
      <c r="CQ48" s="159">
        <v>991</v>
      </c>
      <c r="CR48" s="159">
        <v>141.57142859999999</v>
      </c>
      <c r="CS48" s="182">
        <v>4.0000000000000002E-4</v>
      </c>
      <c r="CT48" s="159"/>
      <c r="CU48" s="159">
        <v>13</v>
      </c>
      <c r="CV48" s="159">
        <v>1264</v>
      </c>
      <c r="CW48" s="159">
        <v>97.230769230000007</v>
      </c>
      <c r="CX48" s="182">
        <v>2.7E-4</v>
      </c>
      <c r="CY48" s="159"/>
      <c r="CZ48" s="159">
        <v>17</v>
      </c>
      <c r="DA48" s="159">
        <v>1512</v>
      </c>
      <c r="DB48" s="159">
        <v>88.941176470000002</v>
      </c>
      <c r="DC48" s="182">
        <v>2.5000000000000001E-4</v>
      </c>
      <c r="DD48" s="159"/>
      <c r="DE48" s="159">
        <v>23</v>
      </c>
      <c r="DF48" s="159">
        <v>1431</v>
      </c>
      <c r="DG48" s="159">
        <v>62.217391300000003</v>
      </c>
      <c r="DH48" s="182">
        <v>1.7000000000000001E-4</v>
      </c>
      <c r="DI48" s="159"/>
      <c r="DJ48" s="159">
        <v>4</v>
      </c>
      <c r="DK48" s="159">
        <v>1136</v>
      </c>
      <c r="DL48" s="159">
        <v>284</v>
      </c>
      <c r="DM48" s="182">
        <v>8.0000000000000004E-4</v>
      </c>
      <c r="DN48" s="159"/>
      <c r="DO48" s="159">
        <v>12</v>
      </c>
      <c r="DP48" s="159">
        <v>1739</v>
      </c>
      <c r="DQ48" s="159">
        <v>144.91666670000001</v>
      </c>
      <c r="DR48" s="182">
        <v>4.0999999999999999E-4</v>
      </c>
      <c r="DS48" s="159"/>
      <c r="DT48" s="159">
        <v>6</v>
      </c>
      <c r="DU48" s="159">
        <v>1001</v>
      </c>
      <c r="DV48" s="159">
        <v>166.83333329999999</v>
      </c>
      <c r="DW48" s="182">
        <v>4.6999999999999999E-4</v>
      </c>
      <c r="DX48" s="159"/>
      <c r="DY48" s="159">
        <v>9</v>
      </c>
      <c r="DZ48" s="159">
        <v>1230</v>
      </c>
      <c r="EA48" s="159">
        <v>136.66666670000001</v>
      </c>
      <c r="EB48" s="182">
        <v>3.8000000000000002E-4</v>
      </c>
      <c r="EC48" s="159"/>
      <c r="ED48" s="159">
        <v>13</v>
      </c>
      <c r="EE48" s="159">
        <v>1725</v>
      </c>
      <c r="EF48" s="159">
        <v>132.69230769999999</v>
      </c>
      <c r="EG48" s="182">
        <v>3.6999999999999999E-4</v>
      </c>
      <c r="EH48" s="159"/>
      <c r="EI48" s="159">
        <v>14</v>
      </c>
      <c r="EJ48" s="159" t="s">
        <v>140</v>
      </c>
      <c r="EK48" s="159" t="e">
        <v>#VALUE!</v>
      </c>
      <c r="EL48" s="182" t="e">
        <v>#VALUE!</v>
      </c>
      <c r="EM48" s="159"/>
      <c r="EN48" s="159">
        <v>15</v>
      </c>
      <c r="EO48" s="159" t="s">
        <v>140</v>
      </c>
      <c r="EP48" s="159" t="e">
        <v>#VALUE!</v>
      </c>
      <c r="EQ48" s="182" t="e">
        <v>#VALUE!</v>
      </c>
      <c r="ER48" s="159"/>
      <c r="ES48" s="159">
        <v>16</v>
      </c>
      <c r="ET48" s="159" t="s">
        <v>140</v>
      </c>
      <c r="EU48" s="159" t="e">
        <v>#VALUE!</v>
      </c>
      <c r="EV48" s="182" t="e">
        <v>#VALUE!</v>
      </c>
      <c r="EW48" s="159"/>
      <c r="EX48" s="159">
        <v>17</v>
      </c>
      <c r="EY48" s="159">
        <v>1966</v>
      </c>
      <c r="EZ48" s="159">
        <v>115.6470588</v>
      </c>
      <c r="FA48" s="182">
        <v>3.2000000000000003E-4</v>
      </c>
      <c r="FB48" s="159"/>
      <c r="FC48" s="159">
        <v>19</v>
      </c>
      <c r="FD48" s="159" t="s">
        <v>140</v>
      </c>
      <c r="FE48" s="159" t="e">
        <v>#VALUE!</v>
      </c>
      <c r="FF48" s="182" t="e">
        <v>#VALUE!</v>
      </c>
      <c r="FG48" s="159"/>
      <c r="FH48" s="159">
        <v>22</v>
      </c>
      <c r="FI48" s="159">
        <v>2312</v>
      </c>
      <c r="FJ48" s="159">
        <v>105.0909091</v>
      </c>
      <c r="FK48" s="182">
        <v>2.9E-4</v>
      </c>
      <c r="FL48" s="159"/>
      <c r="FM48" s="159">
        <v>29</v>
      </c>
      <c r="FN48" s="159">
        <v>2500</v>
      </c>
      <c r="FO48" s="159">
        <v>86.206896549999996</v>
      </c>
      <c r="FP48" s="182">
        <v>2.4000000000000001E-4</v>
      </c>
      <c r="FQ48" s="159"/>
      <c r="FR48" s="159">
        <v>37</v>
      </c>
      <c r="FS48" s="159">
        <v>2356</v>
      </c>
      <c r="FT48" s="159">
        <v>63.675675679999998</v>
      </c>
      <c r="FU48" s="182">
        <v>1.8000000000000001E-4</v>
      </c>
      <c r="FV48" s="159"/>
      <c r="FW48" s="159">
        <v>44</v>
      </c>
      <c r="FX48" s="159">
        <v>2662</v>
      </c>
      <c r="FY48" s="159">
        <v>60.5</v>
      </c>
      <c r="FZ48" s="182">
        <v>1.7000000000000001E-4</v>
      </c>
      <c r="GA48" s="159"/>
      <c r="GB48" s="159">
        <v>51</v>
      </c>
      <c r="GC48" s="159">
        <v>2117</v>
      </c>
      <c r="GD48" s="159">
        <v>41.509803920000003</v>
      </c>
      <c r="GE48" s="182">
        <v>1.2E-4</v>
      </c>
      <c r="GF48" s="159"/>
      <c r="GG48" s="159">
        <v>55</v>
      </c>
      <c r="GH48" s="159" t="s">
        <v>140</v>
      </c>
      <c r="GI48" s="159" t="e">
        <v>#VALUE!</v>
      </c>
      <c r="GJ48" s="182" t="e">
        <v>#VALUE!</v>
      </c>
    </row>
    <row r="49" spans="1:192" ht="17">
      <c r="A49" s="159">
        <v>29</v>
      </c>
      <c r="B49" s="159" t="s">
        <v>181</v>
      </c>
      <c r="C49" s="165">
        <v>65</v>
      </c>
      <c r="D49" s="165">
        <v>70.3</v>
      </c>
      <c r="E49" s="165">
        <v>123.5</v>
      </c>
      <c r="F49" s="174">
        <v>193.7</v>
      </c>
      <c r="G49" s="165">
        <v>5.3</v>
      </c>
      <c r="H49" s="165">
        <v>38.4</v>
      </c>
      <c r="I49" s="165">
        <v>8.1</v>
      </c>
      <c r="J49" s="165">
        <v>21.1</v>
      </c>
      <c r="K49" s="159"/>
      <c r="L49" s="165">
        <v>1</v>
      </c>
      <c r="M49" s="189">
        <v>6.3</v>
      </c>
      <c r="N49" s="190">
        <v>9.6</v>
      </c>
      <c r="O49" s="165">
        <v>25.1</v>
      </c>
      <c r="P49" s="165"/>
      <c r="Q49" s="175">
        <v>0.372</v>
      </c>
      <c r="R49" s="176">
        <v>1.5270000000000001E-2</v>
      </c>
      <c r="S49" s="176"/>
      <c r="T49" s="177">
        <v>194.2</v>
      </c>
      <c r="U49" s="165">
        <v>0.5</v>
      </c>
      <c r="V49" s="175"/>
      <c r="W49" s="165">
        <v>200.9</v>
      </c>
      <c r="X49" s="165">
        <v>200.9</v>
      </c>
      <c r="Y49" s="175">
        <v>7.1749999999999998</v>
      </c>
      <c r="Z49" s="175">
        <v>12.477</v>
      </c>
      <c r="AA49" s="175">
        <v>19.195</v>
      </c>
      <c r="AB49" s="175">
        <v>50</v>
      </c>
      <c r="AC49" s="175"/>
      <c r="AD49" s="175">
        <v>1</v>
      </c>
      <c r="AE49" s="175">
        <v>13.477</v>
      </c>
      <c r="AF49" s="175">
        <v>20.733000000000001</v>
      </c>
      <c r="AG49" s="175">
        <v>54.006999999999998</v>
      </c>
      <c r="AH49" s="160">
        <v>2</v>
      </c>
      <c r="AI49" s="159">
        <v>1056</v>
      </c>
      <c r="AJ49" s="178">
        <v>528</v>
      </c>
      <c r="AK49" s="179">
        <v>1.49E-3</v>
      </c>
      <c r="AL49" s="159"/>
      <c r="AM49" s="159">
        <v>6</v>
      </c>
      <c r="AN49" s="159">
        <v>1299</v>
      </c>
      <c r="AO49" s="180">
        <v>217</v>
      </c>
      <c r="AP49" s="182">
        <v>6.0999999999999997E-4</v>
      </c>
      <c r="AQ49" s="159"/>
      <c r="AR49" s="159">
        <v>8</v>
      </c>
      <c r="AS49" s="183"/>
      <c r="AT49" s="184"/>
      <c r="AU49" s="185"/>
      <c r="AV49" s="159"/>
      <c r="AW49" s="159">
        <v>1</v>
      </c>
      <c r="AX49" s="159">
        <v>1313</v>
      </c>
      <c r="AY49" s="159">
        <v>1313</v>
      </c>
      <c r="AZ49" s="182">
        <v>3.7000000000000002E-3</v>
      </c>
      <c r="BA49" s="159"/>
      <c r="BB49" s="159">
        <v>2</v>
      </c>
      <c r="BC49" s="159">
        <v>1605</v>
      </c>
      <c r="BD49" s="180">
        <v>803</v>
      </c>
      <c r="BE49" s="182">
        <v>2.2599999999999999E-3</v>
      </c>
      <c r="BF49" s="159"/>
      <c r="BG49" s="159">
        <v>3</v>
      </c>
      <c r="BH49" s="159">
        <v>1611</v>
      </c>
      <c r="BI49" s="180">
        <v>537</v>
      </c>
      <c r="BJ49" s="182">
        <v>1.5100000000000001E-3</v>
      </c>
      <c r="BK49" s="159"/>
      <c r="BL49" s="159">
        <v>5</v>
      </c>
      <c r="BM49" s="159">
        <v>2299</v>
      </c>
      <c r="BN49" s="180">
        <v>460</v>
      </c>
      <c r="BO49" s="182">
        <v>1.2999999999999999E-3</v>
      </c>
      <c r="BP49" s="159"/>
      <c r="BQ49" s="159">
        <v>8</v>
      </c>
      <c r="BR49" s="159">
        <v>2416</v>
      </c>
      <c r="BS49" s="180">
        <v>302</v>
      </c>
      <c r="BT49" s="182">
        <v>8.4999999999999995E-4</v>
      </c>
      <c r="BU49" s="159"/>
      <c r="BV49" s="159">
        <v>4</v>
      </c>
      <c r="BW49" s="159">
        <v>1053</v>
      </c>
      <c r="BX49" s="159">
        <v>263.25</v>
      </c>
      <c r="BY49" s="182">
        <v>7.3999999999999999E-4</v>
      </c>
      <c r="BZ49" s="159"/>
      <c r="CA49" s="159">
        <v>7</v>
      </c>
      <c r="CB49" s="159">
        <v>1476</v>
      </c>
      <c r="CC49" s="159">
        <v>210.85714290000001</v>
      </c>
      <c r="CD49" s="182">
        <v>5.9000000000000003E-4</v>
      </c>
      <c r="CE49" s="159"/>
      <c r="CF49" s="159">
        <v>11</v>
      </c>
      <c r="CG49" s="159">
        <v>1481</v>
      </c>
      <c r="CH49" s="180">
        <v>135</v>
      </c>
      <c r="CI49" s="182">
        <v>3.8000000000000002E-4</v>
      </c>
      <c r="CJ49" s="159"/>
      <c r="CK49" s="159">
        <v>3</v>
      </c>
      <c r="CL49" s="159">
        <v>999</v>
      </c>
      <c r="CM49" s="180">
        <v>333</v>
      </c>
      <c r="CN49" s="182">
        <v>9.3999999999999997E-4</v>
      </c>
      <c r="CO49" s="159"/>
      <c r="CP49" s="159">
        <v>7</v>
      </c>
      <c r="CQ49" s="159">
        <v>1112</v>
      </c>
      <c r="CR49" s="159">
        <v>158.85714290000001</v>
      </c>
      <c r="CS49" s="182">
        <v>4.4999999999999999E-4</v>
      </c>
      <c r="CT49" s="159"/>
      <c r="CU49" s="159">
        <v>13</v>
      </c>
      <c r="CV49" s="159">
        <v>1325</v>
      </c>
      <c r="CW49" s="159">
        <v>101.9230769</v>
      </c>
      <c r="CX49" s="182">
        <v>2.9E-4</v>
      </c>
      <c r="CY49" s="159"/>
      <c r="CZ49" s="159">
        <v>17</v>
      </c>
      <c r="DA49" s="159">
        <v>1996</v>
      </c>
      <c r="DB49" s="159">
        <v>117.41176470000001</v>
      </c>
      <c r="DC49" s="182">
        <v>3.3E-4</v>
      </c>
      <c r="DD49" s="159"/>
      <c r="DE49" s="159">
        <v>23</v>
      </c>
      <c r="DF49" s="159">
        <v>1947</v>
      </c>
      <c r="DG49" s="159">
        <v>84.652173910000002</v>
      </c>
      <c r="DH49" s="182">
        <v>2.4000000000000001E-4</v>
      </c>
      <c r="DI49" s="159"/>
      <c r="DJ49" s="159">
        <v>4</v>
      </c>
      <c r="DK49" s="159">
        <v>1119</v>
      </c>
      <c r="DL49" s="159">
        <v>279.75</v>
      </c>
      <c r="DM49" s="182">
        <v>7.9000000000000001E-4</v>
      </c>
      <c r="DN49" s="159"/>
      <c r="DO49" s="159">
        <v>12</v>
      </c>
      <c r="DP49" s="159">
        <v>2104</v>
      </c>
      <c r="DQ49" s="159">
        <v>175.33333329999999</v>
      </c>
      <c r="DR49" s="182">
        <v>4.8999999999999998E-4</v>
      </c>
      <c r="DS49" s="159"/>
      <c r="DT49" s="159">
        <v>6</v>
      </c>
      <c r="DU49" s="159">
        <v>1045</v>
      </c>
      <c r="DV49" s="159">
        <v>174.16666670000001</v>
      </c>
      <c r="DW49" s="182">
        <v>4.8999999999999998E-4</v>
      </c>
      <c r="DX49" s="159"/>
      <c r="DY49" s="159">
        <v>9</v>
      </c>
      <c r="DZ49" s="159">
        <v>1475</v>
      </c>
      <c r="EA49" s="159">
        <v>163.88888890000001</v>
      </c>
      <c r="EB49" s="182">
        <v>4.6000000000000001E-4</v>
      </c>
      <c r="EC49" s="159"/>
      <c r="ED49" s="159">
        <v>13</v>
      </c>
      <c r="EE49" s="159">
        <v>1749</v>
      </c>
      <c r="EF49" s="159">
        <v>134.53846150000001</v>
      </c>
      <c r="EG49" s="182">
        <v>3.8000000000000002E-4</v>
      </c>
      <c r="EH49" s="159"/>
      <c r="EI49" s="159">
        <v>14</v>
      </c>
      <c r="EJ49" s="159" t="s">
        <v>140</v>
      </c>
      <c r="EK49" s="159" t="e">
        <v>#VALUE!</v>
      </c>
      <c r="EL49" s="182" t="e">
        <v>#VALUE!</v>
      </c>
      <c r="EM49" s="159"/>
      <c r="EN49" s="159">
        <v>15</v>
      </c>
      <c r="EO49" s="159" t="s">
        <v>140</v>
      </c>
      <c r="EP49" s="159" t="e">
        <v>#VALUE!</v>
      </c>
      <c r="EQ49" s="182" t="e">
        <v>#VALUE!</v>
      </c>
      <c r="ER49" s="159"/>
      <c r="ES49" s="159">
        <v>16</v>
      </c>
      <c r="ET49" s="159" t="s">
        <v>140</v>
      </c>
      <c r="EU49" s="159" t="e">
        <v>#VALUE!</v>
      </c>
      <c r="EV49" s="182" t="e">
        <v>#VALUE!</v>
      </c>
      <c r="EW49" s="159"/>
      <c r="EX49" s="159">
        <v>17</v>
      </c>
      <c r="EY49" s="159">
        <v>2304</v>
      </c>
      <c r="EZ49" s="159">
        <v>135.52941179999999</v>
      </c>
      <c r="FA49" s="182">
        <v>3.8000000000000002E-4</v>
      </c>
      <c r="FB49" s="159"/>
      <c r="FC49" s="159">
        <v>19</v>
      </c>
      <c r="FD49" s="159" t="s">
        <v>140</v>
      </c>
      <c r="FE49" s="159" t="e">
        <v>#VALUE!</v>
      </c>
      <c r="FF49" s="182" t="e">
        <v>#VALUE!</v>
      </c>
      <c r="FG49" s="159"/>
      <c r="FH49" s="159">
        <v>22</v>
      </c>
      <c r="FI49" s="159">
        <v>2624</v>
      </c>
      <c r="FJ49" s="159">
        <v>119.2727273</v>
      </c>
      <c r="FK49" s="182">
        <v>3.4000000000000002E-4</v>
      </c>
      <c r="FL49" s="159"/>
      <c r="FM49" s="159">
        <v>29</v>
      </c>
      <c r="FN49" s="159">
        <v>2400</v>
      </c>
      <c r="FO49" s="159">
        <v>82.758620690000001</v>
      </c>
      <c r="FP49" s="182">
        <v>2.3000000000000001E-4</v>
      </c>
      <c r="FQ49" s="159"/>
      <c r="FR49" s="159">
        <v>37</v>
      </c>
      <c r="FS49" s="159">
        <v>2735</v>
      </c>
      <c r="FT49" s="159">
        <v>73.918918919999996</v>
      </c>
      <c r="FU49" s="182">
        <v>2.1000000000000001E-4</v>
      </c>
      <c r="FV49" s="159"/>
      <c r="FW49" s="159">
        <v>44</v>
      </c>
      <c r="FX49" s="159">
        <v>3092</v>
      </c>
      <c r="FY49" s="159">
        <v>70.272727270000004</v>
      </c>
      <c r="FZ49" s="182">
        <v>2.0000000000000001E-4</v>
      </c>
      <c r="GA49" s="159"/>
      <c r="GB49" s="159">
        <v>51</v>
      </c>
      <c r="GC49" s="159">
        <v>2695</v>
      </c>
      <c r="GD49" s="159">
        <v>52.843137249999998</v>
      </c>
      <c r="GE49" s="182">
        <v>1.4999999999999999E-4</v>
      </c>
      <c r="GF49" s="159"/>
      <c r="GG49" s="159">
        <v>55</v>
      </c>
      <c r="GH49" s="159" t="s">
        <v>140</v>
      </c>
      <c r="GI49" s="159" t="e">
        <v>#VALUE!</v>
      </c>
      <c r="GJ49" s="182" t="e">
        <v>#VALUE!</v>
      </c>
    </row>
    <row r="50" spans="1:192" ht="17">
      <c r="A50" s="159">
        <v>30</v>
      </c>
      <c r="B50" s="159" t="s">
        <v>182</v>
      </c>
      <c r="C50" s="165">
        <v>65</v>
      </c>
      <c r="D50" s="165">
        <v>70.3</v>
      </c>
      <c r="E50" s="165">
        <v>122.3</v>
      </c>
      <c r="F50" s="174">
        <v>192.6</v>
      </c>
      <c r="G50" s="165">
        <v>5.3</v>
      </c>
      <c r="H50" s="165">
        <v>38.4</v>
      </c>
      <c r="I50" s="165">
        <v>8.1</v>
      </c>
      <c r="J50" s="165">
        <v>21.1</v>
      </c>
      <c r="K50" s="159"/>
      <c r="L50" s="165">
        <v>1</v>
      </c>
      <c r="M50" s="189">
        <v>6.3</v>
      </c>
      <c r="N50" s="190">
        <v>9.6</v>
      </c>
      <c r="O50" s="165">
        <v>25.1</v>
      </c>
      <c r="P50" s="165"/>
      <c r="Q50" s="188">
        <v>0.373</v>
      </c>
      <c r="R50" s="176">
        <v>1.529E-2</v>
      </c>
      <c r="S50" s="176"/>
      <c r="T50" s="177">
        <v>193</v>
      </c>
      <c r="U50" s="165">
        <v>0.6</v>
      </c>
      <c r="V50" s="175"/>
      <c r="W50" s="165">
        <v>199.8</v>
      </c>
      <c r="X50" s="165">
        <v>199.8</v>
      </c>
      <c r="Y50" s="175">
        <v>7.2149999999999999</v>
      </c>
      <c r="Z50" s="175">
        <v>12.477</v>
      </c>
      <c r="AA50" s="175">
        <v>19.195</v>
      </c>
      <c r="AB50" s="175">
        <v>50</v>
      </c>
      <c r="AC50" s="175"/>
      <c r="AD50" s="175">
        <v>1</v>
      </c>
      <c r="AE50" s="175">
        <v>13.477</v>
      </c>
      <c r="AF50" s="175">
        <v>20.733000000000001</v>
      </c>
      <c r="AG50" s="175">
        <v>54.006999999999998</v>
      </c>
      <c r="AH50" s="160">
        <v>2</v>
      </c>
      <c r="AI50" s="159">
        <v>975</v>
      </c>
      <c r="AJ50" s="178">
        <v>488</v>
      </c>
      <c r="AK50" s="179">
        <v>1.3799999999999999E-3</v>
      </c>
      <c r="AL50" s="159"/>
      <c r="AM50" s="159">
        <v>6</v>
      </c>
      <c r="AN50" s="159">
        <v>1268</v>
      </c>
      <c r="AO50" s="180">
        <v>211</v>
      </c>
      <c r="AP50" s="182">
        <v>5.9999999999999995E-4</v>
      </c>
      <c r="AQ50" s="159"/>
      <c r="AR50" s="159">
        <v>8</v>
      </c>
      <c r="AS50" s="159">
        <v>1303</v>
      </c>
      <c r="AT50" s="180">
        <v>163</v>
      </c>
      <c r="AU50" s="182">
        <v>4.6000000000000001E-4</v>
      </c>
      <c r="AV50" s="159"/>
      <c r="AW50" s="159">
        <v>1</v>
      </c>
      <c r="AX50" s="159">
        <v>1133</v>
      </c>
      <c r="AY50" s="159">
        <v>1133</v>
      </c>
      <c r="AZ50" s="182">
        <v>3.2000000000000002E-3</v>
      </c>
      <c r="BA50" s="159"/>
      <c r="BB50" s="159">
        <v>2</v>
      </c>
      <c r="BC50" s="159">
        <v>1473</v>
      </c>
      <c r="BD50" s="180">
        <v>737</v>
      </c>
      <c r="BE50" s="182">
        <v>2.0799999999999998E-3</v>
      </c>
      <c r="BF50" s="159"/>
      <c r="BG50" s="159">
        <v>3</v>
      </c>
      <c r="BH50" s="159">
        <v>1470</v>
      </c>
      <c r="BI50" s="180">
        <v>490</v>
      </c>
      <c r="BJ50" s="182">
        <v>1.3799999999999999E-3</v>
      </c>
      <c r="BK50" s="159"/>
      <c r="BL50" s="159">
        <v>5</v>
      </c>
      <c r="BM50" s="159">
        <v>1987</v>
      </c>
      <c r="BN50" s="180">
        <v>397</v>
      </c>
      <c r="BO50" s="182">
        <v>1.1199999999999999E-3</v>
      </c>
      <c r="BP50" s="159"/>
      <c r="BQ50" s="159">
        <v>8</v>
      </c>
      <c r="BR50" s="159">
        <v>2140</v>
      </c>
      <c r="BS50" s="180">
        <v>268</v>
      </c>
      <c r="BT50" s="182">
        <v>7.5000000000000002E-4</v>
      </c>
      <c r="BU50" s="159"/>
      <c r="BV50" s="159">
        <v>4</v>
      </c>
      <c r="BW50" s="159">
        <v>853</v>
      </c>
      <c r="BX50" s="159">
        <v>213.25</v>
      </c>
      <c r="BY50" s="182">
        <v>5.9999999999999995E-4</v>
      </c>
      <c r="BZ50" s="159"/>
      <c r="CA50" s="159">
        <v>7</v>
      </c>
      <c r="CB50" s="159">
        <v>1494</v>
      </c>
      <c r="CC50" s="159">
        <v>213.42857140000001</v>
      </c>
      <c r="CD50" s="182">
        <v>5.9999999999999995E-4</v>
      </c>
      <c r="CE50" s="159"/>
      <c r="CF50" s="159">
        <v>11</v>
      </c>
      <c r="CG50" s="159">
        <v>1616</v>
      </c>
      <c r="CH50" s="180">
        <v>147</v>
      </c>
      <c r="CI50" s="182">
        <v>4.0999999999999999E-4</v>
      </c>
      <c r="CJ50" s="159"/>
      <c r="CK50" s="159">
        <v>3</v>
      </c>
      <c r="CL50" s="159">
        <v>865</v>
      </c>
      <c r="CM50" s="180">
        <v>288</v>
      </c>
      <c r="CN50" s="182">
        <v>8.0999999999999996E-4</v>
      </c>
      <c r="CO50" s="159"/>
      <c r="CP50" s="159">
        <v>7</v>
      </c>
      <c r="CQ50" s="159">
        <v>858</v>
      </c>
      <c r="CR50" s="159">
        <v>122.5714286</v>
      </c>
      <c r="CS50" s="182">
        <v>3.5E-4</v>
      </c>
      <c r="CT50" s="159"/>
      <c r="CU50" s="159">
        <v>13</v>
      </c>
      <c r="CV50" s="159">
        <v>1241</v>
      </c>
      <c r="CW50" s="159">
        <v>95.46153846</v>
      </c>
      <c r="CX50" s="182">
        <v>2.7E-4</v>
      </c>
      <c r="CY50" s="159"/>
      <c r="CZ50" s="159">
        <v>17</v>
      </c>
      <c r="DA50" s="159">
        <v>1369</v>
      </c>
      <c r="DB50" s="159">
        <v>80.529411760000002</v>
      </c>
      <c r="DC50" s="182">
        <v>2.3000000000000001E-4</v>
      </c>
      <c r="DD50" s="159"/>
      <c r="DE50" s="159">
        <v>23</v>
      </c>
      <c r="DF50" s="159">
        <v>1437</v>
      </c>
      <c r="DG50" s="159">
        <v>62.47826087</v>
      </c>
      <c r="DH50" s="182">
        <v>1.8000000000000001E-4</v>
      </c>
      <c r="DI50" s="159"/>
      <c r="DJ50" s="159">
        <v>4</v>
      </c>
      <c r="DK50" s="159">
        <v>945</v>
      </c>
      <c r="DL50" s="159">
        <v>236.25</v>
      </c>
      <c r="DM50" s="182">
        <v>6.7000000000000002E-4</v>
      </c>
      <c r="DN50" s="159"/>
      <c r="DO50" s="159">
        <v>12</v>
      </c>
      <c r="DP50" s="159">
        <v>1713</v>
      </c>
      <c r="DQ50" s="159">
        <v>142.75</v>
      </c>
      <c r="DR50" s="182">
        <v>4.0000000000000002E-4</v>
      </c>
      <c r="DS50" s="159"/>
      <c r="DT50" s="159">
        <v>6</v>
      </c>
      <c r="DU50" s="159">
        <v>1141</v>
      </c>
      <c r="DV50" s="159">
        <v>190.16666670000001</v>
      </c>
      <c r="DW50" s="182">
        <v>5.4000000000000001E-4</v>
      </c>
      <c r="DX50" s="159"/>
      <c r="DY50" s="159">
        <v>9</v>
      </c>
      <c r="DZ50" s="159">
        <v>1237</v>
      </c>
      <c r="EA50" s="159">
        <v>137.44444440000001</v>
      </c>
      <c r="EB50" s="182">
        <v>3.8999999999999999E-4</v>
      </c>
      <c r="EC50" s="159"/>
      <c r="ED50" s="159">
        <v>13</v>
      </c>
      <c r="EE50" s="159">
        <v>1471</v>
      </c>
      <c r="EF50" s="159">
        <v>113.1538462</v>
      </c>
      <c r="EG50" s="182">
        <v>3.2000000000000003E-4</v>
      </c>
      <c r="EH50" s="159"/>
      <c r="EI50" s="159">
        <v>14</v>
      </c>
      <c r="EJ50" s="159" t="s">
        <v>140</v>
      </c>
      <c r="EK50" s="159" t="e">
        <v>#VALUE!</v>
      </c>
      <c r="EL50" s="182" t="e">
        <v>#VALUE!</v>
      </c>
      <c r="EM50" s="159"/>
      <c r="EN50" s="159">
        <v>15</v>
      </c>
      <c r="EO50" s="159" t="s">
        <v>140</v>
      </c>
      <c r="EP50" s="159" t="e">
        <v>#VALUE!</v>
      </c>
      <c r="EQ50" s="182" t="e">
        <v>#VALUE!</v>
      </c>
      <c r="ER50" s="159"/>
      <c r="ES50" s="159">
        <v>16</v>
      </c>
      <c r="ET50" s="159" t="s">
        <v>140</v>
      </c>
      <c r="EU50" s="159" t="e">
        <v>#VALUE!</v>
      </c>
      <c r="EV50" s="182" t="e">
        <v>#VALUE!</v>
      </c>
      <c r="EW50" s="159"/>
      <c r="EX50" s="159">
        <v>17</v>
      </c>
      <c r="EY50" s="159">
        <v>1838</v>
      </c>
      <c r="EZ50" s="159">
        <v>108.1176471</v>
      </c>
      <c r="FA50" s="182">
        <v>3.1E-4</v>
      </c>
      <c r="FB50" s="159"/>
      <c r="FC50" s="159">
        <v>19</v>
      </c>
      <c r="FD50" s="159" t="s">
        <v>140</v>
      </c>
      <c r="FE50" s="159" t="e">
        <v>#VALUE!</v>
      </c>
      <c r="FF50" s="182" t="e">
        <v>#VALUE!</v>
      </c>
      <c r="FG50" s="159"/>
      <c r="FH50" s="159">
        <v>22</v>
      </c>
      <c r="FI50" s="159">
        <v>2003</v>
      </c>
      <c r="FJ50" s="159">
        <v>91.045454550000002</v>
      </c>
      <c r="FK50" s="182">
        <v>2.5999999999999998E-4</v>
      </c>
      <c r="FL50" s="159"/>
      <c r="FM50" s="159">
        <v>29</v>
      </c>
      <c r="FN50" s="159">
        <v>1500</v>
      </c>
      <c r="FO50" s="159">
        <v>51.724137929999998</v>
      </c>
      <c r="FP50" s="182">
        <v>1.4999999999999999E-4</v>
      </c>
      <c r="FQ50" s="159"/>
      <c r="FR50" s="159">
        <v>37</v>
      </c>
      <c r="FS50" s="159">
        <v>2145</v>
      </c>
      <c r="FT50" s="159">
        <v>57.972972970000001</v>
      </c>
      <c r="FU50" s="182">
        <v>1.6000000000000001E-4</v>
      </c>
      <c r="FV50" s="159"/>
      <c r="FW50" s="159">
        <v>44</v>
      </c>
      <c r="FX50" s="159">
        <v>2295</v>
      </c>
      <c r="FY50" s="159">
        <v>52.159090910000003</v>
      </c>
      <c r="FZ50" s="182">
        <v>1.4999999999999999E-4</v>
      </c>
      <c r="GA50" s="159"/>
      <c r="GB50" s="159">
        <v>51</v>
      </c>
      <c r="GC50" s="159">
        <v>2167</v>
      </c>
      <c r="GD50" s="159">
        <v>42.490196079999997</v>
      </c>
      <c r="GE50" s="182">
        <v>1.2E-4</v>
      </c>
      <c r="GF50" s="159"/>
      <c r="GG50" s="159">
        <v>55</v>
      </c>
      <c r="GH50" s="159" t="s">
        <v>140</v>
      </c>
      <c r="GI50" s="159" t="e">
        <v>#VALUE!</v>
      </c>
      <c r="GJ50" s="182" t="e">
        <v>#VALUE!</v>
      </c>
    </row>
    <row r="51" spans="1:192" ht="17">
      <c r="A51" s="159">
        <v>31</v>
      </c>
      <c r="B51" s="159" t="s">
        <v>183</v>
      </c>
      <c r="C51" s="165">
        <v>50</v>
      </c>
      <c r="D51" s="165">
        <v>53.3</v>
      </c>
      <c r="E51" s="165">
        <v>122.9</v>
      </c>
      <c r="F51" s="174">
        <v>176.2</v>
      </c>
      <c r="G51" s="165">
        <v>3.3</v>
      </c>
      <c r="H51" s="165">
        <v>58.8</v>
      </c>
      <c r="I51" s="165">
        <v>6.6</v>
      </c>
      <c r="J51" s="165">
        <v>11.2</v>
      </c>
      <c r="K51" s="159"/>
      <c r="L51" s="165">
        <v>1</v>
      </c>
      <c r="M51" s="189">
        <v>4.3</v>
      </c>
      <c r="N51" s="190">
        <v>8.6</v>
      </c>
      <c r="O51" s="165">
        <v>14.6</v>
      </c>
      <c r="P51" s="165"/>
      <c r="Q51" s="175">
        <v>0.38200000000000001</v>
      </c>
      <c r="R51" s="176">
        <v>1.567E-2</v>
      </c>
      <c r="S51" s="176"/>
      <c r="T51" s="177">
        <v>176.2</v>
      </c>
      <c r="U51" s="165">
        <v>1</v>
      </c>
      <c r="V51" s="175"/>
      <c r="W51" s="165">
        <v>187.6</v>
      </c>
      <c r="X51" s="165">
        <v>187.6</v>
      </c>
      <c r="Y51" s="175">
        <v>11.4</v>
      </c>
      <c r="Z51" s="175">
        <v>14.71</v>
      </c>
      <c r="AA51" s="175">
        <v>29.42</v>
      </c>
      <c r="AB51" s="175">
        <v>50</v>
      </c>
      <c r="AC51" s="175"/>
      <c r="AD51" s="175">
        <v>1</v>
      </c>
      <c r="AE51" s="175">
        <v>15.71</v>
      </c>
      <c r="AF51" s="175">
        <v>31.42</v>
      </c>
      <c r="AG51" s="175">
        <v>53.399000000000001</v>
      </c>
      <c r="AH51" s="160">
        <v>2</v>
      </c>
      <c r="AI51" s="159">
        <v>2659</v>
      </c>
      <c r="AJ51" s="178">
        <v>1330</v>
      </c>
      <c r="AK51" s="179">
        <v>5.0000000000000001E-3</v>
      </c>
      <c r="AL51" s="159"/>
      <c r="AM51" s="159">
        <v>6</v>
      </c>
      <c r="AN51" s="159">
        <v>4421</v>
      </c>
      <c r="AO51" s="180">
        <v>737</v>
      </c>
      <c r="AP51" s="182">
        <v>2.7699999999999999E-3</v>
      </c>
      <c r="AQ51" s="159"/>
      <c r="AR51" s="159">
        <v>8</v>
      </c>
      <c r="AS51" s="159">
        <v>6679</v>
      </c>
      <c r="AT51" s="180">
        <v>835</v>
      </c>
      <c r="AU51" s="182">
        <v>3.14E-3</v>
      </c>
      <c r="AV51" s="159"/>
      <c r="AW51" s="159">
        <v>1</v>
      </c>
      <c r="AX51" s="159">
        <v>5020</v>
      </c>
      <c r="AY51" s="159">
        <v>5020</v>
      </c>
      <c r="AZ51" s="182">
        <v>1.8880000000000001E-2</v>
      </c>
      <c r="BA51" s="159"/>
      <c r="BB51" s="159">
        <v>2</v>
      </c>
      <c r="BC51" s="159">
        <v>8011</v>
      </c>
      <c r="BD51" s="180">
        <v>4006</v>
      </c>
      <c r="BE51" s="182">
        <v>1.506E-2</v>
      </c>
      <c r="BF51" s="159"/>
      <c r="BG51" s="159">
        <v>3</v>
      </c>
      <c r="BH51" s="159">
        <v>8805</v>
      </c>
      <c r="BI51" s="180">
        <v>2935</v>
      </c>
      <c r="BJ51" s="182">
        <v>1.1039999999999999E-2</v>
      </c>
      <c r="BK51" s="159"/>
      <c r="BL51" s="159">
        <v>5</v>
      </c>
      <c r="BM51" s="159">
        <v>12327</v>
      </c>
      <c r="BN51" s="180">
        <v>2465</v>
      </c>
      <c r="BO51" s="182">
        <v>9.2700000000000005E-3</v>
      </c>
      <c r="BP51" s="159"/>
      <c r="BQ51" s="159">
        <v>8</v>
      </c>
      <c r="BR51" s="159">
        <v>16217</v>
      </c>
      <c r="BS51" s="180">
        <v>2027</v>
      </c>
      <c r="BT51" s="182">
        <v>7.62E-3</v>
      </c>
      <c r="BU51" s="159"/>
      <c r="BV51" s="159">
        <v>4</v>
      </c>
      <c r="BW51" s="159">
        <v>5166</v>
      </c>
      <c r="BX51" s="159">
        <v>1291.5</v>
      </c>
      <c r="BY51" s="182">
        <v>4.8599999999999997E-3</v>
      </c>
      <c r="BZ51" s="159"/>
      <c r="CA51" s="159">
        <v>7</v>
      </c>
      <c r="CB51" s="159">
        <v>8572</v>
      </c>
      <c r="CC51" s="159">
        <v>1224.5714290000001</v>
      </c>
      <c r="CD51" s="182">
        <v>4.6100000000000004E-3</v>
      </c>
      <c r="CE51" s="159"/>
      <c r="CF51" s="159">
        <v>11</v>
      </c>
      <c r="CG51" s="159">
        <v>12010</v>
      </c>
      <c r="CH51" s="180">
        <v>1092</v>
      </c>
      <c r="CI51" s="182">
        <v>4.1099999999999999E-3</v>
      </c>
      <c r="CJ51" s="159"/>
      <c r="CK51" s="159">
        <v>3</v>
      </c>
      <c r="CL51" s="159">
        <v>3784</v>
      </c>
      <c r="CM51" s="180">
        <v>1261</v>
      </c>
      <c r="CN51" s="182">
        <v>4.7400000000000003E-3</v>
      </c>
      <c r="CO51" s="159"/>
      <c r="CP51" s="159">
        <v>7</v>
      </c>
      <c r="CQ51" s="159">
        <v>5881</v>
      </c>
      <c r="CR51" s="159">
        <v>840.14285710000001</v>
      </c>
      <c r="CS51" s="182">
        <v>3.16E-3</v>
      </c>
      <c r="CT51" s="159"/>
      <c r="CU51" s="159">
        <v>13</v>
      </c>
      <c r="CV51" s="159">
        <v>10194</v>
      </c>
      <c r="CW51" s="159">
        <v>784.15384619999998</v>
      </c>
      <c r="CX51" s="182">
        <v>2.9499999999999999E-3</v>
      </c>
      <c r="CY51" s="159"/>
      <c r="CZ51" s="159">
        <v>17</v>
      </c>
      <c r="DA51" s="159">
        <v>12833</v>
      </c>
      <c r="DB51" s="159">
        <v>754.8823529</v>
      </c>
      <c r="DC51" s="182">
        <v>2.8400000000000001E-3</v>
      </c>
      <c r="DD51" s="159"/>
      <c r="DE51" s="159">
        <v>23</v>
      </c>
      <c r="DF51" s="159">
        <v>15696</v>
      </c>
      <c r="DG51" s="159">
        <v>682.43478259999995</v>
      </c>
      <c r="DH51" s="182">
        <v>2.5699999999999998E-3</v>
      </c>
      <c r="DI51" s="159"/>
      <c r="DJ51" s="159">
        <v>4</v>
      </c>
      <c r="DK51" s="159">
        <v>10038</v>
      </c>
      <c r="DL51" s="159">
        <v>2509.5</v>
      </c>
      <c r="DM51" s="182">
        <v>9.4400000000000005E-3</v>
      </c>
      <c r="DN51" s="159"/>
      <c r="DO51" s="159">
        <v>12</v>
      </c>
      <c r="DP51" s="191" t="s">
        <v>140</v>
      </c>
      <c r="DQ51" s="159" t="e">
        <v>#VALUE!</v>
      </c>
      <c r="DR51" s="182" t="s">
        <v>140</v>
      </c>
      <c r="DS51" s="159"/>
      <c r="DT51" s="159">
        <v>6</v>
      </c>
      <c r="DU51" s="159">
        <v>14965</v>
      </c>
      <c r="DV51" s="159">
        <v>2494.166667</v>
      </c>
      <c r="DW51" s="182">
        <v>9.3799999999999994E-3</v>
      </c>
      <c r="DX51" s="159"/>
      <c r="DY51" s="159">
        <v>9</v>
      </c>
      <c r="DZ51" s="159">
        <v>17961</v>
      </c>
      <c r="EA51" s="159">
        <v>1995.666667</v>
      </c>
      <c r="EB51" s="182">
        <v>7.5100000000000002E-3</v>
      </c>
      <c r="EC51" s="159"/>
      <c r="ED51" s="159">
        <v>13</v>
      </c>
      <c r="EE51" s="191">
        <v>30740</v>
      </c>
      <c r="EF51" s="159">
        <v>2364.6153850000001</v>
      </c>
      <c r="EG51" s="182">
        <v>8.8900000000000003E-3</v>
      </c>
      <c r="EH51" s="159"/>
      <c r="EI51" s="159">
        <v>1</v>
      </c>
      <c r="EJ51" s="159">
        <v>8456</v>
      </c>
      <c r="EK51" s="159">
        <v>8456</v>
      </c>
      <c r="EL51" s="182">
        <v>3.1800000000000002E-2</v>
      </c>
      <c r="EM51" s="159"/>
      <c r="EN51" s="159">
        <v>2</v>
      </c>
      <c r="EO51" s="159">
        <v>9498</v>
      </c>
      <c r="EP51" s="159">
        <v>4749</v>
      </c>
      <c r="EQ51" s="182">
        <v>1.7860000000000001E-2</v>
      </c>
      <c r="ER51" s="159"/>
      <c r="ES51" s="159">
        <v>3</v>
      </c>
      <c r="ET51" s="159">
        <v>13494</v>
      </c>
      <c r="EU51" s="159">
        <v>4498</v>
      </c>
      <c r="EV51" s="182">
        <v>1.6920000000000001E-2</v>
      </c>
      <c r="EW51" s="159"/>
      <c r="EX51" s="159">
        <v>4</v>
      </c>
      <c r="EY51" s="159">
        <v>14145</v>
      </c>
      <c r="EZ51" s="159">
        <v>3536.25</v>
      </c>
      <c r="FA51" s="182">
        <v>1.3299999999999999E-2</v>
      </c>
      <c r="FB51" s="159"/>
      <c r="FC51" s="159">
        <v>6</v>
      </c>
      <c r="FD51" s="159">
        <v>20178</v>
      </c>
      <c r="FE51" s="159">
        <v>3363</v>
      </c>
      <c r="FF51" s="182">
        <v>1.265E-2</v>
      </c>
      <c r="FG51" s="159"/>
      <c r="FH51" s="159">
        <v>9</v>
      </c>
      <c r="FI51" s="159">
        <v>27023</v>
      </c>
      <c r="FJ51" s="159">
        <v>3002.5555559999998</v>
      </c>
      <c r="FK51" s="182">
        <v>1.129E-2</v>
      </c>
      <c r="FL51" s="159"/>
      <c r="FM51" s="159">
        <v>7</v>
      </c>
      <c r="FN51" s="159">
        <v>19500</v>
      </c>
      <c r="FO51" s="159">
        <v>2785.7142859999999</v>
      </c>
      <c r="FP51" s="182">
        <v>1.048E-2</v>
      </c>
      <c r="FQ51" s="159"/>
      <c r="FR51" s="159">
        <v>15</v>
      </c>
      <c r="FS51" s="159">
        <v>34335</v>
      </c>
      <c r="FT51" s="159">
        <v>2289</v>
      </c>
      <c r="FU51" s="182">
        <v>8.6099999999999996E-3</v>
      </c>
      <c r="FV51" s="159"/>
      <c r="FW51" s="159" t="s">
        <v>141</v>
      </c>
      <c r="FX51" s="159" t="s">
        <v>140</v>
      </c>
      <c r="FY51" s="159" t="e">
        <v>#VALUE!</v>
      </c>
      <c r="FZ51" s="182" t="e">
        <v>#VALUE!</v>
      </c>
      <c r="GA51" s="159"/>
      <c r="GB51" s="159" t="s">
        <v>141</v>
      </c>
      <c r="GC51" s="159" t="s">
        <v>140</v>
      </c>
      <c r="GD51" s="159" t="e">
        <v>#VALUE!</v>
      </c>
      <c r="GE51" s="182" t="e">
        <v>#VALUE!</v>
      </c>
      <c r="GF51" s="159"/>
      <c r="GG51" s="159">
        <v>3</v>
      </c>
      <c r="GH51" s="159">
        <v>3606</v>
      </c>
      <c r="GI51" s="159">
        <v>1202</v>
      </c>
      <c r="GJ51" s="182">
        <v>4.5199999999999997E-3</v>
      </c>
    </row>
    <row r="52" spans="1:192" ht="17">
      <c r="A52" s="159">
        <v>32</v>
      </c>
      <c r="B52" s="159" t="s">
        <v>184</v>
      </c>
      <c r="C52" s="165">
        <v>50</v>
      </c>
      <c r="D52" s="165">
        <v>53.3</v>
      </c>
      <c r="E52" s="165">
        <v>122.4</v>
      </c>
      <c r="F52" s="174">
        <v>175.7</v>
      </c>
      <c r="G52" s="165">
        <v>3.3</v>
      </c>
      <c r="H52" s="165">
        <v>58.8</v>
      </c>
      <c r="I52" s="165">
        <v>6.6</v>
      </c>
      <c r="J52" s="165">
        <v>11.2</v>
      </c>
      <c r="K52" s="159"/>
      <c r="L52" s="165">
        <v>1</v>
      </c>
      <c r="M52" s="189">
        <v>4.3</v>
      </c>
      <c r="N52" s="190">
        <v>8.6</v>
      </c>
      <c r="O52" s="165">
        <v>14.6</v>
      </c>
      <c r="P52" s="165"/>
      <c r="Q52" s="175">
        <v>0.38700000000000001</v>
      </c>
      <c r="R52" s="176">
        <v>1.5879999999999998E-2</v>
      </c>
      <c r="S52" s="176"/>
      <c r="T52" s="177">
        <v>176.2</v>
      </c>
      <c r="U52" s="165">
        <v>0.5</v>
      </c>
      <c r="V52" s="175"/>
      <c r="W52" s="165">
        <v>187.1</v>
      </c>
      <c r="X52" s="165">
        <v>187.2</v>
      </c>
      <c r="Y52" s="175">
        <v>11.51</v>
      </c>
      <c r="Z52" s="175">
        <v>14.71</v>
      </c>
      <c r="AA52" s="175">
        <v>29.42</v>
      </c>
      <c r="AB52" s="175">
        <v>50</v>
      </c>
      <c r="AC52" s="175"/>
      <c r="AD52" s="175">
        <v>1</v>
      </c>
      <c r="AE52" s="175">
        <v>15.71</v>
      </c>
      <c r="AF52" s="175">
        <v>31.42</v>
      </c>
      <c r="AG52" s="175">
        <v>53.399000000000001</v>
      </c>
      <c r="AH52" s="160">
        <v>2</v>
      </c>
      <c r="AI52" s="159">
        <v>3138</v>
      </c>
      <c r="AJ52" s="178">
        <v>1569</v>
      </c>
      <c r="AK52" s="179">
        <v>5.9800000000000001E-3</v>
      </c>
      <c r="AL52" s="159"/>
      <c r="AM52" s="159">
        <v>6</v>
      </c>
      <c r="AN52" s="159">
        <v>4663</v>
      </c>
      <c r="AO52" s="180">
        <v>777</v>
      </c>
      <c r="AP52" s="182">
        <v>2.96E-3</v>
      </c>
      <c r="AQ52" s="159"/>
      <c r="AR52" s="159">
        <v>8</v>
      </c>
      <c r="AS52" s="159">
        <v>7798</v>
      </c>
      <c r="AT52" s="180">
        <v>975</v>
      </c>
      <c r="AU52" s="182">
        <v>3.7100000000000002E-3</v>
      </c>
      <c r="AV52" s="159"/>
      <c r="AW52" s="159">
        <v>1</v>
      </c>
      <c r="AX52" s="159">
        <v>4824</v>
      </c>
      <c r="AY52" s="159">
        <v>4824</v>
      </c>
      <c r="AZ52" s="182">
        <v>1.8380000000000001E-2</v>
      </c>
      <c r="BA52" s="159"/>
      <c r="BB52" s="159">
        <v>2</v>
      </c>
      <c r="BC52" s="159">
        <v>8664</v>
      </c>
      <c r="BD52" s="180">
        <v>4332</v>
      </c>
      <c r="BE52" s="182">
        <v>1.651E-2</v>
      </c>
      <c r="BF52" s="159"/>
      <c r="BG52" s="159">
        <v>3</v>
      </c>
      <c r="BH52" s="159">
        <v>8906</v>
      </c>
      <c r="BI52" s="180">
        <v>2969</v>
      </c>
      <c r="BJ52" s="182">
        <v>1.1310000000000001E-2</v>
      </c>
      <c r="BK52" s="159"/>
      <c r="BL52" s="159">
        <v>5</v>
      </c>
      <c r="BM52" s="159">
        <v>11849</v>
      </c>
      <c r="BN52" s="180">
        <v>2370</v>
      </c>
      <c r="BO52" s="182">
        <v>9.0299999999999998E-3</v>
      </c>
      <c r="BP52" s="159"/>
      <c r="BQ52" s="159">
        <v>8</v>
      </c>
      <c r="BR52" s="159">
        <v>17639</v>
      </c>
      <c r="BS52" s="180">
        <v>2205</v>
      </c>
      <c r="BT52" s="182">
        <v>8.3999999999999995E-3</v>
      </c>
      <c r="BU52" s="159"/>
      <c r="BV52" s="159">
        <v>4</v>
      </c>
      <c r="BW52" s="159">
        <v>6490</v>
      </c>
      <c r="BX52" s="159">
        <v>1622.5</v>
      </c>
      <c r="BY52" s="182">
        <v>6.1799999999999997E-3</v>
      </c>
      <c r="BZ52" s="159"/>
      <c r="CA52" s="159">
        <v>7</v>
      </c>
      <c r="CB52" s="159">
        <v>8508</v>
      </c>
      <c r="CC52" s="159">
        <v>1215.4285709999999</v>
      </c>
      <c r="CD52" s="182">
        <v>4.6299999999999996E-3</v>
      </c>
      <c r="CE52" s="159"/>
      <c r="CF52" s="159">
        <v>11</v>
      </c>
      <c r="CG52" s="159">
        <v>14485</v>
      </c>
      <c r="CH52" s="180">
        <v>1317</v>
      </c>
      <c r="CI52" s="182">
        <v>5.0200000000000002E-3</v>
      </c>
      <c r="CJ52" s="159"/>
      <c r="CK52" s="159">
        <v>3</v>
      </c>
      <c r="CL52" s="159">
        <v>3462</v>
      </c>
      <c r="CM52" s="180">
        <v>1154</v>
      </c>
      <c r="CN52" s="182">
        <v>4.4000000000000003E-3</v>
      </c>
      <c r="CO52" s="159"/>
      <c r="CP52" s="159">
        <v>7</v>
      </c>
      <c r="CQ52" s="159">
        <v>7567</v>
      </c>
      <c r="CR52" s="159">
        <v>1081</v>
      </c>
      <c r="CS52" s="182">
        <v>4.1200000000000004E-3</v>
      </c>
      <c r="CT52" s="159"/>
      <c r="CU52" s="159">
        <v>13</v>
      </c>
      <c r="CV52" s="159">
        <v>11435</v>
      </c>
      <c r="CW52" s="159">
        <v>879.61538459999997</v>
      </c>
      <c r="CX52" s="182">
        <v>3.3500000000000001E-3</v>
      </c>
      <c r="CY52" s="159"/>
      <c r="CZ52" s="159">
        <v>17</v>
      </c>
      <c r="DA52" s="159">
        <v>16227</v>
      </c>
      <c r="DB52" s="159">
        <v>954.52941180000005</v>
      </c>
      <c r="DC52" s="182">
        <v>3.64E-3</v>
      </c>
      <c r="DD52" s="159"/>
      <c r="DE52" s="159">
        <v>23</v>
      </c>
      <c r="DF52" s="159">
        <v>15187</v>
      </c>
      <c r="DG52" s="159">
        <v>660.30434779999996</v>
      </c>
      <c r="DH52" s="182">
        <v>2.5200000000000001E-3</v>
      </c>
      <c r="DI52" s="159"/>
      <c r="DJ52" s="159">
        <v>4</v>
      </c>
      <c r="DK52" s="159">
        <v>11913</v>
      </c>
      <c r="DL52" s="159">
        <v>2978.25</v>
      </c>
      <c r="DM52" s="182">
        <v>1.1350000000000001E-2</v>
      </c>
      <c r="DN52" s="159"/>
      <c r="DO52" s="159">
        <v>12</v>
      </c>
      <c r="DP52" s="191" t="s">
        <v>140</v>
      </c>
      <c r="DQ52" s="159" t="e">
        <v>#VALUE!</v>
      </c>
      <c r="DR52" s="182" t="s">
        <v>140</v>
      </c>
      <c r="DS52" s="159"/>
      <c r="DT52" s="159">
        <v>6</v>
      </c>
      <c r="DU52" s="159">
        <v>14139</v>
      </c>
      <c r="DV52" s="159">
        <v>2356.5</v>
      </c>
      <c r="DW52" s="182">
        <v>8.9800000000000001E-3</v>
      </c>
      <c r="DX52" s="159"/>
      <c r="DY52" s="159">
        <v>9</v>
      </c>
      <c r="DZ52" s="159">
        <v>23017</v>
      </c>
      <c r="EA52" s="159">
        <v>2557.4444440000002</v>
      </c>
      <c r="EB52" s="182">
        <v>9.7400000000000004E-3</v>
      </c>
      <c r="EC52" s="159"/>
      <c r="ED52" s="159">
        <v>13</v>
      </c>
      <c r="EE52" s="191">
        <v>33066</v>
      </c>
      <c r="EF52" s="159">
        <v>2543.538462</v>
      </c>
      <c r="EG52" s="182">
        <v>9.6900000000000007E-3</v>
      </c>
      <c r="EH52" s="159"/>
      <c r="EI52" s="159">
        <v>1</v>
      </c>
      <c r="EJ52" s="159">
        <v>8129</v>
      </c>
      <c r="EK52" s="159">
        <v>8129</v>
      </c>
      <c r="EL52" s="182">
        <v>3.0970000000000001E-2</v>
      </c>
      <c r="EM52" s="159"/>
      <c r="EN52" s="159">
        <v>2</v>
      </c>
      <c r="EO52" s="159">
        <v>8710</v>
      </c>
      <c r="EP52" s="159">
        <v>4355</v>
      </c>
      <c r="EQ52" s="182">
        <v>1.6590000000000001E-2</v>
      </c>
      <c r="ER52" s="159"/>
      <c r="ES52" s="159">
        <v>3</v>
      </c>
      <c r="ET52" s="159">
        <v>14187</v>
      </c>
      <c r="EU52" s="159">
        <v>4729</v>
      </c>
      <c r="EV52" s="182">
        <v>1.8020000000000001E-2</v>
      </c>
      <c r="EW52" s="159"/>
      <c r="EX52" s="159">
        <v>4</v>
      </c>
      <c r="EY52" s="159">
        <v>15806</v>
      </c>
      <c r="EZ52" s="159">
        <v>3951.5</v>
      </c>
      <c r="FA52" s="182">
        <v>1.506E-2</v>
      </c>
      <c r="FB52" s="159"/>
      <c r="FC52" s="159">
        <v>6</v>
      </c>
      <c r="FD52" s="159">
        <v>18378</v>
      </c>
      <c r="FE52" s="159">
        <v>3063</v>
      </c>
      <c r="FF52" s="182">
        <v>1.167E-2</v>
      </c>
      <c r="FG52" s="159"/>
      <c r="FH52" s="159">
        <v>9</v>
      </c>
      <c r="FI52" s="159">
        <v>27568</v>
      </c>
      <c r="FJ52" s="159">
        <v>3063.1111110000002</v>
      </c>
      <c r="FK52" s="182">
        <v>1.167E-2</v>
      </c>
      <c r="FL52" s="159"/>
      <c r="FM52" s="159">
        <v>7</v>
      </c>
      <c r="FN52" s="159">
        <v>21200</v>
      </c>
      <c r="FO52" s="159">
        <v>3028.5714290000001</v>
      </c>
      <c r="FP52" s="182">
        <v>1.154E-2</v>
      </c>
      <c r="FQ52" s="159"/>
      <c r="FR52" s="159">
        <v>15</v>
      </c>
      <c r="FS52" s="159">
        <v>34075</v>
      </c>
      <c r="FT52" s="159">
        <v>2271.666667</v>
      </c>
      <c r="FU52" s="182">
        <v>8.6599999999999993E-3</v>
      </c>
      <c r="FV52" s="159"/>
      <c r="FW52" s="159" t="s">
        <v>141</v>
      </c>
      <c r="FX52" s="159" t="s">
        <v>140</v>
      </c>
      <c r="FY52" s="159" t="e">
        <v>#VALUE!</v>
      </c>
      <c r="FZ52" s="182" t="e">
        <v>#VALUE!</v>
      </c>
      <c r="GA52" s="159"/>
      <c r="GB52" s="159" t="s">
        <v>141</v>
      </c>
      <c r="GC52" s="159" t="s">
        <v>140</v>
      </c>
      <c r="GD52" s="159" t="e">
        <v>#VALUE!</v>
      </c>
      <c r="GE52" s="182" t="e">
        <v>#VALUE!</v>
      </c>
      <c r="GF52" s="159"/>
      <c r="GG52" s="159">
        <v>3</v>
      </c>
      <c r="GH52" s="159">
        <v>3211</v>
      </c>
      <c r="GI52" s="159">
        <v>1070.333333</v>
      </c>
      <c r="GJ52" s="182">
        <v>4.0800000000000003E-3</v>
      </c>
    </row>
    <row r="53" spans="1:192" ht="17">
      <c r="A53" s="159">
        <v>33</v>
      </c>
      <c r="B53" s="159" t="s">
        <v>185</v>
      </c>
      <c r="C53" s="165">
        <v>50</v>
      </c>
      <c r="D53" s="165">
        <v>53.3</v>
      </c>
      <c r="E53" s="165">
        <v>124.3</v>
      </c>
      <c r="F53" s="174">
        <v>177.6</v>
      </c>
      <c r="G53" s="165">
        <v>3.3</v>
      </c>
      <c r="H53" s="165">
        <v>58.8</v>
      </c>
      <c r="I53" s="165">
        <v>6.6</v>
      </c>
      <c r="J53" s="165">
        <v>11.2</v>
      </c>
      <c r="K53" s="159"/>
      <c r="L53" s="165">
        <v>1</v>
      </c>
      <c r="M53" s="189">
        <v>4.3</v>
      </c>
      <c r="N53" s="190">
        <v>8.6</v>
      </c>
      <c r="O53" s="165">
        <v>14.6</v>
      </c>
      <c r="P53" s="165"/>
      <c r="Q53" s="175">
        <v>0.38400000000000001</v>
      </c>
      <c r="R53" s="176">
        <v>1.5740000000000001E-2</v>
      </c>
      <c r="S53" s="176"/>
      <c r="T53" s="177">
        <v>178.4</v>
      </c>
      <c r="U53" s="165">
        <v>0.2</v>
      </c>
      <c r="V53" s="175"/>
      <c r="W53" s="165">
        <v>189</v>
      </c>
      <c r="X53" s="165">
        <v>189</v>
      </c>
      <c r="Y53" s="175">
        <v>11.43</v>
      </c>
      <c r="Z53" s="175">
        <v>14.71</v>
      </c>
      <c r="AA53" s="175">
        <v>29.42</v>
      </c>
      <c r="AB53" s="175">
        <v>50</v>
      </c>
      <c r="AC53" s="175"/>
      <c r="AD53" s="175">
        <v>1</v>
      </c>
      <c r="AE53" s="175">
        <v>15.71</v>
      </c>
      <c r="AF53" s="175">
        <v>31.42</v>
      </c>
      <c r="AG53" s="175">
        <v>53.399000000000001</v>
      </c>
      <c r="AH53" s="160">
        <v>2</v>
      </c>
      <c r="AI53" s="159">
        <v>2827</v>
      </c>
      <c r="AJ53" s="178">
        <v>1414</v>
      </c>
      <c r="AK53" s="179">
        <v>5.3400000000000001E-3</v>
      </c>
      <c r="AL53" s="159"/>
      <c r="AM53" s="159">
        <v>6</v>
      </c>
      <c r="AN53" s="159">
        <v>4791</v>
      </c>
      <c r="AO53" s="180">
        <v>799</v>
      </c>
      <c r="AP53" s="182">
        <v>3.0200000000000001E-3</v>
      </c>
      <c r="AQ53" s="159"/>
      <c r="AR53" s="159">
        <v>8</v>
      </c>
      <c r="AS53" s="159">
        <v>6352</v>
      </c>
      <c r="AT53" s="180">
        <v>794</v>
      </c>
      <c r="AU53" s="182">
        <v>3.0000000000000001E-3</v>
      </c>
      <c r="AV53" s="159"/>
      <c r="AW53" s="159">
        <v>1</v>
      </c>
      <c r="AX53" s="159">
        <v>4318</v>
      </c>
      <c r="AY53" s="159">
        <v>4318</v>
      </c>
      <c r="AZ53" s="182">
        <v>1.6310000000000002E-2</v>
      </c>
      <c r="BA53" s="159"/>
      <c r="BB53" s="159">
        <v>2</v>
      </c>
      <c r="BC53" s="159">
        <v>6732</v>
      </c>
      <c r="BD53" s="180">
        <v>3366</v>
      </c>
      <c r="BE53" s="182">
        <v>1.2710000000000001E-2</v>
      </c>
      <c r="BF53" s="159"/>
      <c r="BG53" s="159">
        <v>3</v>
      </c>
      <c r="BH53" s="159">
        <v>9277</v>
      </c>
      <c r="BI53" s="180">
        <v>3092</v>
      </c>
      <c r="BJ53" s="182">
        <v>1.1679999999999999E-2</v>
      </c>
      <c r="BK53" s="159"/>
      <c r="BL53" s="159">
        <v>5</v>
      </c>
      <c r="BM53" s="159">
        <v>10342</v>
      </c>
      <c r="BN53" s="180">
        <v>2068</v>
      </c>
      <c r="BO53" s="182">
        <v>7.8100000000000001E-3</v>
      </c>
      <c r="BP53" s="159"/>
      <c r="BQ53" s="159">
        <v>8</v>
      </c>
      <c r="BR53" s="159">
        <v>15776</v>
      </c>
      <c r="BS53" s="180">
        <v>1972</v>
      </c>
      <c r="BT53" s="182">
        <v>7.45E-3</v>
      </c>
      <c r="BU53" s="159"/>
      <c r="BV53" s="159">
        <v>4</v>
      </c>
      <c r="BW53" s="159">
        <v>6099</v>
      </c>
      <c r="BX53" s="159">
        <v>1524.75</v>
      </c>
      <c r="BY53" s="182">
        <v>5.7600000000000004E-3</v>
      </c>
      <c r="BZ53" s="159"/>
      <c r="CA53" s="159">
        <v>7</v>
      </c>
      <c r="CB53" s="159">
        <v>8593</v>
      </c>
      <c r="CC53" s="159">
        <v>1227.5714290000001</v>
      </c>
      <c r="CD53" s="182">
        <v>4.64E-3</v>
      </c>
      <c r="CE53" s="159"/>
      <c r="CF53" s="159">
        <v>11</v>
      </c>
      <c r="CG53" s="159">
        <v>13194</v>
      </c>
      <c r="CH53" s="180">
        <v>1199</v>
      </c>
      <c r="CI53" s="182">
        <v>4.5300000000000002E-3</v>
      </c>
      <c r="CJ53" s="159"/>
      <c r="CK53" s="159">
        <v>3</v>
      </c>
      <c r="CL53" s="159">
        <v>3765</v>
      </c>
      <c r="CM53" s="180">
        <v>1255</v>
      </c>
      <c r="CN53" s="182">
        <v>4.7400000000000003E-3</v>
      </c>
      <c r="CO53" s="159"/>
      <c r="CP53" s="159">
        <v>7</v>
      </c>
      <c r="CQ53" s="159">
        <v>6460</v>
      </c>
      <c r="CR53" s="159">
        <v>922.85714289999999</v>
      </c>
      <c r="CS53" s="182">
        <v>3.49E-3</v>
      </c>
      <c r="CT53" s="159"/>
      <c r="CU53" s="159">
        <v>13</v>
      </c>
      <c r="CV53" s="159">
        <v>10949</v>
      </c>
      <c r="CW53" s="159">
        <v>842.23076920000005</v>
      </c>
      <c r="CX53" s="182">
        <v>3.1800000000000001E-3</v>
      </c>
      <c r="CY53" s="159"/>
      <c r="CZ53" s="159">
        <v>17</v>
      </c>
      <c r="DA53" s="159">
        <v>12767</v>
      </c>
      <c r="DB53" s="159">
        <v>751</v>
      </c>
      <c r="DC53" s="182">
        <v>2.8400000000000001E-3</v>
      </c>
      <c r="DD53" s="159"/>
      <c r="DE53" s="159">
        <v>23</v>
      </c>
      <c r="DF53" s="159">
        <v>17312</v>
      </c>
      <c r="DG53" s="159">
        <v>752.69565220000004</v>
      </c>
      <c r="DH53" s="182">
        <v>2.8400000000000001E-3</v>
      </c>
      <c r="DI53" s="159"/>
      <c r="DJ53" s="159">
        <v>4</v>
      </c>
      <c r="DK53" s="159">
        <v>11406</v>
      </c>
      <c r="DL53" s="159">
        <v>2851.5</v>
      </c>
      <c r="DM53" s="182">
        <v>1.077E-2</v>
      </c>
      <c r="DN53" s="159"/>
      <c r="DO53" s="159">
        <v>12</v>
      </c>
      <c r="DP53" s="191" t="s">
        <v>140</v>
      </c>
      <c r="DQ53" s="159" t="e">
        <v>#VALUE!</v>
      </c>
      <c r="DR53" s="182" t="s">
        <v>140</v>
      </c>
      <c r="DS53" s="159"/>
      <c r="DT53" s="159">
        <v>6</v>
      </c>
      <c r="DU53" s="159">
        <v>16485</v>
      </c>
      <c r="DV53" s="159">
        <v>2747.5</v>
      </c>
      <c r="DW53" s="182">
        <v>1.038E-2</v>
      </c>
      <c r="DX53" s="159"/>
      <c r="DY53" s="159">
        <v>9</v>
      </c>
      <c r="DZ53" s="159">
        <v>20170</v>
      </c>
      <c r="EA53" s="159">
        <v>2241.1111110000002</v>
      </c>
      <c r="EB53" s="182">
        <v>8.4700000000000001E-3</v>
      </c>
      <c r="EC53" s="159"/>
      <c r="ED53" s="159">
        <v>13</v>
      </c>
      <c r="EE53" s="191">
        <v>32220</v>
      </c>
      <c r="EF53" s="159">
        <v>2478.461538</v>
      </c>
      <c r="EG53" s="182">
        <v>9.3600000000000003E-3</v>
      </c>
      <c r="EH53" s="159"/>
      <c r="EI53" s="159">
        <v>1</v>
      </c>
      <c r="EJ53" s="159">
        <v>7774</v>
      </c>
      <c r="EK53" s="159">
        <v>7774</v>
      </c>
      <c r="EL53" s="182">
        <v>2.9360000000000001E-2</v>
      </c>
      <c r="EM53" s="159"/>
      <c r="EN53" s="159">
        <v>2</v>
      </c>
      <c r="EO53" s="159">
        <v>8916</v>
      </c>
      <c r="EP53" s="159">
        <v>4458</v>
      </c>
      <c r="EQ53" s="182">
        <v>1.6840000000000001E-2</v>
      </c>
      <c r="ER53" s="159"/>
      <c r="ES53" s="159">
        <v>3</v>
      </c>
      <c r="ET53" s="159">
        <v>12637</v>
      </c>
      <c r="EU53" s="159">
        <v>4212.3333329999996</v>
      </c>
      <c r="EV53" s="182">
        <v>1.5910000000000001E-2</v>
      </c>
      <c r="EW53" s="159"/>
      <c r="EX53" s="159">
        <v>4</v>
      </c>
      <c r="EY53" s="159">
        <v>13975</v>
      </c>
      <c r="EZ53" s="159">
        <v>3493.75</v>
      </c>
      <c r="FA53" s="182">
        <v>1.32E-2</v>
      </c>
      <c r="FB53" s="159"/>
      <c r="FC53" s="159">
        <v>6</v>
      </c>
      <c r="FD53" s="159">
        <v>19174</v>
      </c>
      <c r="FE53" s="159">
        <v>3195.666667</v>
      </c>
      <c r="FF53" s="182">
        <v>1.2070000000000001E-2</v>
      </c>
      <c r="FG53" s="159"/>
      <c r="FH53" s="159">
        <v>9</v>
      </c>
      <c r="FI53" s="159">
        <v>26483</v>
      </c>
      <c r="FJ53" s="159">
        <v>2942.5555559999998</v>
      </c>
      <c r="FK53" s="182">
        <v>1.111E-2</v>
      </c>
      <c r="FL53" s="159"/>
      <c r="FM53" s="159">
        <v>7</v>
      </c>
      <c r="FN53" s="159">
        <v>18400</v>
      </c>
      <c r="FO53" s="159">
        <v>2628.5714290000001</v>
      </c>
      <c r="FP53" s="182">
        <v>9.9299999999999996E-3</v>
      </c>
      <c r="FQ53" s="159"/>
      <c r="FR53" s="159">
        <v>15</v>
      </c>
      <c r="FS53" s="159">
        <v>32756</v>
      </c>
      <c r="FT53" s="159">
        <v>2183.7333330000001</v>
      </c>
      <c r="FU53" s="182">
        <v>8.2500000000000004E-3</v>
      </c>
      <c r="FV53" s="159"/>
      <c r="FW53" s="159" t="s">
        <v>141</v>
      </c>
      <c r="FX53" s="159" t="s">
        <v>140</v>
      </c>
      <c r="FY53" s="159" t="e">
        <v>#VALUE!</v>
      </c>
      <c r="FZ53" s="182" t="e">
        <v>#VALUE!</v>
      </c>
      <c r="GA53" s="159"/>
      <c r="GB53" s="159" t="s">
        <v>141</v>
      </c>
      <c r="GC53" s="159" t="s">
        <v>140</v>
      </c>
      <c r="GD53" s="159" t="e">
        <v>#VALUE!</v>
      </c>
      <c r="GE53" s="182" t="e">
        <v>#VALUE!</v>
      </c>
      <c r="GF53" s="159"/>
      <c r="GG53" s="159">
        <v>3</v>
      </c>
      <c r="GH53" s="159">
        <v>3129</v>
      </c>
      <c r="GI53" s="159">
        <v>1043</v>
      </c>
      <c r="GJ53" s="182">
        <v>3.9399999999999999E-3</v>
      </c>
    </row>
    <row r="54" spans="1:192" ht="17">
      <c r="A54" s="159">
        <v>34</v>
      </c>
      <c r="B54" s="159" t="s">
        <v>186</v>
      </c>
      <c r="C54" s="165">
        <v>65</v>
      </c>
      <c r="D54" s="165">
        <v>68.900000000000006</v>
      </c>
      <c r="E54" s="165">
        <v>121.8</v>
      </c>
      <c r="F54" s="174">
        <v>190.7</v>
      </c>
      <c r="G54" s="165">
        <v>3.9</v>
      </c>
      <c r="H54" s="165">
        <v>41.9</v>
      </c>
      <c r="I54" s="165">
        <v>6</v>
      </c>
      <c r="J54" s="165">
        <v>14.3</v>
      </c>
      <c r="K54" s="159"/>
      <c r="L54" s="165">
        <v>1</v>
      </c>
      <c r="M54" s="189">
        <v>4.9000000000000004</v>
      </c>
      <c r="N54" s="190">
        <v>7.5</v>
      </c>
      <c r="O54" s="165">
        <v>18</v>
      </c>
      <c r="P54" s="165"/>
      <c r="Q54" s="175">
        <v>0.38</v>
      </c>
      <c r="R54" s="176">
        <v>1.5610000000000001E-2</v>
      </c>
      <c r="S54" s="176"/>
      <c r="T54" s="177">
        <v>190.2</v>
      </c>
      <c r="U54" s="165">
        <v>1.5</v>
      </c>
      <c r="V54" s="175"/>
      <c r="W54" s="165">
        <v>200.4</v>
      </c>
      <c r="X54" s="165">
        <v>200.4</v>
      </c>
      <c r="Y54" s="175">
        <v>9.7100000000000009</v>
      </c>
      <c r="Z54" s="175">
        <v>13.601000000000001</v>
      </c>
      <c r="AA54" s="175">
        <v>20.925000000000001</v>
      </c>
      <c r="AB54" s="175">
        <v>50</v>
      </c>
      <c r="AC54" s="175"/>
      <c r="AD54" s="175">
        <v>1</v>
      </c>
      <c r="AE54" s="175">
        <v>14.601000000000001</v>
      </c>
      <c r="AF54" s="175">
        <v>22.463000000000001</v>
      </c>
      <c r="AG54" s="175">
        <v>53.676000000000002</v>
      </c>
      <c r="AH54" s="160">
        <v>2</v>
      </c>
      <c r="AI54" s="159">
        <v>1171</v>
      </c>
      <c r="AJ54" s="178">
        <v>586</v>
      </c>
      <c r="AK54" s="179">
        <v>1.6900000000000001E-3</v>
      </c>
      <c r="AL54" s="159"/>
      <c r="AM54" s="159">
        <v>6</v>
      </c>
      <c r="AN54" s="159">
        <v>1830</v>
      </c>
      <c r="AO54" s="180">
        <v>305</v>
      </c>
      <c r="AP54" s="182">
        <v>8.8000000000000003E-4</v>
      </c>
      <c r="AQ54" s="159"/>
      <c r="AR54" s="159">
        <v>8</v>
      </c>
      <c r="AS54" s="159">
        <v>2387</v>
      </c>
      <c r="AT54" s="180">
        <v>298</v>
      </c>
      <c r="AU54" s="182">
        <v>8.5999999999999998E-4</v>
      </c>
      <c r="AV54" s="159"/>
      <c r="AW54" s="159">
        <v>1</v>
      </c>
      <c r="AX54" s="159">
        <v>1579</v>
      </c>
      <c r="AY54" s="159">
        <v>1579</v>
      </c>
      <c r="AZ54" s="182">
        <v>4.5500000000000002E-3</v>
      </c>
      <c r="BA54" s="159"/>
      <c r="BB54" s="159">
        <v>2</v>
      </c>
      <c r="BC54" s="159">
        <v>1918</v>
      </c>
      <c r="BD54" s="180">
        <v>959</v>
      </c>
      <c r="BE54" s="182">
        <v>2.7599999999999999E-3</v>
      </c>
      <c r="BF54" s="159"/>
      <c r="BG54" s="159">
        <v>3</v>
      </c>
      <c r="BH54" s="159">
        <v>2461</v>
      </c>
      <c r="BI54" s="180">
        <v>820</v>
      </c>
      <c r="BJ54" s="182">
        <v>2.3600000000000001E-3</v>
      </c>
      <c r="BK54" s="159"/>
      <c r="BL54" s="159">
        <v>5</v>
      </c>
      <c r="BM54" s="159">
        <v>2754</v>
      </c>
      <c r="BN54" s="180">
        <v>551</v>
      </c>
      <c r="BO54" s="182">
        <v>1.5900000000000001E-3</v>
      </c>
      <c r="BP54" s="159"/>
      <c r="BQ54" s="159">
        <v>8</v>
      </c>
      <c r="BR54" s="159">
        <v>3991</v>
      </c>
      <c r="BS54" s="180">
        <v>499</v>
      </c>
      <c r="BT54" s="182">
        <v>1.4400000000000001E-3</v>
      </c>
      <c r="BU54" s="159"/>
      <c r="BV54" s="159">
        <v>4</v>
      </c>
      <c r="BW54" s="159">
        <v>1800</v>
      </c>
      <c r="BX54" s="159">
        <v>450</v>
      </c>
      <c r="BY54" s="182">
        <v>1.2999999999999999E-3</v>
      </c>
      <c r="BZ54" s="159"/>
      <c r="CA54" s="159">
        <v>7</v>
      </c>
      <c r="CB54" s="159">
        <v>2359</v>
      </c>
      <c r="CC54" s="159">
        <v>337</v>
      </c>
      <c r="CD54" s="182">
        <v>9.7000000000000005E-4</v>
      </c>
      <c r="CE54" s="159"/>
      <c r="CF54" s="159">
        <v>11</v>
      </c>
      <c r="CG54" s="159">
        <v>3046</v>
      </c>
      <c r="CH54" s="180">
        <v>277</v>
      </c>
      <c r="CI54" s="182">
        <v>8.0000000000000004E-4</v>
      </c>
      <c r="CJ54" s="159"/>
      <c r="CK54" s="159">
        <v>3</v>
      </c>
      <c r="CL54" s="159">
        <v>1108</v>
      </c>
      <c r="CM54" s="180">
        <v>369</v>
      </c>
      <c r="CN54" s="182">
        <v>1.06E-3</v>
      </c>
      <c r="CO54" s="159"/>
      <c r="CP54" s="159">
        <v>7</v>
      </c>
      <c r="CQ54" s="159">
        <v>1854</v>
      </c>
      <c r="CR54" s="159">
        <v>264.85714289999999</v>
      </c>
      <c r="CS54" s="182">
        <v>7.6000000000000004E-4</v>
      </c>
      <c r="CT54" s="159"/>
      <c r="CU54" s="159">
        <v>13</v>
      </c>
      <c r="CV54" s="159">
        <v>2543</v>
      </c>
      <c r="CW54" s="159">
        <v>195.6153846</v>
      </c>
      <c r="CX54" s="182">
        <v>5.5999999999999995E-4</v>
      </c>
      <c r="CY54" s="159"/>
      <c r="CZ54" s="159">
        <v>17</v>
      </c>
      <c r="DA54" s="159">
        <v>2889</v>
      </c>
      <c r="DB54" s="159">
        <v>169.94117650000001</v>
      </c>
      <c r="DC54" s="182">
        <v>4.8999999999999998E-4</v>
      </c>
      <c r="DD54" s="159"/>
      <c r="DE54" s="159">
        <v>23</v>
      </c>
      <c r="DF54" s="159">
        <v>3389</v>
      </c>
      <c r="DG54" s="159">
        <v>147.34782609999999</v>
      </c>
      <c r="DH54" s="182">
        <v>4.2000000000000002E-4</v>
      </c>
      <c r="DI54" s="159"/>
      <c r="DJ54" s="159">
        <v>4</v>
      </c>
      <c r="DK54" s="159">
        <v>1679</v>
      </c>
      <c r="DL54" s="159">
        <v>419.75</v>
      </c>
      <c r="DM54" s="182">
        <v>1.2099999999999999E-3</v>
      </c>
      <c r="DN54" s="159"/>
      <c r="DO54" s="159">
        <v>12</v>
      </c>
      <c r="DP54" s="159">
        <v>4929</v>
      </c>
      <c r="DQ54" s="159">
        <v>410.75</v>
      </c>
      <c r="DR54" s="182">
        <v>1.1800000000000001E-3</v>
      </c>
      <c r="DS54" s="159"/>
      <c r="DT54" s="159">
        <v>6</v>
      </c>
      <c r="DU54" s="159">
        <v>2828</v>
      </c>
      <c r="DV54" s="159">
        <v>471.33333329999999</v>
      </c>
      <c r="DW54" s="182">
        <v>1.3600000000000001E-3</v>
      </c>
      <c r="DX54" s="159"/>
      <c r="DY54" s="159">
        <v>9</v>
      </c>
      <c r="DZ54" s="159">
        <v>3585</v>
      </c>
      <c r="EA54" s="159">
        <v>398.33333329999999</v>
      </c>
      <c r="EB54" s="182">
        <v>1.15E-3</v>
      </c>
      <c r="EC54" s="159"/>
      <c r="ED54" s="159">
        <v>13</v>
      </c>
      <c r="EE54" s="159">
        <v>4660</v>
      </c>
      <c r="EF54" s="159">
        <v>358.46153850000002</v>
      </c>
      <c r="EG54" s="182">
        <v>1.0300000000000001E-3</v>
      </c>
      <c r="EH54" s="159"/>
      <c r="EI54" s="159">
        <v>14</v>
      </c>
      <c r="EJ54" s="159" t="s">
        <v>140</v>
      </c>
      <c r="EK54" s="159" t="e">
        <v>#VALUE!</v>
      </c>
      <c r="EL54" s="182" t="e">
        <v>#VALUE!</v>
      </c>
      <c r="EM54" s="159"/>
      <c r="EN54" s="159">
        <v>15</v>
      </c>
      <c r="EO54" s="159" t="s">
        <v>140</v>
      </c>
      <c r="EP54" s="159" t="e">
        <v>#VALUE!</v>
      </c>
      <c r="EQ54" s="182" t="e">
        <v>#VALUE!</v>
      </c>
      <c r="ER54" s="159"/>
      <c r="ES54" s="159">
        <v>16</v>
      </c>
      <c r="ET54" s="159" t="s">
        <v>140</v>
      </c>
      <c r="EU54" s="159" t="e">
        <v>#VALUE!</v>
      </c>
      <c r="EV54" s="182" t="e">
        <v>#VALUE!</v>
      </c>
      <c r="EW54" s="159"/>
      <c r="EX54" s="159">
        <v>17</v>
      </c>
      <c r="EY54" s="159">
        <v>7373</v>
      </c>
      <c r="EZ54" s="159">
        <v>433.70588240000001</v>
      </c>
      <c r="FA54" s="182">
        <v>1.25E-3</v>
      </c>
      <c r="FB54" s="159"/>
      <c r="FC54" s="159">
        <v>19</v>
      </c>
      <c r="FD54" s="159" t="s">
        <v>140</v>
      </c>
      <c r="FE54" s="159" t="e">
        <v>#VALUE!</v>
      </c>
      <c r="FF54" s="182" t="e">
        <v>#VALUE!</v>
      </c>
      <c r="FG54" s="159"/>
      <c r="FH54" s="159">
        <v>22</v>
      </c>
      <c r="FI54" s="159">
        <v>9027</v>
      </c>
      <c r="FJ54" s="159">
        <v>410.31818179999999</v>
      </c>
      <c r="FK54" s="182">
        <v>1.1800000000000001E-3</v>
      </c>
      <c r="FL54" s="159"/>
      <c r="FM54" s="159">
        <v>29</v>
      </c>
      <c r="FN54" s="159">
        <v>9200</v>
      </c>
      <c r="FO54" s="159">
        <v>317.24137930000001</v>
      </c>
      <c r="FP54" s="182">
        <v>9.1E-4</v>
      </c>
      <c r="FQ54" s="159"/>
      <c r="FR54" s="159">
        <v>37</v>
      </c>
      <c r="FS54" s="159">
        <v>14393</v>
      </c>
      <c r="FT54" s="159">
        <v>389</v>
      </c>
      <c r="FU54" s="182">
        <v>1.1199999999999999E-3</v>
      </c>
      <c r="FV54" s="159"/>
      <c r="FW54" s="159">
        <v>44</v>
      </c>
      <c r="FX54" s="159">
        <v>16947</v>
      </c>
      <c r="FY54" s="159">
        <v>385.15909090000002</v>
      </c>
      <c r="FZ54" s="182">
        <v>1.1100000000000001E-3</v>
      </c>
      <c r="GA54" s="159"/>
      <c r="GB54" s="159">
        <v>51</v>
      </c>
      <c r="GC54" s="159">
        <v>19505</v>
      </c>
      <c r="GD54" s="159">
        <v>382.45098039999999</v>
      </c>
      <c r="GE54" s="182">
        <v>1.1000000000000001E-3</v>
      </c>
      <c r="GF54" s="159"/>
      <c r="GG54" s="159">
        <v>4</v>
      </c>
      <c r="GH54" s="159">
        <v>2705</v>
      </c>
      <c r="GI54" s="159">
        <v>676.25</v>
      </c>
      <c r="GJ54" s="182">
        <v>1.9499999999999999E-3</v>
      </c>
    </row>
    <row r="55" spans="1:192" ht="17">
      <c r="A55" s="159">
        <v>35</v>
      </c>
      <c r="B55" s="159" t="s">
        <v>187</v>
      </c>
      <c r="C55" s="165">
        <v>65</v>
      </c>
      <c r="D55" s="165">
        <v>68.900000000000006</v>
      </c>
      <c r="E55" s="165">
        <v>122.9</v>
      </c>
      <c r="F55" s="174">
        <v>191.8</v>
      </c>
      <c r="G55" s="165">
        <v>3.9</v>
      </c>
      <c r="H55" s="165">
        <v>41.9</v>
      </c>
      <c r="I55" s="165">
        <v>6</v>
      </c>
      <c r="J55" s="165">
        <v>14.3</v>
      </c>
      <c r="K55" s="159"/>
      <c r="L55" s="165">
        <v>1</v>
      </c>
      <c r="M55" s="189">
        <v>4.9000000000000004</v>
      </c>
      <c r="N55" s="190">
        <v>7.5</v>
      </c>
      <c r="O55" s="165">
        <v>18</v>
      </c>
      <c r="P55" s="165"/>
      <c r="Q55" s="175">
        <v>0.374</v>
      </c>
      <c r="R55" s="176">
        <v>1.5339999999999999E-2</v>
      </c>
      <c r="S55" s="176"/>
      <c r="T55" s="177">
        <v>191.4</v>
      </c>
      <c r="U55" s="165">
        <v>1.3</v>
      </c>
      <c r="V55" s="175"/>
      <c r="W55" s="165">
        <v>201.5</v>
      </c>
      <c r="X55" s="165">
        <v>201.5</v>
      </c>
      <c r="Y55" s="175">
        <v>9.75</v>
      </c>
      <c r="Z55" s="175">
        <v>13.601000000000001</v>
      </c>
      <c r="AA55" s="175">
        <v>20.925000000000001</v>
      </c>
      <c r="AB55" s="175">
        <v>50</v>
      </c>
      <c r="AC55" s="175"/>
      <c r="AD55" s="175">
        <v>1</v>
      </c>
      <c r="AE55" s="175">
        <v>14.601000000000001</v>
      </c>
      <c r="AF55" s="175">
        <v>22.463000000000001</v>
      </c>
      <c r="AG55" s="175">
        <v>53.676000000000002</v>
      </c>
      <c r="AH55" s="160">
        <v>2</v>
      </c>
      <c r="AI55" s="159">
        <v>1425</v>
      </c>
      <c r="AJ55" s="178">
        <v>713</v>
      </c>
      <c r="AK55" s="179">
        <v>2.0200000000000001E-3</v>
      </c>
      <c r="AL55" s="159"/>
      <c r="AM55" s="159">
        <v>6</v>
      </c>
      <c r="AN55" s="159">
        <v>1943</v>
      </c>
      <c r="AO55" s="180">
        <v>324</v>
      </c>
      <c r="AP55" s="182">
        <v>9.2000000000000003E-4</v>
      </c>
      <c r="AQ55" s="159"/>
      <c r="AR55" s="159">
        <v>8</v>
      </c>
      <c r="AS55" s="159">
        <v>2339</v>
      </c>
      <c r="AT55" s="180">
        <v>292</v>
      </c>
      <c r="AU55" s="182">
        <v>8.3000000000000001E-4</v>
      </c>
      <c r="AV55" s="159"/>
      <c r="AW55" s="159">
        <v>1</v>
      </c>
      <c r="AX55" s="159">
        <v>1540</v>
      </c>
      <c r="AY55" s="159">
        <v>1540</v>
      </c>
      <c r="AZ55" s="182">
        <v>4.3600000000000002E-3</v>
      </c>
      <c r="BA55" s="159"/>
      <c r="BB55" s="159">
        <v>2</v>
      </c>
      <c r="BC55" s="159">
        <v>2234</v>
      </c>
      <c r="BD55" s="180">
        <v>1117</v>
      </c>
      <c r="BE55" s="182">
        <v>3.16E-3</v>
      </c>
      <c r="BF55" s="159"/>
      <c r="BG55" s="159">
        <v>3</v>
      </c>
      <c r="BH55" s="159">
        <v>2531</v>
      </c>
      <c r="BI55" s="180">
        <v>844</v>
      </c>
      <c r="BJ55" s="182">
        <v>2.3900000000000002E-3</v>
      </c>
      <c r="BK55" s="159"/>
      <c r="BL55" s="159">
        <v>5</v>
      </c>
      <c r="BM55" s="159">
        <v>2564</v>
      </c>
      <c r="BN55" s="180">
        <v>513</v>
      </c>
      <c r="BO55" s="182">
        <v>1.4499999999999999E-3</v>
      </c>
      <c r="BP55" s="159"/>
      <c r="BQ55" s="159">
        <v>8</v>
      </c>
      <c r="BR55" s="159">
        <v>4090</v>
      </c>
      <c r="BS55" s="180">
        <v>511</v>
      </c>
      <c r="BT55" s="182">
        <v>1.4499999999999999E-3</v>
      </c>
      <c r="BU55" s="159"/>
      <c r="BV55" s="159">
        <v>4</v>
      </c>
      <c r="BW55" s="159">
        <v>1848</v>
      </c>
      <c r="BX55" s="159">
        <v>462</v>
      </c>
      <c r="BY55" s="182">
        <v>1.31E-3</v>
      </c>
      <c r="BZ55" s="159"/>
      <c r="CA55" s="159">
        <v>7</v>
      </c>
      <c r="CB55" s="159">
        <v>2581</v>
      </c>
      <c r="CC55" s="159">
        <v>368.7142857</v>
      </c>
      <c r="CD55" s="182">
        <v>1.0399999999999999E-3</v>
      </c>
      <c r="CE55" s="159"/>
      <c r="CF55" s="159">
        <v>11</v>
      </c>
      <c r="CG55" s="159">
        <v>2900</v>
      </c>
      <c r="CH55" s="180">
        <v>264</v>
      </c>
      <c r="CI55" s="182">
        <v>7.5000000000000002E-4</v>
      </c>
      <c r="CJ55" s="159"/>
      <c r="CK55" s="159">
        <v>3</v>
      </c>
      <c r="CL55" s="159">
        <v>1273</v>
      </c>
      <c r="CM55" s="180">
        <v>424</v>
      </c>
      <c r="CN55" s="182">
        <v>1.1999999999999999E-3</v>
      </c>
      <c r="CO55" s="159"/>
      <c r="CP55" s="159">
        <v>7</v>
      </c>
      <c r="CQ55" s="159">
        <v>1988</v>
      </c>
      <c r="CR55" s="159">
        <v>284</v>
      </c>
      <c r="CS55" s="182">
        <v>8.0000000000000004E-4</v>
      </c>
      <c r="CT55" s="159"/>
      <c r="CU55" s="159">
        <v>13</v>
      </c>
      <c r="CV55" s="159">
        <v>2904</v>
      </c>
      <c r="CW55" s="159">
        <v>223.3846154</v>
      </c>
      <c r="CX55" s="182">
        <v>6.3000000000000003E-4</v>
      </c>
      <c r="CY55" s="159"/>
      <c r="CZ55" s="159">
        <v>17</v>
      </c>
      <c r="DA55" s="159">
        <v>3056</v>
      </c>
      <c r="DB55" s="159">
        <v>179.7647059</v>
      </c>
      <c r="DC55" s="182">
        <v>5.1000000000000004E-4</v>
      </c>
      <c r="DD55" s="159"/>
      <c r="DE55" s="159">
        <v>23</v>
      </c>
      <c r="DF55" s="159">
        <v>3372</v>
      </c>
      <c r="DG55" s="159">
        <v>146.6086957</v>
      </c>
      <c r="DH55" s="182">
        <v>4.2000000000000002E-4</v>
      </c>
      <c r="DI55" s="159"/>
      <c r="DJ55" s="159">
        <v>4</v>
      </c>
      <c r="DK55" s="159">
        <v>1978</v>
      </c>
      <c r="DL55" s="159">
        <v>494.5</v>
      </c>
      <c r="DM55" s="182">
        <v>1.4E-3</v>
      </c>
      <c r="DN55" s="159"/>
      <c r="DO55" s="159">
        <v>12</v>
      </c>
      <c r="DP55" s="159">
        <v>3929</v>
      </c>
      <c r="DQ55" s="159">
        <v>327.41666670000001</v>
      </c>
      <c r="DR55" s="182">
        <v>9.3000000000000005E-4</v>
      </c>
      <c r="DS55" s="159"/>
      <c r="DT55" s="159">
        <v>6</v>
      </c>
      <c r="DU55" s="159">
        <v>2398</v>
      </c>
      <c r="DV55" s="159">
        <v>399.66666670000001</v>
      </c>
      <c r="DW55" s="182">
        <v>1.1299999999999999E-3</v>
      </c>
      <c r="DX55" s="159"/>
      <c r="DY55" s="159">
        <v>9</v>
      </c>
      <c r="DZ55" s="159">
        <v>3408</v>
      </c>
      <c r="EA55" s="159">
        <v>378.66666670000001</v>
      </c>
      <c r="EB55" s="182">
        <v>1.07E-3</v>
      </c>
      <c r="EC55" s="159"/>
      <c r="ED55" s="159">
        <v>13</v>
      </c>
      <c r="EE55" s="159">
        <v>4406</v>
      </c>
      <c r="EF55" s="159">
        <v>338.92307690000001</v>
      </c>
      <c r="EG55" s="182">
        <v>9.6000000000000002E-4</v>
      </c>
      <c r="EH55" s="159"/>
      <c r="EI55" s="159">
        <v>14</v>
      </c>
      <c r="EJ55" s="159" t="s">
        <v>140</v>
      </c>
      <c r="EK55" s="159" t="e">
        <v>#VALUE!</v>
      </c>
      <c r="EL55" s="182" t="e">
        <v>#VALUE!</v>
      </c>
      <c r="EM55" s="159"/>
      <c r="EN55" s="159">
        <v>15</v>
      </c>
      <c r="EO55" s="159" t="s">
        <v>140</v>
      </c>
      <c r="EP55" s="159" t="e">
        <v>#VALUE!</v>
      </c>
      <c r="EQ55" s="182" t="e">
        <v>#VALUE!</v>
      </c>
      <c r="ER55" s="159"/>
      <c r="ES55" s="159">
        <v>16</v>
      </c>
      <c r="ET55" s="159" t="s">
        <v>140</v>
      </c>
      <c r="EU55" s="159" t="e">
        <v>#VALUE!</v>
      </c>
      <c r="EV55" s="182" t="e">
        <v>#VALUE!</v>
      </c>
      <c r="EW55" s="159"/>
      <c r="EX55" s="159">
        <v>17</v>
      </c>
      <c r="EY55" s="159">
        <v>5400</v>
      </c>
      <c r="EZ55" s="159">
        <v>317.64705880000002</v>
      </c>
      <c r="FA55" s="182">
        <v>8.9999999999999998E-4</v>
      </c>
      <c r="FB55" s="159"/>
      <c r="FC55" s="159">
        <v>19</v>
      </c>
      <c r="FD55" s="159" t="s">
        <v>140</v>
      </c>
      <c r="FE55" s="159" t="e">
        <v>#VALUE!</v>
      </c>
      <c r="FF55" s="182" t="e">
        <v>#VALUE!</v>
      </c>
      <c r="FG55" s="159"/>
      <c r="FH55" s="159">
        <v>22</v>
      </c>
      <c r="FI55" s="159">
        <v>6228</v>
      </c>
      <c r="FJ55" s="159">
        <v>283.09090909999998</v>
      </c>
      <c r="FK55" s="182">
        <v>8.0000000000000004E-4</v>
      </c>
      <c r="FL55" s="159"/>
      <c r="FM55" s="159">
        <v>29</v>
      </c>
      <c r="FN55" s="159">
        <v>7100</v>
      </c>
      <c r="FO55" s="159">
        <v>244.82758620000001</v>
      </c>
      <c r="FP55" s="182">
        <v>6.8999999999999997E-4</v>
      </c>
      <c r="FQ55" s="159"/>
      <c r="FR55" s="159">
        <v>37</v>
      </c>
      <c r="FS55" s="186">
        <v>7668</v>
      </c>
      <c r="FT55" s="159">
        <v>207.24324319999999</v>
      </c>
      <c r="FU55" s="182">
        <v>5.9000000000000003E-4</v>
      </c>
      <c r="FV55" s="159"/>
      <c r="FW55" s="159">
        <v>44</v>
      </c>
      <c r="FX55" s="186">
        <v>6511</v>
      </c>
      <c r="FY55" s="159">
        <v>147.97727269999999</v>
      </c>
      <c r="FZ55" s="182">
        <v>4.2000000000000002E-4</v>
      </c>
      <c r="GA55" s="159"/>
      <c r="GB55" s="159">
        <v>51</v>
      </c>
      <c r="GC55" s="186">
        <v>8250</v>
      </c>
      <c r="GD55" s="159">
        <v>161.7647059</v>
      </c>
      <c r="GE55" s="182">
        <v>4.6000000000000001E-4</v>
      </c>
      <c r="GF55" s="159"/>
      <c r="GG55" s="159">
        <v>4</v>
      </c>
      <c r="GH55" s="159">
        <v>3004</v>
      </c>
      <c r="GI55" s="159">
        <v>751</v>
      </c>
      <c r="GJ55" s="182">
        <v>2.1299999999999999E-3</v>
      </c>
    </row>
    <row r="56" spans="1:192" ht="17">
      <c r="A56" s="159">
        <v>36</v>
      </c>
      <c r="B56" s="159" t="s">
        <v>188</v>
      </c>
      <c r="C56" s="165">
        <v>65</v>
      </c>
      <c r="D56" s="165">
        <v>68.900000000000006</v>
      </c>
      <c r="E56" s="165">
        <v>123.3</v>
      </c>
      <c r="F56" s="174">
        <v>192.2</v>
      </c>
      <c r="G56" s="165">
        <v>3.9</v>
      </c>
      <c r="H56" s="165">
        <v>41.9</v>
      </c>
      <c r="I56" s="165">
        <v>6</v>
      </c>
      <c r="J56" s="165">
        <v>14.3</v>
      </c>
      <c r="K56" s="159"/>
      <c r="L56" s="165">
        <v>1</v>
      </c>
      <c r="M56" s="189">
        <v>4.9000000000000004</v>
      </c>
      <c r="N56" s="190">
        <v>7.5</v>
      </c>
      <c r="O56" s="165">
        <v>18</v>
      </c>
      <c r="P56" s="165"/>
      <c r="Q56" s="175">
        <v>0.375</v>
      </c>
      <c r="R56" s="176">
        <v>1.5389999999999999E-2</v>
      </c>
      <c r="S56" s="176"/>
      <c r="T56" s="177">
        <v>192</v>
      </c>
      <c r="U56" s="165">
        <v>1.2</v>
      </c>
      <c r="V56" s="175"/>
      <c r="W56" s="165">
        <v>201.9</v>
      </c>
      <c r="X56" s="165">
        <v>201.9</v>
      </c>
      <c r="Y56" s="175">
        <v>9.74</v>
      </c>
      <c r="Z56" s="175">
        <v>13.601000000000001</v>
      </c>
      <c r="AA56" s="175">
        <v>20.925000000000001</v>
      </c>
      <c r="AB56" s="175">
        <v>50</v>
      </c>
      <c r="AC56" s="175"/>
      <c r="AD56" s="175">
        <v>1</v>
      </c>
      <c r="AE56" s="175">
        <v>14.601000000000001</v>
      </c>
      <c r="AF56" s="175">
        <v>22.463000000000001</v>
      </c>
      <c r="AG56" s="175">
        <v>53.676000000000002</v>
      </c>
      <c r="AH56" s="160">
        <v>2</v>
      </c>
      <c r="AI56" s="159">
        <v>1369</v>
      </c>
      <c r="AJ56" s="178">
        <v>685</v>
      </c>
      <c r="AK56" s="179">
        <v>1.9400000000000001E-3</v>
      </c>
      <c r="AL56" s="159"/>
      <c r="AM56" s="159">
        <v>6</v>
      </c>
      <c r="AN56" s="159">
        <v>2466</v>
      </c>
      <c r="AO56" s="180">
        <v>411</v>
      </c>
      <c r="AP56" s="182">
        <v>1.17E-3</v>
      </c>
      <c r="AQ56" s="159"/>
      <c r="AR56" s="159">
        <v>8</v>
      </c>
      <c r="AS56" s="183"/>
      <c r="AT56" s="184"/>
      <c r="AU56" s="185"/>
      <c r="AV56" s="159"/>
      <c r="AW56" s="159">
        <v>1</v>
      </c>
      <c r="AX56" s="159">
        <v>1395</v>
      </c>
      <c r="AY56" s="159">
        <v>1395</v>
      </c>
      <c r="AZ56" s="182">
        <v>3.96E-3</v>
      </c>
      <c r="BA56" s="159"/>
      <c r="BB56" s="159">
        <v>2</v>
      </c>
      <c r="BC56" s="159">
        <v>2321</v>
      </c>
      <c r="BD56" s="180">
        <v>1161</v>
      </c>
      <c r="BE56" s="182">
        <v>3.3E-3</v>
      </c>
      <c r="BF56" s="159"/>
      <c r="BG56" s="159">
        <v>3</v>
      </c>
      <c r="BH56" s="159">
        <v>2119</v>
      </c>
      <c r="BI56" s="180">
        <v>706</v>
      </c>
      <c r="BJ56" s="182">
        <v>2.0100000000000001E-3</v>
      </c>
      <c r="BK56" s="159"/>
      <c r="BL56" s="159">
        <v>5</v>
      </c>
      <c r="BM56" s="159">
        <v>3530</v>
      </c>
      <c r="BN56" s="180">
        <v>706</v>
      </c>
      <c r="BO56" s="182">
        <v>2.0100000000000001E-3</v>
      </c>
      <c r="BP56" s="159"/>
      <c r="BQ56" s="159">
        <v>8</v>
      </c>
      <c r="BR56" s="159">
        <v>4778</v>
      </c>
      <c r="BS56" s="180">
        <v>597</v>
      </c>
      <c r="BT56" s="182">
        <v>1.6999999999999999E-3</v>
      </c>
      <c r="BU56" s="159"/>
      <c r="BV56" s="159">
        <v>4</v>
      </c>
      <c r="BW56" s="159">
        <v>2025</v>
      </c>
      <c r="BX56" s="159">
        <v>506.25</v>
      </c>
      <c r="BY56" s="182">
        <v>1.4400000000000001E-3</v>
      </c>
      <c r="BZ56" s="159"/>
      <c r="CA56" s="159">
        <v>7</v>
      </c>
      <c r="CB56" s="159">
        <v>2823</v>
      </c>
      <c r="CC56" s="159">
        <v>403.2857143</v>
      </c>
      <c r="CD56" s="182">
        <v>1.15E-3</v>
      </c>
      <c r="CE56" s="159"/>
      <c r="CF56" s="159">
        <v>11</v>
      </c>
      <c r="CG56" s="159">
        <v>2967</v>
      </c>
      <c r="CH56" s="180">
        <v>270</v>
      </c>
      <c r="CI56" s="182">
        <v>7.6999999999999996E-4</v>
      </c>
      <c r="CJ56" s="159"/>
      <c r="CK56" s="159">
        <v>3</v>
      </c>
      <c r="CL56" s="159">
        <v>1203</v>
      </c>
      <c r="CM56" s="180">
        <v>401</v>
      </c>
      <c r="CN56" s="182">
        <v>1.14E-3</v>
      </c>
      <c r="CO56" s="159"/>
      <c r="CP56" s="159">
        <v>7</v>
      </c>
      <c r="CQ56" s="159">
        <v>1660</v>
      </c>
      <c r="CR56" s="159">
        <v>237.14285709999999</v>
      </c>
      <c r="CS56" s="182">
        <v>6.7000000000000002E-4</v>
      </c>
      <c r="CT56" s="159"/>
      <c r="CU56" s="159">
        <v>13</v>
      </c>
      <c r="CV56" s="159">
        <v>3059</v>
      </c>
      <c r="CW56" s="159">
        <v>235.30769230000001</v>
      </c>
      <c r="CX56" s="182">
        <v>6.7000000000000002E-4</v>
      </c>
      <c r="CY56" s="159"/>
      <c r="CZ56" s="159">
        <v>17</v>
      </c>
      <c r="DA56" s="159">
        <v>4157</v>
      </c>
      <c r="DB56" s="159">
        <v>244.52941179999999</v>
      </c>
      <c r="DC56" s="182">
        <v>6.8999999999999997E-4</v>
      </c>
      <c r="DD56" s="159"/>
      <c r="DE56" s="159">
        <v>23</v>
      </c>
      <c r="DF56" s="159">
        <v>4623</v>
      </c>
      <c r="DG56" s="159">
        <v>201</v>
      </c>
      <c r="DH56" s="182">
        <v>5.6999999999999998E-4</v>
      </c>
      <c r="DI56" s="159"/>
      <c r="DJ56" s="159">
        <v>4</v>
      </c>
      <c r="DK56" s="159">
        <v>1795</v>
      </c>
      <c r="DL56" s="159">
        <v>448.75</v>
      </c>
      <c r="DM56" s="182">
        <v>1.2700000000000001E-3</v>
      </c>
      <c r="DN56" s="159"/>
      <c r="DO56" s="159">
        <v>12</v>
      </c>
      <c r="DP56" s="159">
        <v>4933</v>
      </c>
      <c r="DQ56" s="159">
        <v>411.08333329999999</v>
      </c>
      <c r="DR56" s="182">
        <v>1.17E-3</v>
      </c>
      <c r="DS56" s="159"/>
      <c r="DT56" s="159">
        <v>6</v>
      </c>
      <c r="DU56" s="159">
        <v>3267</v>
      </c>
      <c r="DV56" s="159">
        <v>544.5</v>
      </c>
      <c r="DW56" s="182">
        <v>1.5499999999999999E-3</v>
      </c>
      <c r="DX56" s="159"/>
      <c r="DY56" s="159">
        <v>9</v>
      </c>
      <c r="DZ56" s="159">
        <v>3559</v>
      </c>
      <c r="EA56" s="159">
        <v>395.44444440000001</v>
      </c>
      <c r="EB56" s="182">
        <v>1.1199999999999999E-3</v>
      </c>
      <c r="EC56" s="159"/>
      <c r="ED56" s="159">
        <v>13</v>
      </c>
      <c r="EE56" s="159">
        <v>5316</v>
      </c>
      <c r="EF56" s="159">
        <v>408.92307690000001</v>
      </c>
      <c r="EG56" s="182">
        <v>1.16E-3</v>
      </c>
      <c r="EH56" s="159"/>
      <c r="EI56" s="159">
        <v>14</v>
      </c>
      <c r="EJ56" s="159" t="s">
        <v>140</v>
      </c>
      <c r="EK56" s="159" t="e">
        <v>#VALUE!</v>
      </c>
      <c r="EL56" s="182" t="e">
        <v>#VALUE!</v>
      </c>
      <c r="EM56" s="159"/>
      <c r="EN56" s="159">
        <v>15</v>
      </c>
      <c r="EO56" s="159" t="s">
        <v>140</v>
      </c>
      <c r="EP56" s="159" t="e">
        <v>#VALUE!</v>
      </c>
      <c r="EQ56" s="182" t="e">
        <v>#VALUE!</v>
      </c>
      <c r="ER56" s="159"/>
      <c r="ES56" s="159">
        <v>16</v>
      </c>
      <c r="ET56" s="159" t="s">
        <v>140</v>
      </c>
      <c r="EU56" s="159" t="e">
        <v>#VALUE!</v>
      </c>
      <c r="EV56" s="182" t="e">
        <v>#VALUE!</v>
      </c>
      <c r="EW56" s="159"/>
      <c r="EX56" s="159">
        <v>17</v>
      </c>
      <c r="EY56" s="159">
        <v>7927</v>
      </c>
      <c r="EZ56" s="159">
        <v>466.29411759999999</v>
      </c>
      <c r="FA56" s="182">
        <v>1.32E-3</v>
      </c>
      <c r="FB56" s="159"/>
      <c r="FC56" s="159">
        <v>19</v>
      </c>
      <c r="FD56" s="159" t="s">
        <v>140</v>
      </c>
      <c r="FE56" s="159" t="e">
        <v>#VALUE!</v>
      </c>
      <c r="FF56" s="182" t="e">
        <v>#VALUE!</v>
      </c>
      <c r="FG56" s="159"/>
      <c r="FH56" s="159">
        <v>22</v>
      </c>
      <c r="FI56" s="159">
        <v>8263</v>
      </c>
      <c r="FJ56" s="159">
        <v>375.59090909999998</v>
      </c>
      <c r="FK56" s="182">
        <v>1.07E-3</v>
      </c>
      <c r="FL56" s="159"/>
      <c r="FM56" s="159">
        <v>29</v>
      </c>
      <c r="FN56" s="159">
        <v>12800</v>
      </c>
      <c r="FO56" s="159">
        <v>441.37931029999999</v>
      </c>
      <c r="FP56" s="182">
        <v>1.25E-3</v>
      </c>
      <c r="FQ56" s="159"/>
      <c r="FR56" s="159">
        <v>37</v>
      </c>
      <c r="FS56" s="159">
        <v>16849</v>
      </c>
      <c r="FT56" s="159">
        <v>455.37837839999997</v>
      </c>
      <c r="FU56" s="182">
        <v>1.2899999999999999E-3</v>
      </c>
      <c r="FV56" s="159"/>
      <c r="FW56" s="159">
        <v>44</v>
      </c>
      <c r="FX56" s="159">
        <v>19832</v>
      </c>
      <c r="FY56" s="159">
        <v>450.72727270000001</v>
      </c>
      <c r="FZ56" s="182">
        <v>1.2800000000000001E-3</v>
      </c>
      <c r="GA56" s="159"/>
      <c r="GB56" s="159">
        <v>51</v>
      </c>
      <c r="GC56" s="159">
        <v>21420</v>
      </c>
      <c r="GD56" s="159">
        <v>420</v>
      </c>
      <c r="GE56" s="182">
        <v>1.1900000000000001E-3</v>
      </c>
      <c r="GF56" s="159"/>
      <c r="GG56" s="159">
        <v>4</v>
      </c>
      <c r="GH56" s="159">
        <v>3110</v>
      </c>
      <c r="GI56" s="159">
        <v>777.5</v>
      </c>
      <c r="GJ56" s="182">
        <v>2.2100000000000002E-3</v>
      </c>
    </row>
    <row r="57" spans="1:192" ht="17">
      <c r="A57" s="159"/>
      <c r="B57" s="159"/>
      <c r="C57" s="159"/>
      <c r="D57" s="159"/>
      <c r="E57" s="159"/>
      <c r="F57" s="187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77"/>
      <c r="U57" s="165"/>
      <c r="V57" s="175"/>
      <c r="W57" s="175"/>
      <c r="X57" s="165"/>
      <c r="Y57" s="175"/>
      <c r="Z57" s="175"/>
      <c r="AA57" s="175"/>
      <c r="AB57" s="175"/>
      <c r="AC57" s="175"/>
      <c r="AD57" s="175"/>
      <c r="AE57" s="175"/>
      <c r="AF57" s="175"/>
      <c r="AG57" s="175"/>
      <c r="AH57" s="160"/>
      <c r="AI57" s="159"/>
      <c r="AJ57" s="159"/>
      <c r="AK57" s="159"/>
      <c r="AL57" s="159"/>
      <c r="AM57" s="159"/>
      <c r="AN57" s="159"/>
      <c r="AO57" s="180"/>
      <c r="AP57" s="182"/>
      <c r="AQ57" s="159"/>
      <c r="AR57" s="159"/>
      <c r="AS57" s="159"/>
      <c r="AT57" s="180"/>
      <c r="AU57" s="182"/>
      <c r="AV57" s="159"/>
      <c r="AW57" s="159"/>
      <c r="AX57" s="159"/>
      <c r="AY57" s="159"/>
      <c r="AZ57" s="182"/>
      <c r="BA57" s="159"/>
      <c r="BB57" s="159"/>
      <c r="BC57" s="159"/>
      <c r="BD57" s="180"/>
      <c r="BE57" s="182"/>
      <c r="BF57" s="159"/>
      <c r="BG57" s="159"/>
      <c r="BH57" s="159"/>
      <c r="BI57" s="159"/>
      <c r="BJ57" s="182"/>
      <c r="BK57" s="159"/>
      <c r="BL57" s="159"/>
      <c r="BM57" s="159"/>
      <c r="BN57" s="180"/>
      <c r="BO57" s="182"/>
      <c r="BP57" s="159"/>
      <c r="BQ57" s="159"/>
      <c r="BR57" s="159"/>
      <c r="BS57" s="180"/>
      <c r="BT57" s="182"/>
      <c r="BU57" s="159"/>
      <c r="BV57" s="159"/>
      <c r="BW57" s="159"/>
      <c r="BX57" s="159"/>
      <c r="BY57" s="182"/>
      <c r="BZ57" s="159"/>
      <c r="CA57" s="159"/>
      <c r="CB57" s="159"/>
      <c r="CC57" s="159"/>
      <c r="CD57" s="182"/>
      <c r="CE57" s="159"/>
      <c r="CF57" s="159"/>
      <c r="CG57" s="159"/>
      <c r="CH57" s="159"/>
      <c r="CI57" s="182"/>
      <c r="CJ57" s="159"/>
      <c r="CK57" s="159"/>
      <c r="CL57" s="159"/>
      <c r="CM57" s="180"/>
      <c r="CN57" s="182"/>
      <c r="CO57" s="159"/>
      <c r="CP57" s="159"/>
      <c r="CQ57" s="159"/>
      <c r="CR57" s="159"/>
      <c r="CS57" s="182"/>
      <c r="CT57" s="159"/>
      <c r="CU57" s="159"/>
      <c r="CV57" s="159"/>
      <c r="CW57" s="159"/>
      <c r="CX57" s="182"/>
      <c r="CY57" s="159"/>
      <c r="CZ57" s="159"/>
      <c r="DA57" s="159"/>
      <c r="DB57" s="159"/>
      <c r="DC57" s="182"/>
      <c r="DD57" s="159"/>
      <c r="DE57" s="159"/>
      <c r="DF57" s="159"/>
      <c r="DG57" s="159"/>
      <c r="DH57" s="182"/>
      <c r="DI57" s="159"/>
      <c r="DJ57" s="159"/>
      <c r="DK57" s="159"/>
      <c r="DL57" s="159"/>
      <c r="DM57" s="182"/>
      <c r="DN57" s="159"/>
      <c r="DO57" s="159"/>
      <c r="DP57" s="159"/>
      <c r="DQ57" s="159"/>
      <c r="DR57" s="182"/>
      <c r="DS57" s="159"/>
      <c r="DT57" s="159"/>
      <c r="DU57" s="159"/>
      <c r="DV57" s="159"/>
      <c r="DW57" s="182"/>
      <c r="DX57" s="159"/>
      <c r="DY57" s="159"/>
      <c r="DZ57" s="159"/>
      <c r="EA57" s="159"/>
      <c r="EB57" s="182"/>
      <c r="EC57" s="159"/>
      <c r="ED57" s="159"/>
      <c r="EE57" s="159"/>
      <c r="EF57" s="159"/>
      <c r="EG57" s="182"/>
      <c r="EH57" s="159"/>
      <c r="EI57" s="159"/>
      <c r="EJ57" s="159"/>
      <c r="EK57" s="159"/>
      <c r="EL57" s="182"/>
      <c r="EM57" s="159"/>
      <c r="EN57" s="159"/>
      <c r="EO57" s="159"/>
      <c r="EP57" s="159"/>
      <c r="EQ57" s="182"/>
      <c r="ER57" s="159"/>
      <c r="ES57" s="159"/>
      <c r="ET57" s="159"/>
      <c r="EU57" s="159"/>
      <c r="EV57" s="182"/>
      <c r="EW57" s="159"/>
      <c r="EX57" s="159"/>
      <c r="EY57" s="159"/>
      <c r="EZ57" s="159"/>
      <c r="FA57" s="182"/>
      <c r="FB57" s="159"/>
      <c r="FC57" s="159"/>
      <c r="FD57" s="159"/>
      <c r="FE57" s="159"/>
      <c r="FF57" s="182"/>
      <c r="FG57" s="159"/>
      <c r="FH57" s="159"/>
      <c r="FI57" s="159"/>
      <c r="FJ57" s="159"/>
      <c r="FK57" s="182"/>
      <c r="FL57" s="159"/>
      <c r="FM57" s="159"/>
      <c r="FN57" s="159"/>
      <c r="FO57" s="159"/>
      <c r="FP57" s="182"/>
      <c r="FQ57" s="159"/>
      <c r="FR57" s="159"/>
      <c r="FS57" s="159"/>
      <c r="FT57" s="159"/>
      <c r="FU57" s="182"/>
      <c r="FV57" s="159"/>
      <c r="FW57" s="159"/>
      <c r="FX57" s="159"/>
      <c r="FY57" s="159"/>
      <c r="FZ57" s="182"/>
      <c r="GA57" s="159"/>
      <c r="GB57" s="159"/>
      <c r="GC57" s="159"/>
      <c r="GD57" s="159"/>
      <c r="GE57" s="182"/>
      <c r="GF57" s="159"/>
      <c r="GG57" s="159"/>
      <c r="GH57" s="159"/>
      <c r="GI57" s="159"/>
      <c r="GJ57" s="182"/>
    </row>
    <row r="58" spans="1:192" ht="17">
      <c r="A58" s="302" t="s">
        <v>189</v>
      </c>
      <c r="B58" s="302"/>
      <c r="C58" s="302"/>
      <c r="D58" s="159"/>
      <c r="E58" s="159"/>
      <c r="F58" s="187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77"/>
      <c r="U58" s="165"/>
      <c r="V58" s="175"/>
      <c r="W58" s="175"/>
      <c r="X58" s="165"/>
      <c r="Y58" s="175"/>
      <c r="Z58" s="175"/>
      <c r="AA58" s="175"/>
      <c r="AB58" s="175"/>
      <c r="AC58" s="175"/>
      <c r="AD58" s="175"/>
      <c r="AE58" s="175"/>
      <c r="AF58" s="175"/>
      <c r="AG58" s="175"/>
      <c r="AH58" s="171">
        <v>44105</v>
      </c>
      <c r="AI58" s="159"/>
      <c r="AJ58" s="159"/>
      <c r="AK58" s="159"/>
      <c r="AL58" s="159"/>
      <c r="AM58" s="159"/>
      <c r="AN58" s="159"/>
      <c r="AO58" s="180"/>
      <c r="AP58" s="182"/>
      <c r="AQ58" s="159"/>
      <c r="AR58" s="159"/>
      <c r="AS58" s="159"/>
      <c r="AT58" s="180"/>
      <c r="AU58" s="182"/>
      <c r="AV58" s="159"/>
      <c r="AW58" s="159"/>
      <c r="AX58" s="159"/>
      <c r="AY58" s="159"/>
      <c r="AZ58" s="182"/>
      <c r="BA58" s="159"/>
      <c r="BB58" s="159"/>
      <c r="BC58" s="159"/>
      <c r="BD58" s="180"/>
      <c r="BE58" s="182"/>
      <c r="BF58" s="159"/>
      <c r="BG58" s="159"/>
      <c r="BH58" s="159"/>
      <c r="BI58" s="159"/>
      <c r="BJ58" s="182"/>
      <c r="BK58" s="159"/>
      <c r="BL58" s="159"/>
      <c r="BM58" s="159"/>
      <c r="BN58" s="180"/>
      <c r="BO58" s="182"/>
      <c r="BP58" s="159"/>
      <c r="BQ58" s="159"/>
      <c r="BR58" s="159"/>
      <c r="BS58" s="180"/>
      <c r="BT58" s="182"/>
      <c r="BU58" s="159"/>
      <c r="BV58" s="159"/>
      <c r="BW58" s="159"/>
      <c r="BX58" s="159"/>
      <c r="BY58" s="182"/>
      <c r="BZ58" s="159"/>
      <c r="CA58" s="159"/>
      <c r="CB58" s="159"/>
      <c r="CC58" s="159"/>
      <c r="CD58" s="182"/>
      <c r="CE58" s="159"/>
      <c r="CF58" s="159"/>
      <c r="CG58" s="159"/>
      <c r="CH58" s="159"/>
      <c r="CI58" s="182"/>
      <c r="CJ58" s="159"/>
      <c r="CK58" s="159"/>
      <c r="CL58" s="159"/>
      <c r="CM58" s="180"/>
      <c r="CN58" s="182"/>
      <c r="CO58" s="159"/>
      <c r="CP58" s="159"/>
      <c r="CQ58" s="159"/>
      <c r="CR58" s="159"/>
      <c r="CS58" s="182"/>
      <c r="CT58" s="159"/>
      <c r="CU58" s="159"/>
      <c r="CV58" s="159"/>
      <c r="CW58" s="159"/>
      <c r="CX58" s="182"/>
      <c r="CY58" s="159"/>
      <c r="CZ58" s="159"/>
      <c r="DA58" s="159"/>
      <c r="DB58" s="159"/>
      <c r="DC58" s="182"/>
      <c r="DD58" s="159"/>
      <c r="DE58" s="159"/>
      <c r="DF58" s="159"/>
      <c r="DG58" s="159"/>
      <c r="DH58" s="182"/>
      <c r="DI58" s="159"/>
      <c r="DJ58" s="159"/>
      <c r="DK58" s="159"/>
      <c r="DL58" s="159"/>
      <c r="DM58" s="182"/>
      <c r="DN58" s="159"/>
      <c r="DO58" s="159"/>
      <c r="DP58" s="159"/>
      <c r="DQ58" s="159"/>
      <c r="DR58" s="182"/>
      <c r="DS58" s="159"/>
      <c r="DT58" s="159"/>
      <c r="DU58" s="159"/>
      <c r="DV58" s="159"/>
      <c r="DW58" s="182"/>
      <c r="DX58" s="159"/>
      <c r="DY58" s="159"/>
      <c r="DZ58" s="159"/>
      <c r="EA58" s="159"/>
      <c r="EB58" s="182"/>
      <c r="EC58" s="159"/>
      <c r="ED58" s="159"/>
      <c r="EE58" s="159"/>
      <c r="EF58" s="159"/>
      <c r="EG58" s="182"/>
      <c r="EH58" s="159"/>
      <c r="EI58" s="159"/>
      <c r="EJ58" s="159"/>
      <c r="EK58" s="159"/>
      <c r="EL58" s="182"/>
      <c r="EM58" s="159"/>
      <c r="EN58" s="170">
        <v>44181</v>
      </c>
      <c r="EO58" s="159"/>
      <c r="EP58" s="159"/>
      <c r="EQ58" s="159"/>
      <c r="ER58" s="159"/>
      <c r="ES58" s="170">
        <v>44182</v>
      </c>
      <c r="ET58" s="159"/>
      <c r="EU58" s="159"/>
      <c r="EV58" s="159"/>
      <c r="EW58" s="159"/>
      <c r="EX58" s="170">
        <v>44183</v>
      </c>
      <c r="EY58" s="159"/>
      <c r="EZ58" s="159"/>
      <c r="FA58" s="159"/>
      <c r="FB58" s="159"/>
      <c r="FC58" s="170">
        <v>44185</v>
      </c>
      <c r="FD58" s="159"/>
      <c r="FE58" s="159"/>
      <c r="FF58" s="159"/>
      <c r="FG58" s="159"/>
      <c r="FH58" s="170">
        <v>44188</v>
      </c>
      <c r="FI58" s="159"/>
      <c r="FJ58" s="159"/>
      <c r="FK58" s="159"/>
      <c r="FL58" s="159"/>
      <c r="FM58" s="170">
        <v>44195</v>
      </c>
      <c r="FN58" s="159"/>
      <c r="FO58" s="159"/>
      <c r="FP58" s="159"/>
      <c r="FQ58" s="159"/>
      <c r="FR58" s="170">
        <v>43837</v>
      </c>
      <c r="FS58" s="159"/>
      <c r="FT58" s="159"/>
      <c r="FU58" s="159"/>
      <c r="FV58" s="159"/>
      <c r="FW58" s="170">
        <v>43844</v>
      </c>
      <c r="FX58" s="159"/>
      <c r="FY58" s="159"/>
      <c r="FZ58" s="159"/>
      <c r="GA58" s="159"/>
      <c r="GB58" s="170">
        <v>43851</v>
      </c>
      <c r="GC58" s="159"/>
      <c r="GD58" s="159"/>
      <c r="GE58" s="159"/>
      <c r="GF58" s="159"/>
      <c r="GG58" s="170">
        <v>43855</v>
      </c>
      <c r="GH58" s="159"/>
      <c r="GI58" s="159"/>
      <c r="GJ58" s="159"/>
    </row>
    <row r="59" spans="1:192" ht="48" customHeight="1">
      <c r="A59" s="303" t="s">
        <v>108</v>
      </c>
      <c r="B59" s="303" t="s">
        <v>109</v>
      </c>
      <c r="C59" s="303" t="s">
        <v>155</v>
      </c>
      <c r="D59" s="303" t="s">
        <v>112</v>
      </c>
      <c r="E59" s="303" t="s">
        <v>113</v>
      </c>
      <c r="F59" s="307" t="s">
        <v>156</v>
      </c>
      <c r="G59" s="303" t="s">
        <v>115</v>
      </c>
      <c r="H59" s="303" t="s">
        <v>116</v>
      </c>
      <c r="I59" s="303" t="s">
        <v>117</v>
      </c>
      <c r="J59" s="303" t="s">
        <v>118</v>
      </c>
      <c r="K59" s="303"/>
      <c r="L59" s="303" t="s">
        <v>119</v>
      </c>
      <c r="M59" s="303" t="s">
        <v>120</v>
      </c>
      <c r="N59" s="303" t="s">
        <v>121</v>
      </c>
      <c r="O59" s="303" t="s">
        <v>118</v>
      </c>
      <c r="P59" s="303"/>
      <c r="Q59" s="303" t="s">
        <v>157</v>
      </c>
      <c r="R59" s="303" t="s">
        <v>123</v>
      </c>
      <c r="S59" s="303"/>
      <c r="T59" s="307" t="s">
        <v>124</v>
      </c>
      <c r="U59" s="303" t="s">
        <v>125</v>
      </c>
      <c r="V59" s="308"/>
      <c r="W59" s="303" t="s">
        <v>158</v>
      </c>
      <c r="X59" s="303" t="s">
        <v>128</v>
      </c>
      <c r="Y59" s="304" t="s">
        <v>119</v>
      </c>
      <c r="Z59" s="304" t="s">
        <v>159</v>
      </c>
      <c r="AA59" s="304" t="s">
        <v>160</v>
      </c>
      <c r="AB59" s="304" t="s">
        <v>118</v>
      </c>
      <c r="AC59" s="304"/>
      <c r="AD59" s="304"/>
      <c r="AE59" s="304"/>
      <c r="AF59" s="304"/>
      <c r="AG59" s="305"/>
      <c r="AH59" s="306" t="s">
        <v>163</v>
      </c>
      <c r="AI59" s="162" t="s">
        <v>130</v>
      </c>
      <c r="AJ59" s="303" t="s">
        <v>132</v>
      </c>
      <c r="AK59" s="303" t="s">
        <v>133</v>
      </c>
      <c r="AL59" s="302"/>
      <c r="AM59" s="303" t="s">
        <v>129</v>
      </c>
      <c r="AN59" s="303" t="s">
        <v>134</v>
      </c>
      <c r="AO59" s="303" t="s">
        <v>132</v>
      </c>
      <c r="AP59" s="303" t="s">
        <v>133</v>
      </c>
      <c r="AQ59" s="302"/>
      <c r="AR59" s="303" t="s">
        <v>129</v>
      </c>
      <c r="AS59" s="303" t="s">
        <v>134</v>
      </c>
      <c r="AT59" s="303" t="s">
        <v>132</v>
      </c>
      <c r="AU59" s="303" t="s">
        <v>133</v>
      </c>
      <c r="AV59" s="302"/>
      <c r="AW59" s="303" t="s">
        <v>129</v>
      </c>
      <c r="AX59" s="303" t="s">
        <v>134</v>
      </c>
      <c r="AY59" s="303" t="s">
        <v>132</v>
      </c>
      <c r="AZ59" s="303" t="s">
        <v>133</v>
      </c>
      <c r="BA59" s="302"/>
      <c r="BB59" s="303" t="s">
        <v>129</v>
      </c>
      <c r="BC59" s="303" t="s">
        <v>134</v>
      </c>
      <c r="BD59" s="303" t="s">
        <v>132</v>
      </c>
      <c r="BE59" s="303" t="s">
        <v>133</v>
      </c>
      <c r="BF59" s="302"/>
      <c r="BG59" s="303" t="s">
        <v>129</v>
      </c>
      <c r="BH59" s="303" t="s">
        <v>134</v>
      </c>
      <c r="BI59" s="303" t="s">
        <v>132</v>
      </c>
      <c r="BJ59" s="303" t="s">
        <v>133</v>
      </c>
      <c r="BK59" s="302"/>
      <c r="BL59" s="303" t="s">
        <v>129</v>
      </c>
      <c r="BM59" s="303" t="s">
        <v>134</v>
      </c>
      <c r="BN59" s="303" t="s">
        <v>132</v>
      </c>
      <c r="BO59" s="303" t="s">
        <v>133</v>
      </c>
      <c r="BP59" s="302"/>
      <c r="BQ59" s="303" t="s">
        <v>129</v>
      </c>
      <c r="BR59" s="303" t="s">
        <v>134</v>
      </c>
      <c r="BS59" s="303" t="s">
        <v>132</v>
      </c>
      <c r="BT59" s="303" t="s">
        <v>133</v>
      </c>
      <c r="BU59" s="302"/>
      <c r="BV59" s="303" t="s">
        <v>129</v>
      </c>
      <c r="BW59" s="303" t="s">
        <v>134</v>
      </c>
      <c r="BX59" s="303" t="s">
        <v>132</v>
      </c>
      <c r="BY59" s="303" t="s">
        <v>133</v>
      </c>
      <c r="BZ59" s="302"/>
      <c r="CA59" s="303" t="s">
        <v>129</v>
      </c>
      <c r="CB59" s="303" t="s">
        <v>134</v>
      </c>
      <c r="CC59" s="303" t="s">
        <v>132</v>
      </c>
      <c r="CD59" s="303" t="s">
        <v>133</v>
      </c>
      <c r="CE59" s="302"/>
      <c r="CF59" s="303" t="s">
        <v>129</v>
      </c>
      <c r="CG59" s="303" t="s">
        <v>134</v>
      </c>
      <c r="CH59" s="303" t="s">
        <v>132</v>
      </c>
      <c r="CI59" s="303" t="s">
        <v>133</v>
      </c>
      <c r="CJ59" s="302"/>
      <c r="CK59" s="303" t="s">
        <v>129</v>
      </c>
      <c r="CL59" s="303" t="s">
        <v>134</v>
      </c>
      <c r="CM59" s="303" t="s">
        <v>132</v>
      </c>
      <c r="CN59" s="303" t="s">
        <v>133</v>
      </c>
      <c r="CO59" s="302"/>
      <c r="CP59" s="303" t="s">
        <v>129</v>
      </c>
      <c r="CQ59" s="303" t="s">
        <v>134</v>
      </c>
      <c r="CR59" s="303" t="s">
        <v>132</v>
      </c>
      <c r="CS59" s="303" t="s">
        <v>133</v>
      </c>
      <c r="CT59" s="302"/>
      <c r="CU59" s="303" t="s">
        <v>129</v>
      </c>
      <c r="CV59" s="303" t="s">
        <v>134</v>
      </c>
      <c r="CW59" s="303" t="s">
        <v>132</v>
      </c>
      <c r="CX59" s="303" t="s">
        <v>133</v>
      </c>
      <c r="CY59" s="302"/>
      <c r="CZ59" s="303" t="s">
        <v>129</v>
      </c>
      <c r="DA59" s="303" t="s">
        <v>134</v>
      </c>
      <c r="DB59" s="303" t="s">
        <v>132</v>
      </c>
      <c r="DC59" s="303" t="s">
        <v>133</v>
      </c>
      <c r="DD59" s="302"/>
      <c r="DE59" s="303" t="s">
        <v>129</v>
      </c>
      <c r="DF59" s="303" t="s">
        <v>134</v>
      </c>
      <c r="DG59" s="303" t="s">
        <v>132</v>
      </c>
      <c r="DH59" s="303" t="s">
        <v>133</v>
      </c>
      <c r="DI59" s="302"/>
      <c r="DJ59" s="303" t="s">
        <v>129</v>
      </c>
      <c r="DK59" s="303" t="s">
        <v>134</v>
      </c>
      <c r="DL59" s="303" t="s">
        <v>132</v>
      </c>
      <c r="DM59" s="303" t="s">
        <v>133</v>
      </c>
      <c r="DN59" s="302"/>
      <c r="DO59" s="303" t="s">
        <v>129</v>
      </c>
      <c r="DP59" s="303" t="s">
        <v>134</v>
      </c>
      <c r="DQ59" s="303" t="s">
        <v>132</v>
      </c>
      <c r="DR59" s="303" t="s">
        <v>133</v>
      </c>
      <c r="DS59" s="302"/>
      <c r="DT59" s="303" t="s">
        <v>129</v>
      </c>
      <c r="DU59" s="303" t="s">
        <v>134</v>
      </c>
      <c r="DV59" s="303" t="s">
        <v>132</v>
      </c>
      <c r="DW59" s="303" t="s">
        <v>133</v>
      </c>
      <c r="DX59" s="302"/>
      <c r="DY59" s="303" t="s">
        <v>129</v>
      </c>
      <c r="DZ59" s="303" t="s">
        <v>134</v>
      </c>
      <c r="EA59" s="303" t="s">
        <v>132</v>
      </c>
      <c r="EB59" s="303" t="s">
        <v>133</v>
      </c>
      <c r="EC59" s="302"/>
      <c r="ED59" s="303" t="s">
        <v>129</v>
      </c>
      <c r="EE59" s="303" t="s">
        <v>134</v>
      </c>
      <c r="EF59" s="303" t="s">
        <v>132</v>
      </c>
      <c r="EG59" s="303" t="s">
        <v>133</v>
      </c>
      <c r="EH59" s="302"/>
      <c r="EI59" s="303" t="s">
        <v>129</v>
      </c>
      <c r="EJ59" s="303" t="s">
        <v>134</v>
      </c>
      <c r="EK59" s="303" t="s">
        <v>132</v>
      </c>
      <c r="EL59" s="303" t="s">
        <v>133</v>
      </c>
      <c r="EM59" s="302"/>
      <c r="EN59" s="303" t="s">
        <v>129</v>
      </c>
      <c r="EO59" s="303" t="s">
        <v>134</v>
      </c>
      <c r="EP59" s="303" t="s">
        <v>132</v>
      </c>
      <c r="EQ59" s="303" t="s">
        <v>133</v>
      </c>
      <c r="ER59" s="303"/>
      <c r="ES59" s="303" t="s">
        <v>129</v>
      </c>
      <c r="ET59" s="303" t="s">
        <v>134</v>
      </c>
      <c r="EU59" s="303" t="s">
        <v>132</v>
      </c>
      <c r="EV59" s="303" t="s">
        <v>133</v>
      </c>
      <c r="EW59" s="302"/>
      <c r="EX59" s="303" t="s">
        <v>129</v>
      </c>
      <c r="EY59" s="303" t="s">
        <v>134</v>
      </c>
      <c r="EZ59" s="303" t="s">
        <v>132</v>
      </c>
      <c r="FA59" s="303" t="s">
        <v>133</v>
      </c>
      <c r="FB59" s="302"/>
      <c r="FC59" s="303" t="s">
        <v>129</v>
      </c>
      <c r="FD59" s="303" t="s">
        <v>134</v>
      </c>
      <c r="FE59" s="303" t="s">
        <v>132</v>
      </c>
      <c r="FF59" s="303" t="s">
        <v>133</v>
      </c>
      <c r="FG59" s="302"/>
      <c r="FH59" s="303" t="s">
        <v>129</v>
      </c>
      <c r="FI59" s="303" t="s">
        <v>134</v>
      </c>
      <c r="FJ59" s="303" t="s">
        <v>132</v>
      </c>
      <c r="FK59" s="303" t="s">
        <v>133</v>
      </c>
      <c r="FL59" s="302"/>
      <c r="FM59" s="303" t="s">
        <v>129</v>
      </c>
      <c r="FN59" s="303" t="s">
        <v>134</v>
      </c>
      <c r="FO59" s="303" t="s">
        <v>132</v>
      </c>
      <c r="FP59" s="303" t="s">
        <v>133</v>
      </c>
      <c r="FQ59" s="302"/>
      <c r="FR59" s="303" t="s">
        <v>129</v>
      </c>
      <c r="FS59" s="303" t="s">
        <v>134</v>
      </c>
      <c r="FT59" s="303" t="s">
        <v>132</v>
      </c>
      <c r="FU59" s="303" t="s">
        <v>133</v>
      </c>
      <c r="FV59" s="302"/>
      <c r="FW59" s="303" t="s">
        <v>129</v>
      </c>
      <c r="FX59" s="303" t="s">
        <v>134</v>
      </c>
      <c r="FY59" s="303" t="s">
        <v>132</v>
      </c>
      <c r="FZ59" s="303" t="s">
        <v>133</v>
      </c>
      <c r="GA59" s="302"/>
      <c r="GB59" s="303" t="s">
        <v>129</v>
      </c>
      <c r="GC59" s="303" t="s">
        <v>134</v>
      </c>
      <c r="GD59" s="303" t="s">
        <v>132</v>
      </c>
      <c r="GE59" s="303" t="s">
        <v>133</v>
      </c>
      <c r="GF59" s="302"/>
      <c r="GG59" s="303" t="s">
        <v>129</v>
      </c>
      <c r="GH59" s="303" t="s">
        <v>134</v>
      </c>
      <c r="GI59" s="303" t="s">
        <v>132</v>
      </c>
      <c r="GJ59" s="303" t="s">
        <v>133</v>
      </c>
    </row>
    <row r="60" spans="1:192" ht="17">
      <c r="A60" s="303"/>
      <c r="B60" s="303"/>
      <c r="C60" s="303"/>
      <c r="D60" s="303"/>
      <c r="E60" s="303"/>
      <c r="F60" s="307"/>
      <c r="G60" s="303"/>
      <c r="H60" s="303"/>
      <c r="I60" s="303"/>
      <c r="J60" s="303"/>
      <c r="K60" s="303"/>
      <c r="L60" s="303"/>
      <c r="M60" s="303"/>
      <c r="N60" s="303"/>
      <c r="O60" s="303"/>
      <c r="P60" s="303"/>
      <c r="Q60" s="303"/>
      <c r="R60" s="303"/>
      <c r="S60" s="303"/>
      <c r="T60" s="307"/>
      <c r="U60" s="303"/>
      <c r="V60" s="308"/>
      <c r="W60" s="303"/>
      <c r="X60" s="303"/>
      <c r="Y60" s="304"/>
      <c r="Z60" s="304"/>
      <c r="AA60" s="304"/>
      <c r="AB60" s="304"/>
      <c r="AC60" s="304"/>
      <c r="AD60" s="304"/>
      <c r="AE60" s="304"/>
      <c r="AF60" s="304"/>
      <c r="AG60" s="305"/>
      <c r="AH60" s="306"/>
      <c r="AI60" s="162" t="s">
        <v>131</v>
      </c>
      <c r="AJ60" s="303"/>
      <c r="AK60" s="303"/>
      <c r="AL60" s="302"/>
      <c r="AM60" s="303"/>
      <c r="AN60" s="303"/>
      <c r="AO60" s="303"/>
      <c r="AP60" s="303"/>
      <c r="AQ60" s="302"/>
      <c r="AR60" s="303"/>
      <c r="AS60" s="303"/>
      <c r="AT60" s="303"/>
      <c r="AU60" s="303"/>
      <c r="AV60" s="302"/>
      <c r="AW60" s="303"/>
      <c r="AX60" s="303"/>
      <c r="AY60" s="303"/>
      <c r="AZ60" s="303"/>
      <c r="BA60" s="302"/>
      <c r="BB60" s="303"/>
      <c r="BC60" s="303"/>
      <c r="BD60" s="303"/>
      <c r="BE60" s="303"/>
      <c r="BF60" s="302"/>
      <c r="BG60" s="303"/>
      <c r="BH60" s="303"/>
      <c r="BI60" s="303"/>
      <c r="BJ60" s="303"/>
      <c r="BK60" s="302"/>
      <c r="BL60" s="303"/>
      <c r="BM60" s="303"/>
      <c r="BN60" s="303"/>
      <c r="BO60" s="303"/>
      <c r="BP60" s="302"/>
      <c r="BQ60" s="303"/>
      <c r="BR60" s="303"/>
      <c r="BS60" s="303"/>
      <c r="BT60" s="303"/>
      <c r="BU60" s="302"/>
      <c r="BV60" s="303"/>
      <c r="BW60" s="303"/>
      <c r="BX60" s="303"/>
      <c r="BY60" s="303"/>
      <c r="BZ60" s="302"/>
      <c r="CA60" s="303"/>
      <c r="CB60" s="303"/>
      <c r="CC60" s="303"/>
      <c r="CD60" s="303"/>
      <c r="CE60" s="302"/>
      <c r="CF60" s="303"/>
      <c r="CG60" s="303"/>
      <c r="CH60" s="303"/>
      <c r="CI60" s="303"/>
      <c r="CJ60" s="302"/>
      <c r="CK60" s="303"/>
      <c r="CL60" s="303"/>
      <c r="CM60" s="303"/>
      <c r="CN60" s="303"/>
      <c r="CO60" s="302"/>
      <c r="CP60" s="303"/>
      <c r="CQ60" s="303"/>
      <c r="CR60" s="303"/>
      <c r="CS60" s="303"/>
      <c r="CT60" s="302"/>
      <c r="CU60" s="303"/>
      <c r="CV60" s="303"/>
      <c r="CW60" s="303"/>
      <c r="CX60" s="303"/>
      <c r="CY60" s="302"/>
      <c r="CZ60" s="303"/>
      <c r="DA60" s="303"/>
      <c r="DB60" s="303"/>
      <c r="DC60" s="303"/>
      <c r="DD60" s="302"/>
      <c r="DE60" s="303"/>
      <c r="DF60" s="303"/>
      <c r="DG60" s="303"/>
      <c r="DH60" s="303"/>
      <c r="DI60" s="302"/>
      <c r="DJ60" s="303"/>
      <c r="DK60" s="303"/>
      <c r="DL60" s="303"/>
      <c r="DM60" s="303"/>
      <c r="DN60" s="302"/>
      <c r="DO60" s="303"/>
      <c r="DP60" s="303"/>
      <c r="DQ60" s="303"/>
      <c r="DR60" s="303"/>
      <c r="DS60" s="302"/>
      <c r="DT60" s="303"/>
      <c r="DU60" s="303"/>
      <c r="DV60" s="303"/>
      <c r="DW60" s="303"/>
      <c r="DX60" s="302"/>
      <c r="DY60" s="303"/>
      <c r="DZ60" s="303"/>
      <c r="EA60" s="303"/>
      <c r="EB60" s="303"/>
      <c r="EC60" s="302"/>
      <c r="ED60" s="303"/>
      <c r="EE60" s="303"/>
      <c r="EF60" s="303"/>
      <c r="EG60" s="303"/>
      <c r="EH60" s="302"/>
      <c r="EI60" s="303"/>
      <c r="EJ60" s="303"/>
      <c r="EK60" s="303"/>
      <c r="EL60" s="303"/>
      <c r="EM60" s="302"/>
      <c r="EN60" s="303"/>
      <c r="EO60" s="303"/>
      <c r="EP60" s="303"/>
      <c r="EQ60" s="303"/>
      <c r="ER60" s="303"/>
      <c r="ES60" s="303"/>
      <c r="ET60" s="303"/>
      <c r="EU60" s="303"/>
      <c r="EV60" s="303"/>
      <c r="EW60" s="302"/>
      <c r="EX60" s="303"/>
      <c r="EY60" s="303"/>
      <c r="EZ60" s="303"/>
      <c r="FA60" s="303"/>
      <c r="FB60" s="302"/>
      <c r="FC60" s="303"/>
      <c r="FD60" s="303"/>
      <c r="FE60" s="303"/>
      <c r="FF60" s="303"/>
      <c r="FG60" s="302"/>
      <c r="FH60" s="303"/>
      <c r="FI60" s="303"/>
      <c r="FJ60" s="303"/>
      <c r="FK60" s="303"/>
      <c r="FL60" s="302"/>
      <c r="FM60" s="303"/>
      <c r="FN60" s="303"/>
      <c r="FO60" s="303"/>
      <c r="FP60" s="303"/>
      <c r="FQ60" s="302"/>
      <c r="FR60" s="303"/>
      <c r="FS60" s="303"/>
      <c r="FT60" s="303"/>
      <c r="FU60" s="303"/>
      <c r="FV60" s="302"/>
      <c r="FW60" s="303"/>
      <c r="FX60" s="303"/>
      <c r="FY60" s="303"/>
      <c r="FZ60" s="303"/>
      <c r="GA60" s="302"/>
      <c r="GB60" s="303"/>
      <c r="GC60" s="303"/>
      <c r="GD60" s="303"/>
      <c r="GE60" s="303"/>
      <c r="GF60" s="302"/>
      <c r="GG60" s="303"/>
      <c r="GH60" s="303"/>
      <c r="GI60" s="303"/>
      <c r="GJ60" s="303"/>
    </row>
    <row r="61" spans="1:192" ht="17">
      <c r="A61" s="159">
        <v>37</v>
      </c>
      <c r="B61" s="159" t="s">
        <v>190</v>
      </c>
      <c r="C61" s="165">
        <v>50</v>
      </c>
      <c r="D61" s="165">
        <v>53.5</v>
      </c>
      <c r="E61" s="165">
        <v>121.6</v>
      </c>
      <c r="F61" s="174">
        <v>175</v>
      </c>
      <c r="G61" s="165">
        <v>3.5</v>
      </c>
      <c r="H61" s="165">
        <v>61.3</v>
      </c>
      <c r="I61" s="165">
        <v>6.9</v>
      </c>
      <c r="J61" s="165">
        <v>11.3</v>
      </c>
      <c r="K61" s="159"/>
      <c r="L61" s="165">
        <v>1</v>
      </c>
      <c r="M61" s="189">
        <v>4.5</v>
      </c>
      <c r="N61" s="190">
        <v>8.9</v>
      </c>
      <c r="O61" s="165">
        <v>14.5</v>
      </c>
      <c r="P61" s="165"/>
      <c r="Q61" s="175">
        <v>0.379</v>
      </c>
      <c r="R61" s="176">
        <v>1.554E-2</v>
      </c>
      <c r="S61" s="176"/>
      <c r="T61" s="177">
        <v>175.8</v>
      </c>
      <c r="U61" s="165">
        <v>0.2</v>
      </c>
      <c r="V61" s="175"/>
      <c r="W61" s="165">
        <v>186.9</v>
      </c>
      <c r="X61" s="165">
        <v>186.9</v>
      </c>
      <c r="Y61" s="175">
        <v>11.86</v>
      </c>
      <c r="Z61" s="175">
        <v>15.313000000000001</v>
      </c>
      <c r="AA61" s="175">
        <v>30.625</v>
      </c>
      <c r="AB61" s="175">
        <v>50</v>
      </c>
      <c r="AC61" s="175"/>
      <c r="AD61" s="175"/>
      <c r="AE61" s="175"/>
      <c r="AF61" s="175"/>
      <c r="AG61" s="175"/>
      <c r="AH61" s="160">
        <v>2</v>
      </c>
      <c r="AI61" s="159">
        <v>1681</v>
      </c>
      <c r="AJ61" s="178">
        <v>841</v>
      </c>
      <c r="AK61" s="179">
        <v>3.13E-3</v>
      </c>
      <c r="AL61" s="159"/>
      <c r="AM61" s="159">
        <v>6</v>
      </c>
      <c r="AN61" s="159">
        <v>2833</v>
      </c>
      <c r="AO61" s="180">
        <v>472</v>
      </c>
      <c r="AP61" s="182">
        <v>1.7600000000000001E-3</v>
      </c>
      <c r="AQ61" s="159"/>
      <c r="AR61" s="159">
        <v>8</v>
      </c>
      <c r="AS61" s="159">
        <v>3735</v>
      </c>
      <c r="AT61" s="180">
        <v>467</v>
      </c>
      <c r="AU61" s="182">
        <v>1.74E-3</v>
      </c>
      <c r="AV61" s="159"/>
      <c r="AW61" s="159">
        <v>1</v>
      </c>
      <c r="AX61" s="159">
        <v>1726</v>
      </c>
      <c r="AY61" s="159">
        <v>1726</v>
      </c>
      <c r="AZ61" s="182">
        <v>6.4400000000000004E-3</v>
      </c>
      <c r="BA61" s="159"/>
      <c r="BB61" s="159">
        <v>2</v>
      </c>
      <c r="BC61" s="159">
        <v>2391</v>
      </c>
      <c r="BD61" s="180">
        <v>1196</v>
      </c>
      <c r="BE61" s="182">
        <v>4.4600000000000004E-3</v>
      </c>
      <c r="BF61" s="159"/>
      <c r="BG61" s="159">
        <v>3</v>
      </c>
      <c r="BH61" s="159">
        <v>3951</v>
      </c>
      <c r="BI61" s="180">
        <v>1317</v>
      </c>
      <c r="BJ61" s="182">
        <v>4.9100000000000003E-3</v>
      </c>
      <c r="BK61" s="159"/>
      <c r="BL61" s="159">
        <v>5</v>
      </c>
      <c r="BM61" s="159">
        <v>5772</v>
      </c>
      <c r="BN61" s="180">
        <v>1154</v>
      </c>
      <c r="BO61" s="182">
        <v>4.3E-3</v>
      </c>
      <c r="BP61" s="159"/>
      <c r="BQ61" s="159">
        <v>8</v>
      </c>
      <c r="BR61" s="159">
        <v>7556</v>
      </c>
      <c r="BS61" s="180">
        <v>945</v>
      </c>
      <c r="BT61" s="182">
        <v>3.5200000000000001E-3</v>
      </c>
      <c r="BU61" s="159"/>
      <c r="BV61" s="159">
        <v>4</v>
      </c>
      <c r="BW61" s="159">
        <v>2804</v>
      </c>
      <c r="BX61" s="159">
        <v>701</v>
      </c>
      <c r="BY61" s="182">
        <v>2.6099999999999999E-3</v>
      </c>
      <c r="BZ61" s="159"/>
      <c r="CA61" s="159">
        <v>7</v>
      </c>
      <c r="CB61" s="159">
        <v>4574</v>
      </c>
      <c r="CC61" s="159">
        <v>653.42857140000001</v>
      </c>
      <c r="CD61" s="182">
        <v>2.4399999999999999E-3</v>
      </c>
      <c r="CE61" s="159"/>
      <c r="CF61" s="159">
        <v>11</v>
      </c>
      <c r="CG61" s="159">
        <v>5538</v>
      </c>
      <c r="CH61" s="180">
        <v>503</v>
      </c>
      <c r="CI61" s="182">
        <v>1.8799999999999999E-3</v>
      </c>
      <c r="CJ61" s="159"/>
      <c r="CK61" s="159">
        <v>3</v>
      </c>
      <c r="CL61" s="159">
        <v>1745</v>
      </c>
      <c r="CM61" s="180">
        <v>582</v>
      </c>
      <c r="CN61" s="182">
        <v>2.1700000000000001E-3</v>
      </c>
      <c r="CO61" s="159"/>
      <c r="CP61" s="159">
        <v>7</v>
      </c>
      <c r="CQ61" s="159">
        <v>3451</v>
      </c>
      <c r="CR61" s="159">
        <v>493</v>
      </c>
      <c r="CS61" s="182">
        <v>1.8400000000000001E-3</v>
      </c>
      <c r="CT61" s="159"/>
      <c r="CU61" s="159">
        <v>13</v>
      </c>
      <c r="CV61" s="159">
        <v>5692</v>
      </c>
      <c r="CW61" s="159">
        <v>437.84615380000002</v>
      </c>
      <c r="CX61" s="182">
        <v>1.6299999999999999E-3</v>
      </c>
      <c r="CY61" s="159"/>
      <c r="CZ61" s="159">
        <v>17</v>
      </c>
      <c r="DA61" s="159">
        <v>7619</v>
      </c>
      <c r="DB61" s="159">
        <v>448.17647060000002</v>
      </c>
      <c r="DC61" s="182">
        <v>1.67E-3</v>
      </c>
      <c r="DD61" s="159"/>
      <c r="DE61" s="159">
        <v>23</v>
      </c>
      <c r="DF61" s="159">
        <v>9787</v>
      </c>
      <c r="DG61" s="159">
        <v>425.52173909999999</v>
      </c>
      <c r="DH61" s="182">
        <v>1.5900000000000001E-3</v>
      </c>
      <c r="DI61" s="159"/>
      <c r="DJ61" s="159">
        <v>4</v>
      </c>
      <c r="DK61" s="159">
        <v>10118</v>
      </c>
      <c r="DL61" s="159">
        <v>2529.5</v>
      </c>
      <c r="DM61" s="182">
        <v>9.4299999999999991E-3</v>
      </c>
      <c r="DN61" s="159"/>
      <c r="DO61" s="159">
        <v>12</v>
      </c>
      <c r="DP61" s="191"/>
      <c r="DQ61" s="159">
        <v>0</v>
      </c>
      <c r="DR61" s="182" t="s">
        <v>140</v>
      </c>
      <c r="DS61" s="159"/>
      <c r="DT61" s="159">
        <v>6</v>
      </c>
      <c r="DU61" s="159">
        <v>11176</v>
      </c>
      <c r="DV61" s="159">
        <v>1862.666667</v>
      </c>
      <c r="DW61" s="182">
        <v>6.9499999999999996E-3</v>
      </c>
      <c r="DX61" s="159"/>
      <c r="DY61" s="159">
        <v>9</v>
      </c>
      <c r="DZ61" s="159">
        <v>15499</v>
      </c>
      <c r="EA61" s="159">
        <v>1722.1111109999999</v>
      </c>
      <c r="EB61" s="182">
        <v>6.4200000000000004E-3</v>
      </c>
      <c r="EC61" s="159"/>
      <c r="ED61" s="159">
        <v>13</v>
      </c>
      <c r="EE61" s="159">
        <v>20823</v>
      </c>
      <c r="EF61" s="159">
        <v>1601.769231</v>
      </c>
      <c r="EG61" s="182">
        <v>5.9699999999999996E-3</v>
      </c>
      <c r="EH61" s="159"/>
      <c r="EI61" s="159">
        <v>14</v>
      </c>
      <c r="EJ61" s="159">
        <v>22544</v>
      </c>
      <c r="EK61" s="159">
        <v>1610.2857140000001</v>
      </c>
      <c r="EL61" s="182">
        <v>6.0000000000000001E-3</v>
      </c>
      <c r="EM61" s="159"/>
      <c r="EN61" s="159">
        <v>15</v>
      </c>
      <c r="EO61" s="159">
        <v>24137</v>
      </c>
      <c r="EP61" s="159">
        <v>1609.133333</v>
      </c>
      <c r="EQ61" s="182">
        <v>6.0000000000000001E-3</v>
      </c>
      <c r="ER61" s="159"/>
      <c r="ES61" s="159">
        <v>1</v>
      </c>
      <c r="ET61" s="159">
        <v>3929</v>
      </c>
      <c r="EU61" s="159">
        <v>3929</v>
      </c>
      <c r="EV61" s="182">
        <v>1.465E-2</v>
      </c>
      <c r="EW61" s="159"/>
      <c r="EX61" s="159">
        <v>2</v>
      </c>
      <c r="EY61" s="159">
        <v>4473</v>
      </c>
      <c r="EZ61" s="159">
        <v>2236.5</v>
      </c>
      <c r="FA61" s="182">
        <v>8.3400000000000002E-3</v>
      </c>
      <c r="FB61" s="159"/>
      <c r="FC61" s="159">
        <v>4</v>
      </c>
      <c r="FD61" s="159">
        <v>7788</v>
      </c>
      <c r="FE61" s="159">
        <v>1947</v>
      </c>
      <c r="FF61" s="182">
        <v>7.26E-3</v>
      </c>
      <c r="FG61" s="159"/>
      <c r="FH61" s="159">
        <v>7</v>
      </c>
      <c r="FI61" s="159">
        <v>13677</v>
      </c>
      <c r="FJ61" s="159">
        <v>1953.857143</v>
      </c>
      <c r="FK61" s="182">
        <v>7.2899999999999996E-3</v>
      </c>
      <c r="FL61" s="159"/>
      <c r="FM61" s="159">
        <v>7</v>
      </c>
      <c r="FN61" s="159">
        <v>23800</v>
      </c>
      <c r="FO61" s="159">
        <v>3400</v>
      </c>
      <c r="FP61" s="182">
        <v>1.268E-2</v>
      </c>
      <c r="FQ61" s="159"/>
      <c r="FR61" s="159">
        <v>15</v>
      </c>
      <c r="FS61" s="159">
        <v>27354</v>
      </c>
      <c r="FT61" s="159">
        <v>1823.6</v>
      </c>
      <c r="FU61" s="182">
        <v>6.7999999999999996E-3</v>
      </c>
      <c r="FV61" s="159"/>
      <c r="FW61" s="159" t="s">
        <v>141</v>
      </c>
      <c r="FX61" s="159" t="s">
        <v>140</v>
      </c>
      <c r="FY61" s="159" t="e">
        <v>#VALUE!</v>
      </c>
      <c r="FZ61" s="182" t="e">
        <v>#VALUE!</v>
      </c>
      <c r="GA61" s="159"/>
      <c r="GB61" s="159" t="s">
        <v>141</v>
      </c>
      <c r="GC61" s="159" t="s">
        <v>140</v>
      </c>
      <c r="GD61" s="159" t="e">
        <v>#VALUE!</v>
      </c>
      <c r="GE61" s="182" t="e">
        <v>#VALUE!</v>
      </c>
      <c r="GF61" s="159"/>
      <c r="GG61" s="159" t="s">
        <v>141</v>
      </c>
      <c r="GH61" s="159" t="s">
        <v>140</v>
      </c>
      <c r="GI61" s="159" t="e">
        <v>#VALUE!</v>
      </c>
      <c r="GJ61" s="182" t="e">
        <v>#VALUE!</v>
      </c>
    </row>
    <row r="62" spans="1:192" ht="17">
      <c r="A62" s="159">
        <v>38</v>
      </c>
      <c r="B62" s="159" t="s">
        <v>191</v>
      </c>
      <c r="C62" s="165">
        <v>50</v>
      </c>
      <c r="D62" s="165">
        <v>53.5</v>
      </c>
      <c r="E62" s="165">
        <v>123</v>
      </c>
      <c r="F62" s="174">
        <v>176.4</v>
      </c>
      <c r="G62" s="165">
        <v>3.5</v>
      </c>
      <c r="H62" s="165">
        <v>61.3</v>
      </c>
      <c r="I62" s="165">
        <v>6.9</v>
      </c>
      <c r="J62" s="165">
        <v>11.3</v>
      </c>
      <c r="K62" s="159"/>
      <c r="L62" s="165">
        <v>1</v>
      </c>
      <c r="M62" s="189">
        <v>4.5</v>
      </c>
      <c r="N62" s="190">
        <v>8.9</v>
      </c>
      <c r="O62" s="165">
        <v>14.5</v>
      </c>
      <c r="P62" s="165"/>
      <c r="Q62" s="175">
        <v>0.38</v>
      </c>
      <c r="R62" s="176">
        <v>1.559E-2</v>
      </c>
      <c r="S62" s="176"/>
      <c r="T62" s="177">
        <v>177</v>
      </c>
      <c r="U62" s="165">
        <v>0.4</v>
      </c>
      <c r="V62" s="175"/>
      <c r="W62" s="165">
        <v>188.3</v>
      </c>
      <c r="X62" s="165">
        <v>188.3</v>
      </c>
      <c r="Y62" s="175">
        <v>11.87</v>
      </c>
      <c r="Z62" s="175">
        <v>15.313000000000001</v>
      </c>
      <c r="AA62" s="175">
        <v>30.625</v>
      </c>
      <c r="AB62" s="175">
        <v>50</v>
      </c>
      <c r="AC62" s="175"/>
      <c r="AD62" s="175"/>
      <c r="AE62" s="175"/>
      <c r="AF62" s="175"/>
      <c r="AG62" s="175"/>
      <c r="AH62" s="160">
        <v>2</v>
      </c>
      <c r="AI62" s="159">
        <v>1507</v>
      </c>
      <c r="AJ62" s="178">
        <v>754</v>
      </c>
      <c r="AK62" s="179">
        <v>2.82E-3</v>
      </c>
      <c r="AL62" s="159"/>
      <c r="AM62" s="159">
        <v>6</v>
      </c>
      <c r="AN62" s="159">
        <v>2205</v>
      </c>
      <c r="AO62" s="180">
        <v>368</v>
      </c>
      <c r="AP62" s="182">
        <v>1.3799999999999999E-3</v>
      </c>
      <c r="AQ62" s="159"/>
      <c r="AR62" s="159">
        <v>8</v>
      </c>
      <c r="AS62" s="159">
        <v>2764</v>
      </c>
      <c r="AT62" s="180">
        <v>346</v>
      </c>
      <c r="AU62" s="182">
        <v>1.2899999999999999E-3</v>
      </c>
      <c r="AV62" s="159"/>
      <c r="AW62" s="159">
        <v>1</v>
      </c>
      <c r="AX62" s="159">
        <v>1588</v>
      </c>
      <c r="AY62" s="159">
        <v>1588</v>
      </c>
      <c r="AZ62" s="182">
        <v>5.94E-3</v>
      </c>
      <c r="BA62" s="159"/>
      <c r="BB62" s="159">
        <v>2</v>
      </c>
      <c r="BC62" s="159">
        <v>1911</v>
      </c>
      <c r="BD62" s="180">
        <v>956</v>
      </c>
      <c r="BE62" s="182">
        <v>3.5799999999999998E-3</v>
      </c>
      <c r="BF62" s="159"/>
      <c r="BG62" s="159">
        <v>3</v>
      </c>
      <c r="BH62" s="159">
        <v>3077</v>
      </c>
      <c r="BI62" s="180">
        <v>1026</v>
      </c>
      <c r="BJ62" s="182">
        <v>3.8400000000000001E-3</v>
      </c>
      <c r="BK62" s="159"/>
      <c r="BL62" s="159">
        <v>5</v>
      </c>
      <c r="BM62" s="159">
        <v>3950</v>
      </c>
      <c r="BN62" s="180">
        <v>790</v>
      </c>
      <c r="BO62" s="182">
        <v>2.96E-3</v>
      </c>
      <c r="BP62" s="159"/>
      <c r="BQ62" s="159">
        <v>8</v>
      </c>
      <c r="BR62" s="159">
        <v>5357</v>
      </c>
      <c r="BS62" s="180">
        <v>670</v>
      </c>
      <c r="BT62" s="182">
        <v>2.5100000000000001E-3</v>
      </c>
      <c r="BU62" s="159"/>
      <c r="BV62" s="159">
        <v>4</v>
      </c>
      <c r="BW62" s="159">
        <v>2373</v>
      </c>
      <c r="BX62" s="159">
        <v>593.25</v>
      </c>
      <c r="BY62" s="182">
        <v>2.2200000000000002E-3</v>
      </c>
      <c r="BZ62" s="159"/>
      <c r="CA62" s="159">
        <v>7</v>
      </c>
      <c r="CB62" s="159">
        <v>3457</v>
      </c>
      <c r="CC62" s="159">
        <v>493.85714289999999</v>
      </c>
      <c r="CD62" s="182">
        <v>1.8500000000000001E-3</v>
      </c>
      <c r="CE62" s="159"/>
      <c r="CF62" s="159">
        <v>11</v>
      </c>
      <c r="CG62" s="159">
        <v>4464</v>
      </c>
      <c r="CH62" s="180">
        <v>406</v>
      </c>
      <c r="CI62" s="182">
        <v>1.5200000000000001E-3</v>
      </c>
      <c r="CJ62" s="159"/>
      <c r="CK62" s="159">
        <v>3</v>
      </c>
      <c r="CL62" s="159">
        <v>1672</v>
      </c>
      <c r="CM62" s="180">
        <v>557</v>
      </c>
      <c r="CN62" s="182">
        <v>2.0899999999999998E-3</v>
      </c>
      <c r="CO62" s="159"/>
      <c r="CP62" s="159">
        <v>7</v>
      </c>
      <c r="CQ62" s="159">
        <v>2684</v>
      </c>
      <c r="CR62" s="159">
        <v>383.42857140000001</v>
      </c>
      <c r="CS62" s="182">
        <v>1.4400000000000001E-3</v>
      </c>
      <c r="CT62" s="159"/>
      <c r="CU62" s="159">
        <v>13</v>
      </c>
      <c r="CV62" s="159">
        <v>3735</v>
      </c>
      <c r="CW62" s="159">
        <v>287.30769229999999</v>
      </c>
      <c r="CX62" s="182">
        <v>1.08E-3</v>
      </c>
      <c r="CY62" s="159"/>
      <c r="CZ62" s="159">
        <v>17</v>
      </c>
      <c r="DA62" s="159">
        <v>5162</v>
      </c>
      <c r="DB62" s="159">
        <v>303.64705880000002</v>
      </c>
      <c r="DC62" s="182">
        <v>1.14E-3</v>
      </c>
      <c r="DD62" s="159"/>
      <c r="DE62" s="159">
        <v>23</v>
      </c>
      <c r="DF62" s="159">
        <v>4802</v>
      </c>
      <c r="DG62" s="159">
        <v>208.7826087</v>
      </c>
      <c r="DH62" s="182">
        <v>7.7999999999999999E-4</v>
      </c>
      <c r="DI62" s="159"/>
      <c r="DJ62" s="159">
        <v>4</v>
      </c>
      <c r="DK62" s="159">
        <v>7763</v>
      </c>
      <c r="DL62" s="159">
        <v>1940.75</v>
      </c>
      <c r="DM62" s="182">
        <v>7.26E-3</v>
      </c>
      <c r="DN62" s="159"/>
      <c r="DO62" s="159">
        <v>12</v>
      </c>
      <c r="DP62" s="159">
        <v>14422</v>
      </c>
      <c r="DQ62" s="159">
        <v>1201.833333</v>
      </c>
      <c r="DR62" s="182">
        <v>4.4999999999999997E-3</v>
      </c>
      <c r="DS62" s="159"/>
      <c r="DT62" s="159">
        <v>6</v>
      </c>
      <c r="DU62" s="159">
        <v>9579</v>
      </c>
      <c r="DV62" s="159">
        <v>1596.5</v>
      </c>
      <c r="DW62" s="182">
        <v>5.9800000000000001E-3</v>
      </c>
      <c r="DX62" s="159"/>
      <c r="DY62" s="159">
        <v>9</v>
      </c>
      <c r="DZ62" s="159">
        <v>10231</v>
      </c>
      <c r="EA62" s="159">
        <v>1136.7777779999999</v>
      </c>
      <c r="EB62" s="182">
        <v>4.2500000000000003E-3</v>
      </c>
      <c r="EC62" s="159"/>
      <c r="ED62" s="159">
        <v>13</v>
      </c>
      <c r="EE62" s="159">
        <v>13426</v>
      </c>
      <c r="EF62" s="159">
        <v>1032.769231</v>
      </c>
      <c r="EG62" s="182">
        <v>3.8700000000000002E-3</v>
      </c>
      <c r="EH62" s="159"/>
      <c r="EI62" s="159">
        <v>14</v>
      </c>
      <c r="EJ62" s="159">
        <v>15971</v>
      </c>
      <c r="EK62" s="159">
        <v>1140.7857140000001</v>
      </c>
      <c r="EL62" s="182">
        <v>4.2700000000000004E-3</v>
      </c>
      <c r="EM62" s="159"/>
      <c r="EN62" s="159">
        <v>15</v>
      </c>
      <c r="EO62" s="159">
        <v>16277</v>
      </c>
      <c r="EP62" s="159">
        <v>1085.133333</v>
      </c>
      <c r="EQ62" s="182">
        <v>4.0600000000000002E-3</v>
      </c>
      <c r="ER62" s="159"/>
      <c r="ES62" s="159">
        <v>1</v>
      </c>
      <c r="ET62" s="159">
        <v>3023</v>
      </c>
      <c r="EU62" s="159">
        <v>3023</v>
      </c>
      <c r="EV62" s="182">
        <v>1.1310000000000001E-2</v>
      </c>
      <c r="EW62" s="159"/>
      <c r="EX62" s="159">
        <v>2</v>
      </c>
      <c r="EY62" s="159">
        <v>5170</v>
      </c>
      <c r="EZ62" s="159">
        <v>2585</v>
      </c>
      <c r="FA62" s="182">
        <v>9.6799999999999994E-3</v>
      </c>
      <c r="FB62" s="159"/>
      <c r="FC62" s="159">
        <v>4</v>
      </c>
      <c r="FD62" s="159">
        <v>6979</v>
      </c>
      <c r="FE62" s="159">
        <v>1744.75</v>
      </c>
      <c r="FF62" s="182">
        <v>6.5300000000000002E-3</v>
      </c>
      <c r="FG62" s="159"/>
      <c r="FH62" s="159">
        <v>7</v>
      </c>
      <c r="FI62" s="159">
        <v>11123</v>
      </c>
      <c r="FJ62" s="159">
        <v>1589</v>
      </c>
      <c r="FK62" s="182">
        <v>5.9500000000000004E-3</v>
      </c>
      <c r="FL62" s="159"/>
      <c r="FM62" s="159">
        <v>7</v>
      </c>
      <c r="FN62" s="159">
        <v>15100</v>
      </c>
      <c r="FO62" s="159">
        <v>2157.1428569999998</v>
      </c>
      <c r="FP62" s="182">
        <v>8.0700000000000008E-3</v>
      </c>
      <c r="FQ62" s="159"/>
      <c r="FR62" s="159">
        <v>15</v>
      </c>
      <c r="FS62" s="159">
        <v>17035</v>
      </c>
      <c r="FT62" s="159">
        <v>1135.666667</v>
      </c>
      <c r="FU62" s="182">
        <v>4.2500000000000003E-3</v>
      </c>
      <c r="FV62" s="159"/>
      <c r="FW62" s="159" t="s">
        <v>141</v>
      </c>
      <c r="FX62" s="159" t="s">
        <v>140</v>
      </c>
      <c r="FY62" s="159" t="e">
        <v>#VALUE!</v>
      </c>
      <c r="FZ62" s="182" t="e">
        <v>#VALUE!</v>
      </c>
      <c r="GA62" s="159"/>
      <c r="GB62" s="159" t="s">
        <v>141</v>
      </c>
      <c r="GC62" s="159" t="s">
        <v>140</v>
      </c>
      <c r="GD62" s="159" t="e">
        <v>#VALUE!</v>
      </c>
      <c r="GE62" s="182" t="e">
        <v>#VALUE!</v>
      </c>
      <c r="GF62" s="159"/>
      <c r="GG62" s="159" t="s">
        <v>141</v>
      </c>
      <c r="GH62" s="159" t="s">
        <v>140</v>
      </c>
      <c r="GI62" s="159" t="e">
        <v>#VALUE!</v>
      </c>
      <c r="GJ62" s="182" t="e">
        <v>#VALUE!</v>
      </c>
    </row>
    <row r="63" spans="1:192" ht="17">
      <c r="A63" s="159">
        <v>39</v>
      </c>
      <c r="B63" s="159" t="s">
        <v>192</v>
      </c>
      <c r="C63" s="165">
        <v>50</v>
      </c>
      <c r="D63" s="165">
        <v>53.5</v>
      </c>
      <c r="E63" s="165">
        <v>124.3</v>
      </c>
      <c r="F63" s="174">
        <v>177.8</v>
      </c>
      <c r="G63" s="165">
        <v>3.5</v>
      </c>
      <c r="H63" s="165">
        <v>61.3</v>
      </c>
      <c r="I63" s="165">
        <v>6.9</v>
      </c>
      <c r="J63" s="165">
        <v>11.3</v>
      </c>
      <c r="K63" s="159"/>
      <c r="L63" s="165">
        <v>1</v>
      </c>
      <c r="M63" s="189">
        <v>4.5</v>
      </c>
      <c r="N63" s="190">
        <v>8.9</v>
      </c>
      <c r="O63" s="165">
        <v>14.5</v>
      </c>
      <c r="P63" s="165"/>
      <c r="Q63" s="175">
        <v>0.375</v>
      </c>
      <c r="R63" s="176">
        <v>1.537E-2</v>
      </c>
      <c r="S63" s="176"/>
      <c r="T63" s="177">
        <v>178.5</v>
      </c>
      <c r="U63" s="165">
        <v>0.3</v>
      </c>
      <c r="V63" s="175"/>
      <c r="W63" s="165">
        <v>189.6</v>
      </c>
      <c r="X63" s="165">
        <v>189.6</v>
      </c>
      <c r="Y63" s="175">
        <v>11.84</v>
      </c>
      <c r="Z63" s="175">
        <v>15.313000000000001</v>
      </c>
      <c r="AA63" s="175">
        <v>30.625</v>
      </c>
      <c r="AB63" s="175">
        <v>50</v>
      </c>
      <c r="AC63" s="175"/>
      <c r="AD63" s="175"/>
      <c r="AE63" s="175"/>
      <c r="AF63" s="175"/>
      <c r="AG63" s="175"/>
      <c r="AH63" s="160">
        <v>2</v>
      </c>
      <c r="AI63" s="159">
        <v>1257</v>
      </c>
      <c r="AJ63" s="178">
        <v>629</v>
      </c>
      <c r="AK63" s="179">
        <v>2.32E-3</v>
      </c>
      <c r="AL63" s="159"/>
      <c r="AM63" s="159">
        <v>6</v>
      </c>
      <c r="AN63" s="159">
        <v>1928</v>
      </c>
      <c r="AO63" s="180">
        <v>321</v>
      </c>
      <c r="AP63" s="182">
        <v>1.1900000000000001E-3</v>
      </c>
      <c r="AQ63" s="159"/>
      <c r="AR63" s="159">
        <v>8</v>
      </c>
      <c r="AS63" s="183"/>
      <c r="AT63" s="184"/>
      <c r="AU63" s="185"/>
      <c r="AV63" s="159"/>
      <c r="AW63" s="159">
        <v>1</v>
      </c>
      <c r="AX63" s="159">
        <v>1878</v>
      </c>
      <c r="AY63" s="159">
        <v>1878</v>
      </c>
      <c r="AZ63" s="182">
        <v>6.9300000000000004E-3</v>
      </c>
      <c r="BA63" s="159"/>
      <c r="BB63" s="159">
        <v>2</v>
      </c>
      <c r="BC63" s="159">
        <v>2462</v>
      </c>
      <c r="BD63" s="180">
        <v>1231</v>
      </c>
      <c r="BE63" s="182">
        <v>4.5399999999999998E-3</v>
      </c>
      <c r="BF63" s="159"/>
      <c r="BG63" s="159">
        <v>3</v>
      </c>
      <c r="BH63" s="159">
        <v>3278</v>
      </c>
      <c r="BI63" s="180">
        <v>1093</v>
      </c>
      <c r="BJ63" s="182">
        <v>4.0299999999999997E-3</v>
      </c>
      <c r="BK63" s="159"/>
      <c r="BL63" s="159">
        <v>5</v>
      </c>
      <c r="BM63" s="159">
        <v>4335</v>
      </c>
      <c r="BN63" s="180">
        <v>867</v>
      </c>
      <c r="BO63" s="182">
        <v>3.2000000000000002E-3</v>
      </c>
      <c r="BP63" s="159"/>
      <c r="BQ63" s="159">
        <v>8</v>
      </c>
      <c r="BR63" s="159">
        <v>5959</v>
      </c>
      <c r="BS63" s="180">
        <v>745</v>
      </c>
      <c r="BT63" s="182">
        <v>2.7499999999999998E-3</v>
      </c>
      <c r="BU63" s="159"/>
      <c r="BV63" s="159">
        <v>4</v>
      </c>
      <c r="BW63" s="159">
        <v>2408</v>
      </c>
      <c r="BX63" s="159">
        <v>602</v>
      </c>
      <c r="BY63" s="182">
        <v>2.2200000000000002E-3</v>
      </c>
      <c r="BZ63" s="159"/>
      <c r="CA63" s="159">
        <v>7</v>
      </c>
      <c r="CB63" s="159">
        <v>3871</v>
      </c>
      <c r="CC63" s="159">
        <v>553</v>
      </c>
      <c r="CD63" s="182">
        <v>2.0400000000000001E-3</v>
      </c>
      <c r="CE63" s="159"/>
      <c r="CF63" s="159">
        <v>11</v>
      </c>
      <c r="CG63" s="159">
        <v>4583</v>
      </c>
      <c r="CH63" s="180">
        <v>417</v>
      </c>
      <c r="CI63" s="182">
        <v>1.5399999999999999E-3</v>
      </c>
      <c r="CJ63" s="159"/>
      <c r="CK63" s="159">
        <v>3</v>
      </c>
      <c r="CL63" s="159">
        <v>1278</v>
      </c>
      <c r="CM63" s="180">
        <v>426</v>
      </c>
      <c r="CN63" s="182">
        <v>1.57E-3</v>
      </c>
      <c r="CO63" s="159"/>
      <c r="CP63" s="159">
        <v>7</v>
      </c>
      <c r="CQ63" s="159">
        <v>2609</v>
      </c>
      <c r="CR63" s="159">
        <v>372.7142857</v>
      </c>
      <c r="CS63" s="182">
        <v>1.3699999999999999E-3</v>
      </c>
      <c r="CT63" s="159"/>
      <c r="CU63" s="159">
        <v>13</v>
      </c>
      <c r="CV63" s="159">
        <v>4347</v>
      </c>
      <c r="CW63" s="159">
        <v>334.38461539999997</v>
      </c>
      <c r="CX63" s="182">
        <v>1.23E-3</v>
      </c>
      <c r="CY63" s="159"/>
      <c r="CZ63" s="159">
        <v>17</v>
      </c>
      <c r="DA63" s="159">
        <v>4980</v>
      </c>
      <c r="DB63" s="159">
        <v>292.94117649999998</v>
      </c>
      <c r="DC63" s="182">
        <v>1.08E-3</v>
      </c>
      <c r="DD63" s="159"/>
      <c r="DE63" s="159">
        <v>23</v>
      </c>
      <c r="DF63" s="159">
        <v>4519</v>
      </c>
      <c r="DG63" s="159">
        <v>196.47826090000001</v>
      </c>
      <c r="DH63" s="182">
        <v>7.2000000000000005E-4</v>
      </c>
      <c r="DI63" s="159"/>
      <c r="DJ63" s="159">
        <v>4</v>
      </c>
      <c r="DK63" s="159">
        <v>9130</v>
      </c>
      <c r="DL63" s="159">
        <v>2282.5</v>
      </c>
      <c r="DM63" s="182">
        <v>8.4200000000000004E-3</v>
      </c>
      <c r="DN63" s="159"/>
      <c r="DO63" s="159">
        <v>12</v>
      </c>
      <c r="DP63" s="159">
        <v>17642</v>
      </c>
      <c r="DQ63" s="159">
        <v>1470.166667</v>
      </c>
      <c r="DR63" s="182">
        <v>5.4200000000000003E-3</v>
      </c>
      <c r="DS63" s="159"/>
      <c r="DT63" s="159">
        <v>6</v>
      </c>
      <c r="DU63" s="159">
        <v>7921</v>
      </c>
      <c r="DV63" s="159">
        <v>1320.166667</v>
      </c>
      <c r="DW63" s="182">
        <v>4.8700000000000002E-3</v>
      </c>
      <c r="DX63" s="159"/>
      <c r="DY63" s="159">
        <v>9</v>
      </c>
      <c r="DZ63" s="159">
        <v>11639</v>
      </c>
      <c r="EA63" s="159">
        <v>1293.2222220000001</v>
      </c>
      <c r="EB63" s="182">
        <v>4.7699999999999999E-3</v>
      </c>
      <c r="EC63" s="159"/>
      <c r="ED63" s="159">
        <v>13</v>
      </c>
      <c r="EE63" s="159">
        <v>15936</v>
      </c>
      <c r="EF63" s="159">
        <v>1225.8461540000001</v>
      </c>
      <c r="EG63" s="182">
        <v>4.5199999999999997E-3</v>
      </c>
      <c r="EH63" s="159"/>
      <c r="EI63" s="159">
        <v>14</v>
      </c>
      <c r="EJ63" s="159">
        <v>17504</v>
      </c>
      <c r="EK63" s="159">
        <v>1250.2857140000001</v>
      </c>
      <c r="EL63" s="182">
        <v>4.6100000000000004E-3</v>
      </c>
      <c r="EM63" s="159"/>
      <c r="EN63" s="159">
        <v>15</v>
      </c>
      <c r="EO63" s="159">
        <v>17800</v>
      </c>
      <c r="EP63" s="159">
        <v>1186.666667</v>
      </c>
      <c r="EQ63" s="182">
        <v>4.3800000000000002E-3</v>
      </c>
      <c r="ER63" s="159"/>
      <c r="ES63" s="159">
        <v>1</v>
      </c>
      <c r="ET63" s="159">
        <v>3455</v>
      </c>
      <c r="EU63" s="159">
        <v>3455</v>
      </c>
      <c r="EV63" s="182">
        <v>1.274E-2</v>
      </c>
      <c r="EW63" s="159"/>
      <c r="EX63" s="159">
        <v>2</v>
      </c>
      <c r="EY63" s="159">
        <v>4854</v>
      </c>
      <c r="EZ63" s="159">
        <v>2427</v>
      </c>
      <c r="FA63" s="182">
        <v>8.9499999999999996E-3</v>
      </c>
      <c r="FB63" s="159"/>
      <c r="FC63" s="159">
        <v>4</v>
      </c>
      <c r="FD63" s="159">
        <v>6472</v>
      </c>
      <c r="FE63" s="159">
        <v>1618</v>
      </c>
      <c r="FF63" s="182">
        <v>5.9699999999999996E-3</v>
      </c>
      <c r="FG63" s="159"/>
      <c r="FH63" s="159">
        <v>7</v>
      </c>
      <c r="FI63" s="159">
        <v>10707</v>
      </c>
      <c r="FJ63" s="159">
        <v>1529.5714290000001</v>
      </c>
      <c r="FK63" s="182">
        <v>5.64E-3</v>
      </c>
      <c r="FL63" s="159"/>
      <c r="FM63" s="159">
        <v>7</v>
      </c>
      <c r="FN63" s="159">
        <v>16500</v>
      </c>
      <c r="FO63" s="159">
        <v>2357.1428569999998</v>
      </c>
      <c r="FP63" s="182">
        <v>8.6899999999999998E-3</v>
      </c>
      <c r="FQ63" s="159"/>
      <c r="FR63" s="159">
        <v>15</v>
      </c>
      <c r="FS63" s="159">
        <v>18795</v>
      </c>
      <c r="FT63" s="159">
        <v>1253</v>
      </c>
      <c r="FU63" s="182">
        <v>4.62E-3</v>
      </c>
      <c r="FV63" s="159"/>
      <c r="FW63" s="159" t="s">
        <v>141</v>
      </c>
      <c r="FX63" s="159" t="s">
        <v>140</v>
      </c>
      <c r="FY63" s="159" t="e">
        <v>#VALUE!</v>
      </c>
      <c r="FZ63" s="182" t="e">
        <v>#VALUE!</v>
      </c>
      <c r="GA63" s="159"/>
      <c r="GB63" s="159" t="s">
        <v>141</v>
      </c>
      <c r="GC63" s="159" t="s">
        <v>140</v>
      </c>
      <c r="GD63" s="159" t="e">
        <v>#VALUE!</v>
      </c>
      <c r="GE63" s="182" t="e">
        <v>#VALUE!</v>
      </c>
      <c r="GF63" s="159"/>
      <c r="GG63" s="159" t="s">
        <v>141</v>
      </c>
      <c r="GH63" s="159" t="s">
        <v>140</v>
      </c>
      <c r="GI63" s="159" t="e">
        <v>#VALUE!</v>
      </c>
      <c r="GJ63" s="182" t="e">
        <v>#VALUE!</v>
      </c>
    </row>
    <row r="64" spans="1:192" ht="17">
      <c r="A64" s="159">
        <v>40</v>
      </c>
      <c r="B64" s="159" t="s">
        <v>193</v>
      </c>
      <c r="C64" s="165">
        <v>65</v>
      </c>
      <c r="D64" s="165">
        <v>70.3</v>
      </c>
      <c r="E64" s="165">
        <v>124.6</v>
      </c>
      <c r="F64" s="174">
        <v>194.8</v>
      </c>
      <c r="G64" s="165">
        <v>5.3</v>
      </c>
      <c r="H64" s="165">
        <v>38.4</v>
      </c>
      <c r="I64" s="165">
        <v>8.1</v>
      </c>
      <c r="J64" s="165">
        <v>21.1</v>
      </c>
      <c r="K64" s="159"/>
      <c r="L64" s="165">
        <v>1</v>
      </c>
      <c r="M64" s="189">
        <v>6.3</v>
      </c>
      <c r="N64" s="190">
        <v>9.6</v>
      </c>
      <c r="O64" s="165">
        <v>25.1</v>
      </c>
      <c r="P64" s="165"/>
      <c r="Q64" s="175">
        <v>0.372</v>
      </c>
      <c r="R64" s="176">
        <v>1.5259999999999999E-2</v>
      </c>
      <c r="S64" s="176"/>
      <c r="T64" s="177">
        <v>195.2</v>
      </c>
      <c r="U64" s="165">
        <v>0.6</v>
      </c>
      <c r="V64" s="175"/>
      <c r="W64" s="165">
        <v>202.1</v>
      </c>
      <c r="X64" s="165">
        <v>202.1</v>
      </c>
      <c r="Y64" s="175">
        <v>7.2549999999999999</v>
      </c>
      <c r="Z64" s="175">
        <v>12.477</v>
      </c>
      <c r="AA64" s="175">
        <v>19.195</v>
      </c>
      <c r="AB64" s="175">
        <v>50</v>
      </c>
      <c r="AC64" s="175"/>
      <c r="AD64" s="175"/>
      <c r="AE64" s="175"/>
      <c r="AF64" s="175"/>
      <c r="AG64" s="175"/>
      <c r="AH64" s="160">
        <v>2</v>
      </c>
      <c r="AI64" s="159">
        <v>1057</v>
      </c>
      <c r="AJ64" s="178">
        <v>529</v>
      </c>
      <c r="AK64" s="179">
        <v>1.49E-3</v>
      </c>
      <c r="AL64" s="159"/>
      <c r="AM64" s="159">
        <v>6</v>
      </c>
      <c r="AN64" s="159">
        <v>1346</v>
      </c>
      <c r="AO64" s="180">
        <v>224</v>
      </c>
      <c r="AP64" s="182">
        <v>6.3000000000000003E-4</v>
      </c>
      <c r="AQ64" s="159"/>
      <c r="AR64" s="159">
        <v>8</v>
      </c>
      <c r="AS64" s="159">
        <v>1494</v>
      </c>
      <c r="AT64" s="180">
        <v>187</v>
      </c>
      <c r="AU64" s="182">
        <v>5.2999999999999998E-4</v>
      </c>
      <c r="AV64" s="159"/>
      <c r="AW64" s="159">
        <v>1</v>
      </c>
      <c r="AX64" s="159">
        <v>743</v>
      </c>
      <c r="AY64" s="159">
        <v>743</v>
      </c>
      <c r="AZ64" s="182">
        <v>2.0899999999999998E-3</v>
      </c>
      <c r="BA64" s="159"/>
      <c r="BB64" s="159">
        <v>2</v>
      </c>
      <c r="BC64" s="159">
        <v>926</v>
      </c>
      <c r="BD64" s="180">
        <v>463</v>
      </c>
      <c r="BE64" s="182">
        <v>1.2999999999999999E-3</v>
      </c>
      <c r="BF64" s="159"/>
      <c r="BG64" s="159">
        <v>3</v>
      </c>
      <c r="BH64" s="159">
        <v>1018</v>
      </c>
      <c r="BI64" s="180">
        <v>339</v>
      </c>
      <c r="BJ64" s="182">
        <v>9.6000000000000002E-4</v>
      </c>
      <c r="BK64" s="159"/>
      <c r="BL64" s="159">
        <v>5</v>
      </c>
      <c r="BM64" s="159">
        <v>1273</v>
      </c>
      <c r="BN64" s="180">
        <v>255</v>
      </c>
      <c r="BO64" s="182">
        <v>7.2000000000000005E-4</v>
      </c>
      <c r="BP64" s="159"/>
      <c r="BQ64" s="159">
        <v>8</v>
      </c>
      <c r="BR64" s="159">
        <v>1403</v>
      </c>
      <c r="BS64" s="180">
        <v>175</v>
      </c>
      <c r="BT64" s="182">
        <v>4.8999999999999998E-4</v>
      </c>
      <c r="BU64" s="159"/>
      <c r="BV64" s="159">
        <v>4</v>
      </c>
      <c r="BW64" s="159">
        <v>740</v>
      </c>
      <c r="BX64" s="159">
        <v>185</v>
      </c>
      <c r="BY64" s="182">
        <v>5.1999999999999995E-4</v>
      </c>
      <c r="BZ64" s="159"/>
      <c r="CA64" s="159">
        <v>7</v>
      </c>
      <c r="CB64" s="159">
        <v>1235</v>
      </c>
      <c r="CC64" s="159">
        <v>176.42857140000001</v>
      </c>
      <c r="CD64" s="182">
        <v>5.0000000000000001E-4</v>
      </c>
      <c r="CE64" s="159"/>
      <c r="CF64" s="159">
        <v>11</v>
      </c>
      <c r="CG64" s="159">
        <v>1582</v>
      </c>
      <c r="CH64" s="180">
        <v>144</v>
      </c>
      <c r="CI64" s="182">
        <v>4.0999999999999999E-4</v>
      </c>
      <c r="CJ64" s="159"/>
      <c r="CK64" s="159">
        <v>3</v>
      </c>
      <c r="CL64" s="159">
        <v>680</v>
      </c>
      <c r="CM64" s="180">
        <v>227</v>
      </c>
      <c r="CN64" s="182">
        <v>6.4000000000000005E-4</v>
      </c>
      <c r="CO64" s="159"/>
      <c r="CP64" s="159">
        <v>7</v>
      </c>
      <c r="CQ64" s="159">
        <v>1108</v>
      </c>
      <c r="CR64" s="159">
        <v>158.2857143</v>
      </c>
      <c r="CS64" s="182">
        <v>4.4999999999999999E-4</v>
      </c>
      <c r="CT64" s="159"/>
      <c r="CU64" s="159">
        <v>13</v>
      </c>
      <c r="CV64" s="159">
        <v>1274</v>
      </c>
      <c r="CW64" s="159">
        <v>98</v>
      </c>
      <c r="CX64" s="182">
        <v>2.7999999999999998E-4</v>
      </c>
      <c r="CY64" s="159"/>
      <c r="CZ64" s="159">
        <v>17</v>
      </c>
      <c r="DA64" s="159">
        <v>1463</v>
      </c>
      <c r="DB64" s="159">
        <v>86.058823529999998</v>
      </c>
      <c r="DC64" s="182">
        <v>2.4000000000000001E-4</v>
      </c>
      <c r="DD64" s="159"/>
      <c r="DE64" s="159">
        <v>23</v>
      </c>
      <c r="DF64" s="159">
        <v>1939</v>
      </c>
      <c r="DG64" s="159">
        <v>84.304347829999998</v>
      </c>
      <c r="DH64" s="182">
        <v>2.4000000000000001E-4</v>
      </c>
      <c r="DI64" s="159"/>
      <c r="DJ64" s="159">
        <v>4</v>
      </c>
      <c r="DK64" s="159">
        <v>1788</v>
      </c>
      <c r="DL64" s="159">
        <v>447</v>
      </c>
      <c r="DM64" s="182">
        <v>1.2600000000000001E-3</v>
      </c>
      <c r="DN64" s="159"/>
      <c r="DO64" s="159">
        <v>12</v>
      </c>
      <c r="DP64" s="159">
        <v>2637</v>
      </c>
      <c r="DQ64" s="159">
        <v>219.75</v>
      </c>
      <c r="DR64" s="182">
        <v>6.2E-4</v>
      </c>
      <c r="DS64" s="159"/>
      <c r="DT64" s="159">
        <v>6</v>
      </c>
      <c r="DU64" s="159">
        <v>1463</v>
      </c>
      <c r="DV64" s="159">
        <v>243.83333329999999</v>
      </c>
      <c r="DW64" s="182">
        <v>6.8999999999999997E-4</v>
      </c>
      <c r="DX64" s="159"/>
      <c r="DY64" s="159">
        <v>9</v>
      </c>
      <c r="DZ64" s="159">
        <v>1773</v>
      </c>
      <c r="EA64" s="159">
        <v>197</v>
      </c>
      <c r="EB64" s="182">
        <v>5.5999999999999995E-4</v>
      </c>
      <c r="EC64" s="159"/>
      <c r="ED64" s="159">
        <v>13</v>
      </c>
      <c r="EE64" s="159">
        <v>2059</v>
      </c>
      <c r="EF64" s="159">
        <v>158.3846154</v>
      </c>
      <c r="EG64" s="182">
        <v>4.4999999999999999E-4</v>
      </c>
      <c r="EH64" s="159"/>
      <c r="EI64" s="159">
        <v>14</v>
      </c>
      <c r="EJ64" s="159" t="s">
        <v>140</v>
      </c>
      <c r="EK64" s="159" t="e">
        <v>#VALUE!</v>
      </c>
      <c r="EL64" s="182" t="e">
        <v>#VALUE!</v>
      </c>
      <c r="EM64" s="159"/>
      <c r="EN64" s="159">
        <v>15</v>
      </c>
      <c r="EO64" s="159" t="s">
        <v>140</v>
      </c>
      <c r="EP64" s="159" t="e">
        <v>#VALUE!</v>
      </c>
      <c r="EQ64" s="182" t="e">
        <v>#VALUE!</v>
      </c>
      <c r="ER64" s="159"/>
      <c r="ES64" s="159">
        <v>16</v>
      </c>
      <c r="ET64" s="159" t="s">
        <v>140</v>
      </c>
      <c r="EU64" s="159" t="e">
        <v>#VALUE!</v>
      </c>
      <c r="EV64" s="182" t="e">
        <v>#VALUE!</v>
      </c>
      <c r="EW64" s="159"/>
      <c r="EX64" s="159">
        <v>17</v>
      </c>
      <c r="EY64" s="159">
        <v>2215</v>
      </c>
      <c r="EZ64" s="159">
        <v>130.29411759999999</v>
      </c>
      <c r="FA64" s="182">
        <v>3.6999999999999999E-4</v>
      </c>
      <c r="FB64" s="159"/>
      <c r="FC64" s="159">
        <v>19</v>
      </c>
      <c r="FD64" s="159" t="s">
        <v>140</v>
      </c>
      <c r="FE64" s="159" t="e">
        <v>#VALUE!</v>
      </c>
      <c r="FF64" s="182" t="e">
        <v>#VALUE!</v>
      </c>
      <c r="FG64" s="159"/>
      <c r="FH64" s="159">
        <v>22</v>
      </c>
      <c r="FI64" s="159">
        <v>3530</v>
      </c>
      <c r="FJ64" s="159">
        <v>160.45454549999999</v>
      </c>
      <c r="FK64" s="182">
        <v>4.4999999999999999E-4</v>
      </c>
      <c r="FL64" s="159"/>
      <c r="FM64" s="159">
        <v>29</v>
      </c>
      <c r="FN64" s="159">
        <v>3300</v>
      </c>
      <c r="FO64" s="159">
        <v>113.79310340000001</v>
      </c>
      <c r="FP64" s="182">
        <v>3.2000000000000003E-4</v>
      </c>
      <c r="FQ64" s="159"/>
      <c r="FR64" s="159">
        <v>37</v>
      </c>
      <c r="FS64" s="159">
        <v>5637</v>
      </c>
      <c r="FT64" s="159">
        <v>152.3513514</v>
      </c>
      <c r="FU64" s="182">
        <v>4.2999999999999999E-4</v>
      </c>
      <c r="FV64" s="159"/>
      <c r="FW64" s="159">
        <v>44</v>
      </c>
      <c r="FX64" s="159">
        <v>5687</v>
      </c>
      <c r="FY64" s="159">
        <v>129.25</v>
      </c>
      <c r="FZ64" s="182">
        <v>3.6000000000000002E-4</v>
      </c>
      <c r="GA64" s="159"/>
      <c r="GB64" s="159">
        <v>51</v>
      </c>
      <c r="GC64" s="159">
        <v>7498</v>
      </c>
      <c r="GD64" s="159">
        <v>147.01960779999999</v>
      </c>
      <c r="GE64" s="182">
        <v>4.0999999999999999E-4</v>
      </c>
      <c r="GF64" s="159"/>
      <c r="GG64" s="159">
        <v>55</v>
      </c>
      <c r="GH64" s="159" t="s">
        <v>140</v>
      </c>
      <c r="GI64" s="159" t="e">
        <v>#VALUE!</v>
      </c>
      <c r="GJ64" s="182" t="e">
        <v>#VALUE!</v>
      </c>
    </row>
    <row r="65" spans="1:192" ht="17">
      <c r="A65" s="159">
        <v>41</v>
      </c>
      <c r="B65" s="159" t="s">
        <v>194</v>
      </c>
      <c r="C65" s="165">
        <v>65</v>
      </c>
      <c r="D65" s="165">
        <v>70.3</v>
      </c>
      <c r="E65" s="165">
        <v>123.2</v>
      </c>
      <c r="F65" s="174">
        <v>193.4</v>
      </c>
      <c r="G65" s="165">
        <v>5.3</v>
      </c>
      <c r="H65" s="165">
        <v>38.4</v>
      </c>
      <c r="I65" s="165">
        <v>8.1</v>
      </c>
      <c r="J65" s="165">
        <v>21.1</v>
      </c>
      <c r="K65" s="159"/>
      <c r="L65" s="165">
        <v>1</v>
      </c>
      <c r="M65" s="189">
        <v>6.3</v>
      </c>
      <c r="N65" s="190">
        <v>9.6</v>
      </c>
      <c r="O65" s="165">
        <v>25.1</v>
      </c>
      <c r="P65" s="165"/>
      <c r="Q65" s="175">
        <v>0.37</v>
      </c>
      <c r="R65" s="176">
        <v>1.519E-2</v>
      </c>
      <c r="S65" s="176"/>
      <c r="T65" s="177">
        <v>193.8</v>
      </c>
      <c r="U65" s="165">
        <v>0.6</v>
      </c>
      <c r="V65" s="175"/>
      <c r="W65" s="165">
        <v>200.7</v>
      </c>
      <c r="X65" s="165">
        <v>200.8</v>
      </c>
      <c r="Y65" s="175">
        <v>7.3550000000000004</v>
      </c>
      <c r="Z65" s="175">
        <v>12.477</v>
      </c>
      <c r="AA65" s="175">
        <v>19.195</v>
      </c>
      <c r="AB65" s="175">
        <v>50</v>
      </c>
      <c r="AC65" s="175"/>
      <c r="AD65" s="175"/>
      <c r="AE65" s="175"/>
      <c r="AF65" s="175"/>
      <c r="AG65" s="175"/>
      <c r="AH65" s="160">
        <v>2</v>
      </c>
      <c r="AI65" s="159">
        <v>1190</v>
      </c>
      <c r="AJ65" s="178">
        <v>595</v>
      </c>
      <c r="AK65" s="179">
        <v>1.67E-3</v>
      </c>
      <c r="AL65" s="159"/>
      <c r="AM65" s="159">
        <v>6</v>
      </c>
      <c r="AN65" s="159">
        <v>1325</v>
      </c>
      <c r="AO65" s="180">
        <v>221</v>
      </c>
      <c r="AP65" s="182">
        <v>6.2E-4</v>
      </c>
      <c r="AQ65" s="159"/>
      <c r="AR65" s="159">
        <v>8</v>
      </c>
      <c r="AS65" s="159">
        <v>1365</v>
      </c>
      <c r="AT65" s="180">
        <v>171</v>
      </c>
      <c r="AU65" s="182">
        <v>4.8000000000000001E-4</v>
      </c>
      <c r="AV65" s="159"/>
      <c r="AW65" s="159">
        <v>1</v>
      </c>
      <c r="AX65" s="159">
        <v>808</v>
      </c>
      <c r="AY65" s="159">
        <v>808</v>
      </c>
      <c r="AZ65" s="182">
        <v>2.2699999999999999E-3</v>
      </c>
      <c r="BA65" s="159"/>
      <c r="BB65" s="159">
        <v>2</v>
      </c>
      <c r="BC65" s="159">
        <v>795</v>
      </c>
      <c r="BD65" s="180">
        <v>398</v>
      </c>
      <c r="BE65" s="182">
        <v>1.1100000000000001E-3</v>
      </c>
      <c r="BF65" s="159"/>
      <c r="BG65" s="159">
        <v>3</v>
      </c>
      <c r="BH65" s="159">
        <v>1126</v>
      </c>
      <c r="BI65" s="180">
        <v>375</v>
      </c>
      <c r="BJ65" s="182">
        <v>1.0499999999999999E-3</v>
      </c>
      <c r="BK65" s="159"/>
      <c r="BL65" s="159">
        <v>5</v>
      </c>
      <c r="BM65" s="159">
        <v>1214</v>
      </c>
      <c r="BN65" s="180">
        <v>243</v>
      </c>
      <c r="BO65" s="182">
        <v>6.8000000000000005E-4</v>
      </c>
      <c r="BP65" s="159"/>
      <c r="BQ65" s="159">
        <v>8</v>
      </c>
      <c r="BR65" s="159">
        <v>1379</v>
      </c>
      <c r="BS65" s="180">
        <v>172</v>
      </c>
      <c r="BT65" s="182">
        <v>4.8000000000000001E-4</v>
      </c>
      <c r="BU65" s="159"/>
      <c r="BV65" s="159">
        <v>4</v>
      </c>
      <c r="BW65" s="159">
        <v>999</v>
      </c>
      <c r="BX65" s="159">
        <v>249.75</v>
      </c>
      <c r="BY65" s="182">
        <v>6.9999999999999999E-4</v>
      </c>
      <c r="BZ65" s="159"/>
      <c r="CA65" s="159">
        <v>7</v>
      </c>
      <c r="CB65" s="159">
        <v>1250</v>
      </c>
      <c r="CC65" s="159">
        <v>178.57142859999999</v>
      </c>
      <c r="CD65" s="182">
        <v>5.0000000000000001E-4</v>
      </c>
      <c r="CE65" s="159"/>
      <c r="CF65" s="159">
        <v>11</v>
      </c>
      <c r="CG65" s="159">
        <v>1221</v>
      </c>
      <c r="CH65" s="180">
        <v>111</v>
      </c>
      <c r="CI65" s="182">
        <v>3.1E-4</v>
      </c>
      <c r="CJ65" s="159"/>
      <c r="CK65" s="159">
        <v>3</v>
      </c>
      <c r="CL65" s="159">
        <v>641</v>
      </c>
      <c r="CM65" s="180">
        <v>214</v>
      </c>
      <c r="CN65" s="182">
        <v>5.9999999999999995E-4</v>
      </c>
      <c r="CO65" s="159"/>
      <c r="CP65" s="159">
        <v>7</v>
      </c>
      <c r="CQ65" s="159">
        <v>929</v>
      </c>
      <c r="CR65" s="159">
        <v>132.7142857</v>
      </c>
      <c r="CS65" s="182">
        <v>3.6999999999999999E-4</v>
      </c>
      <c r="CT65" s="159"/>
      <c r="CU65" s="159">
        <v>13</v>
      </c>
      <c r="CV65" s="159">
        <v>1219</v>
      </c>
      <c r="CW65" s="159">
        <v>93.769230769999993</v>
      </c>
      <c r="CX65" s="182">
        <v>2.5999999999999998E-4</v>
      </c>
      <c r="CY65" s="159"/>
      <c r="CZ65" s="159">
        <v>17</v>
      </c>
      <c r="DA65" s="159">
        <v>1461</v>
      </c>
      <c r="DB65" s="159">
        <v>85.941176470000002</v>
      </c>
      <c r="DC65" s="182">
        <v>2.4000000000000001E-4</v>
      </c>
      <c r="DD65" s="159"/>
      <c r="DE65" s="159">
        <v>23</v>
      </c>
      <c r="DF65" s="159">
        <v>1514</v>
      </c>
      <c r="DG65" s="159">
        <v>65.826086959999998</v>
      </c>
      <c r="DH65" s="182">
        <v>1.8000000000000001E-4</v>
      </c>
      <c r="DI65" s="159"/>
      <c r="DJ65" s="159">
        <v>4</v>
      </c>
      <c r="DK65" s="159">
        <v>1272</v>
      </c>
      <c r="DL65" s="159">
        <v>318</v>
      </c>
      <c r="DM65" s="182">
        <v>8.8999999999999995E-4</v>
      </c>
      <c r="DN65" s="159"/>
      <c r="DO65" s="159">
        <v>12</v>
      </c>
      <c r="DP65" s="159">
        <v>2026</v>
      </c>
      <c r="DQ65" s="159">
        <v>168.83333329999999</v>
      </c>
      <c r="DR65" s="182">
        <v>4.6999999999999999E-4</v>
      </c>
      <c r="DS65" s="159"/>
      <c r="DT65" s="159">
        <v>6</v>
      </c>
      <c r="DU65" s="159">
        <v>1036</v>
      </c>
      <c r="DV65" s="159">
        <v>172.66666670000001</v>
      </c>
      <c r="DW65" s="182">
        <v>4.8000000000000001E-4</v>
      </c>
      <c r="DX65" s="159"/>
      <c r="DY65" s="159">
        <v>9</v>
      </c>
      <c r="DZ65" s="159">
        <v>1378</v>
      </c>
      <c r="EA65" s="159">
        <v>153.11111109999999</v>
      </c>
      <c r="EB65" s="182">
        <v>4.2999999999999999E-4</v>
      </c>
      <c r="EC65" s="159"/>
      <c r="ED65" s="159">
        <v>13</v>
      </c>
      <c r="EE65" s="159">
        <v>1738</v>
      </c>
      <c r="EF65" s="159">
        <v>133.69230769999999</v>
      </c>
      <c r="EG65" s="182">
        <v>3.6999999999999999E-4</v>
      </c>
      <c r="EH65" s="159"/>
      <c r="EI65" s="159">
        <v>14</v>
      </c>
      <c r="EJ65" s="159" t="s">
        <v>140</v>
      </c>
      <c r="EK65" s="159" t="e">
        <v>#VALUE!</v>
      </c>
      <c r="EL65" s="182" t="e">
        <v>#VALUE!</v>
      </c>
      <c r="EM65" s="159"/>
      <c r="EN65" s="159">
        <v>15</v>
      </c>
      <c r="EO65" s="159" t="s">
        <v>140</v>
      </c>
      <c r="EP65" s="159" t="e">
        <v>#VALUE!</v>
      </c>
      <c r="EQ65" s="182" t="e">
        <v>#VALUE!</v>
      </c>
      <c r="ER65" s="159"/>
      <c r="ES65" s="159">
        <v>16</v>
      </c>
      <c r="ET65" s="159" t="s">
        <v>140</v>
      </c>
      <c r="EU65" s="159" t="e">
        <v>#VALUE!</v>
      </c>
      <c r="EV65" s="182" t="e">
        <v>#VALUE!</v>
      </c>
      <c r="EW65" s="159"/>
      <c r="EX65" s="159">
        <v>17</v>
      </c>
      <c r="EY65" s="159">
        <v>2192</v>
      </c>
      <c r="EZ65" s="159">
        <v>128.94117650000001</v>
      </c>
      <c r="FA65" s="182">
        <v>3.6000000000000002E-4</v>
      </c>
      <c r="FB65" s="159"/>
      <c r="FC65" s="159">
        <v>19</v>
      </c>
      <c r="FD65" s="159" t="s">
        <v>140</v>
      </c>
      <c r="FE65" s="159" t="e">
        <v>#VALUE!</v>
      </c>
      <c r="FF65" s="182" t="e">
        <v>#VALUE!</v>
      </c>
      <c r="FG65" s="159"/>
      <c r="FH65" s="159">
        <v>22</v>
      </c>
      <c r="FI65" s="159">
        <v>2121</v>
      </c>
      <c r="FJ65" s="159">
        <v>96.409090910000003</v>
      </c>
      <c r="FK65" s="182">
        <v>2.7E-4</v>
      </c>
      <c r="FL65" s="159"/>
      <c r="FM65" s="159">
        <v>29</v>
      </c>
      <c r="FN65" s="159">
        <v>2200</v>
      </c>
      <c r="FO65" s="159">
        <v>75.862068969999996</v>
      </c>
      <c r="FP65" s="182">
        <v>2.1000000000000001E-4</v>
      </c>
      <c r="FQ65" s="159"/>
      <c r="FR65" s="159">
        <v>37</v>
      </c>
      <c r="FS65" s="159">
        <v>2682</v>
      </c>
      <c r="FT65" s="159">
        <v>72.486486490000004</v>
      </c>
      <c r="FU65" s="182">
        <v>2.0000000000000001E-4</v>
      </c>
      <c r="FV65" s="159"/>
      <c r="FW65" s="159">
        <v>44</v>
      </c>
      <c r="FX65" s="159">
        <v>3059</v>
      </c>
      <c r="FY65" s="159">
        <v>69.522727270000004</v>
      </c>
      <c r="FZ65" s="182">
        <v>1.9000000000000001E-4</v>
      </c>
      <c r="GA65" s="159"/>
      <c r="GB65" s="159">
        <v>51</v>
      </c>
      <c r="GC65" s="159">
        <v>3394</v>
      </c>
      <c r="GD65" s="159">
        <v>66.549019610000002</v>
      </c>
      <c r="GE65" s="182">
        <v>1.9000000000000001E-4</v>
      </c>
      <c r="GF65" s="159"/>
      <c r="GG65" s="159">
        <v>55</v>
      </c>
      <c r="GH65" s="159" t="s">
        <v>140</v>
      </c>
      <c r="GI65" s="159" t="e">
        <v>#VALUE!</v>
      </c>
      <c r="GJ65" s="182" t="e">
        <v>#VALUE!</v>
      </c>
    </row>
    <row r="66" spans="1:192" ht="17">
      <c r="A66" s="159">
        <v>42</v>
      </c>
      <c r="B66" s="159" t="s">
        <v>195</v>
      </c>
      <c r="C66" s="165">
        <v>65</v>
      </c>
      <c r="D66" s="165">
        <v>70.3</v>
      </c>
      <c r="E66" s="165">
        <v>124.2</v>
      </c>
      <c r="F66" s="174">
        <v>194.5</v>
      </c>
      <c r="G66" s="165">
        <v>5.3</v>
      </c>
      <c r="H66" s="165">
        <v>38.4</v>
      </c>
      <c r="I66" s="165">
        <v>8.1</v>
      </c>
      <c r="J66" s="165">
        <v>21.1</v>
      </c>
      <c r="K66" s="159"/>
      <c r="L66" s="165">
        <v>1</v>
      </c>
      <c r="M66" s="189">
        <v>6.3</v>
      </c>
      <c r="N66" s="190">
        <v>9.6</v>
      </c>
      <c r="O66" s="165">
        <v>25.1</v>
      </c>
      <c r="P66" s="165"/>
      <c r="Q66" s="175">
        <v>0.375</v>
      </c>
      <c r="R66" s="176">
        <v>1.54E-2</v>
      </c>
      <c r="S66" s="176"/>
      <c r="T66" s="177">
        <v>194.9</v>
      </c>
      <c r="U66" s="165">
        <v>0.6</v>
      </c>
      <c r="V66" s="175"/>
      <c r="W66" s="165">
        <v>201.7</v>
      </c>
      <c r="X66" s="165">
        <v>201.7</v>
      </c>
      <c r="Y66" s="175">
        <v>7.1950000000000003</v>
      </c>
      <c r="Z66" s="175">
        <v>12.477</v>
      </c>
      <c r="AA66" s="175">
        <v>19.195</v>
      </c>
      <c r="AB66" s="175">
        <v>50</v>
      </c>
      <c r="AC66" s="175"/>
      <c r="AD66" s="175"/>
      <c r="AE66" s="175"/>
      <c r="AF66" s="175"/>
      <c r="AG66" s="175"/>
      <c r="AH66" s="160">
        <v>2</v>
      </c>
      <c r="AI66" s="159">
        <v>1251</v>
      </c>
      <c r="AJ66" s="178">
        <v>626</v>
      </c>
      <c r="AK66" s="179">
        <v>1.7799999999999999E-3</v>
      </c>
      <c r="AL66" s="159"/>
      <c r="AM66" s="159">
        <v>6</v>
      </c>
      <c r="AN66" s="159">
        <v>1626</v>
      </c>
      <c r="AO66" s="180">
        <v>271</v>
      </c>
      <c r="AP66" s="182">
        <v>7.6999999999999996E-4</v>
      </c>
      <c r="AQ66" s="159"/>
      <c r="AR66" s="159">
        <v>8</v>
      </c>
      <c r="AS66" s="159">
        <v>1590</v>
      </c>
      <c r="AT66" s="180">
        <v>199</v>
      </c>
      <c r="AU66" s="182">
        <v>5.6999999999999998E-4</v>
      </c>
      <c r="AV66" s="159"/>
      <c r="AW66" s="159">
        <v>1</v>
      </c>
      <c r="AX66" s="159">
        <v>799</v>
      </c>
      <c r="AY66" s="159">
        <v>799</v>
      </c>
      <c r="AZ66" s="182">
        <v>2.2699999999999999E-3</v>
      </c>
      <c r="BA66" s="159"/>
      <c r="BB66" s="159">
        <v>2</v>
      </c>
      <c r="BC66" s="159">
        <v>900</v>
      </c>
      <c r="BD66" s="180">
        <v>450</v>
      </c>
      <c r="BE66" s="182">
        <v>1.2800000000000001E-3</v>
      </c>
      <c r="BF66" s="159"/>
      <c r="BG66" s="159">
        <v>3</v>
      </c>
      <c r="BH66" s="159">
        <v>998</v>
      </c>
      <c r="BI66" s="180">
        <v>333</v>
      </c>
      <c r="BJ66" s="182">
        <v>9.5E-4</v>
      </c>
      <c r="BK66" s="159"/>
      <c r="BL66" s="159">
        <v>5</v>
      </c>
      <c r="BM66" s="159">
        <v>1094</v>
      </c>
      <c r="BN66" s="180">
        <v>219</v>
      </c>
      <c r="BO66" s="182">
        <v>6.2E-4</v>
      </c>
      <c r="BP66" s="159"/>
      <c r="BQ66" s="159">
        <v>8</v>
      </c>
      <c r="BR66" s="159">
        <v>1237</v>
      </c>
      <c r="BS66" s="180">
        <v>155</v>
      </c>
      <c r="BT66" s="182">
        <v>4.4000000000000002E-4</v>
      </c>
      <c r="BU66" s="159"/>
      <c r="BV66" s="159">
        <v>4</v>
      </c>
      <c r="BW66" s="159">
        <v>701</v>
      </c>
      <c r="BX66" s="159">
        <v>175.25</v>
      </c>
      <c r="BY66" s="182">
        <v>5.0000000000000001E-4</v>
      </c>
      <c r="BZ66" s="159"/>
      <c r="CA66" s="159">
        <v>7</v>
      </c>
      <c r="CB66" s="159">
        <v>1173</v>
      </c>
      <c r="CC66" s="159">
        <v>167.57142859999999</v>
      </c>
      <c r="CD66" s="182">
        <v>4.8000000000000001E-4</v>
      </c>
      <c r="CE66" s="159"/>
      <c r="CF66" s="159">
        <v>11</v>
      </c>
      <c r="CG66" s="159">
        <v>1562</v>
      </c>
      <c r="CH66" s="180">
        <v>142</v>
      </c>
      <c r="CI66" s="182">
        <v>4.0000000000000002E-4</v>
      </c>
      <c r="CJ66" s="159"/>
      <c r="CK66" s="159">
        <v>3</v>
      </c>
      <c r="CL66" s="159">
        <v>727</v>
      </c>
      <c r="CM66" s="180">
        <v>242</v>
      </c>
      <c r="CN66" s="182">
        <v>6.8999999999999997E-4</v>
      </c>
      <c r="CO66" s="159"/>
      <c r="CP66" s="159">
        <v>7</v>
      </c>
      <c r="CQ66" s="159">
        <v>810</v>
      </c>
      <c r="CR66" s="159">
        <v>115.7142857</v>
      </c>
      <c r="CS66" s="182">
        <v>3.3E-4</v>
      </c>
      <c r="CT66" s="159"/>
      <c r="CU66" s="159">
        <v>13</v>
      </c>
      <c r="CV66" s="159">
        <v>1420</v>
      </c>
      <c r="CW66" s="159">
        <v>109.2307692</v>
      </c>
      <c r="CX66" s="182">
        <v>3.1E-4</v>
      </c>
      <c r="CY66" s="159"/>
      <c r="CZ66" s="159">
        <v>17</v>
      </c>
      <c r="DA66" s="159">
        <v>1488</v>
      </c>
      <c r="DB66" s="159">
        <v>87.529411760000002</v>
      </c>
      <c r="DC66" s="182">
        <v>2.5000000000000001E-4</v>
      </c>
      <c r="DD66" s="159"/>
      <c r="DE66" s="159">
        <v>23</v>
      </c>
      <c r="DF66" s="159">
        <v>1584</v>
      </c>
      <c r="DG66" s="159">
        <v>68.869565219999998</v>
      </c>
      <c r="DH66" s="182">
        <v>2.0000000000000001E-4</v>
      </c>
      <c r="DI66" s="159"/>
      <c r="DJ66" s="159">
        <v>4</v>
      </c>
      <c r="DK66" s="159">
        <v>1120</v>
      </c>
      <c r="DL66" s="159">
        <v>280</v>
      </c>
      <c r="DM66" s="182">
        <v>8.0000000000000004E-4</v>
      </c>
      <c r="DN66" s="159"/>
      <c r="DO66" s="159">
        <v>12</v>
      </c>
      <c r="DP66" s="159">
        <v>1948</v>
      </c>
      <c r="DQ66" s="159">
        <v>162.33333329999999</v>
      </c>
      <c r="DR66" s="182">
        <v>4.6000000000000001E-4</v>
      </c>
      <c r="DS66" s="159"/>
      <c r="DT66" s="159">
        <v>6</v>
      </c>
      <c r="DU66" s="159">
        <v>1337</v>
      </c>
      <c r="DV66" s="159">
        <v>222.83333329999999</v>
      </c>
      <c r="DW66" s="182">
        <v>6.3000000000000003E-4</v>
      </c>
      <c r="DX66" s="159"/>
      <c r="DY66" s="159">
        <v>9</v>
      </c>
      <c r="DZ66" s="159">
        <v>1730</v>
      </c>
      <c r="EA66" s="159">
        <v>192.2222222</v>
      </c>
      <c r="EB66" s="182">
        <v>5.5000000000000003E-4</v>
      </c>
      <c r="EC66" s="159"/>
      <c r="ED66" s="159">
        <v>13</v>
      </c>
      <c r="EE66" s="159">
        <v>1911</v>
      </c>
      <c r="EF66" s="159">
        <v>147</v>
      </c>
      <c r="EG66" s="182">
        <v>4.2000000000000002E-4</v>
      </c>
      <c r="EH66" s="159"/>
      <c r="EI66" s="159">
        <v>14</v>
      </c>
      <c r="EJ66" s="159" t="s">
        <v>140</v>
      </c>
      <c r="EK66" s="159" t="e">
        <v>#VALUE!</v>
      </c>
      <c r="EL66" s="182" t="e">
        <v>#VALUE!</v>
      </c>
      <c r="EM66" s="159"/>
      <c r="EN66" s="159">
        <v>15</v>
      </c>
      <c r="EO66" s="159" t="s">
        <v>140</v>
      </c>
      <c r="EP66" s="159" t="e">
        <v>#VALUE!</v>
      </c>
      <c r="EQ66" s="182" t="e">
        <v>#VALUE!</v>
      </c>
      <c r="ER66" s="159"/>
      <c r="ES66" s="159">
        <v>16</v>
      </c>
      <c r="ET66" s="159" t="s">
        <v>140</v>
      </c>
      <c r="EU66" s="159" t="e">
        <v>#VALUE!</v>
      </c>
      <c r="EV66" s="182" t="e">
        <v>#VALUE!</v>
      </c>
      <c r="EW66" s="159"/>
      <c r="EX66" s="159">
        <v>17</v>
      </c>
      <c r="EY66" s="159">
        <v>2364</v>
      </c>
      <c r="EZ66" s="159">
        <v>139.05882349999999</v>
      </c>
      <c r="FA66" s="182">
        <v>4.0000000000000002E-4</v>
      </c>
      <c r="FB66" s="159"/>
      <c r="FC66" s="159">
        <v>19</v>
      </c>
      <c r="FD66" s="159" t="s">
        <v>140</v>
      </c>
      <c r="FE66" s="159" t="e">
        <v>#VALUE!</v>
      </c>
      <c r="FF66" s="182" t="e">
        <v>#VALUE!</v>
      </c>
      <c r="FG66" s="159"/>
      <c r="FH66" s="159">
        <v>22</v>
      </c>
      <c r="FI66" s="159">
        <v>2865</v>
      </c>
      <c r="FJ66" s="159">
        <v>130.22727269999999</v>
      </c>
      <c r="FK66" s="182">
        <v>3.6999999999999999E-4</v>
      </c>
      <c r="FL66" s="159"/>
      <c r="FM66" s="159">
        <v>29</v>
      </c>
      <c r="FN66" s="159">
        <v>3300</v>
      </c>
      <c r="FO66" s="159">
        <v>113.79310340000001</v>
      </c>
      <c r="FP66" s="182">
        <v>3.2000000000000003E-4</v>
      </c>
      <c r="FQ66" s="159"/>
      <c r="FR66" s="159">
        <v>37</v>
      </c>
      <c r="FS66" s="159">
        <v>4620</v>
      </c>
      <c r="FT66" s="159">
        <v>124.8648649</v>
      </c>
      <c r="FU66" s="182">
        <v>3.6000000000000002E-4</v>
      </c>
      <c r="FV66" s="159"/>
      <c r="FW66" s="159">
        <v>44</v>
      </c>
      <c r="FX66" s="159">
        <v>5233</v>
      </c>
      <c r="FY66" s="159">
        <v>118.9318182</v>
      </c>
      <c r="FZ66" s="182">
        <v>3.4000000000000002E-4</v>
      </c>
      <c r="GA66" s="159"/>
      <c r="GB66" s="159">
        <v>51</v>
      </c>
      <c r="GC66" s="159">
        <v>6442</v>
      </c>
      <c r="GD66" s="159">
        <v>126.3137255</v>
      </c>
      <c r="GE66" s="182">
        <v>3.6000000000000002E-4</v>
      </c>
      <c r="GF66" s="159"/>
      <c r="GG66" s="159">
        <v>55</v>
      </c>
      <c r="GH66" s="159" t="s">
        <v>140</v>
      </c>
      <c r="GI66" s="159" t="e">
        <v>#VALUE!</v>
      </c>
      <c r="GJ66" s="182" t="e">
        <v>#VALUE!</v>
      </c>
    </row>
    <row r="67" spans="1:192" ht="17">
      <c r="A67" s="159">
        <v>43</v>
      </c>
      <c r="B67" s="159" t="s">
        <v>196</v>
      </c>
      <c r="C67" s="165">
        <v>50</v>
      </c>
      <c r="D67" s="165">
        <v>53.3</v>
      </c>
      <c r="E67" s="165">
        <v>122.9</v>
      </c>
      <c r="F67" s="174">
        <v>176.2</v>
      </c>
      <c r="G67" s="165">
        <v>3.3</v>
      </c>
      <c r="H67" s="165">
        <v>58.8</v>
      </c>
      <c r="I67" s="165">
        <v>6.6</v>
      </c>
      <c r="J67" s="165">
        <v>11.2</v>
      </c>
      <c r="K67" s="159"/>
      <c r="L67" s="165">
        <v>1</v>
      </c>
      <c r="M67" s="189">
        <v>4.3</v>
      </c>
      <c r="N67" s="190">
        <v>8.6</v>
      </c>
      <c r="O67" s="165">
        <v>14.6</v>
      </c>
      <c r="P67" s="165"/>
      <c r="Q67" s="175">
        <v>0.38200000000000001</v>
      </c>
      <c r="R67" s="176">
        <v>1.567E-2</v>
      </c>
      <c r="S67" s="176"/>
      <c r="T67" s="177">
        <v>176.3</v>
      </c>
      <c r="U67" s="165">
        <v>0.9</v>
      </c>
      <c r="V67" s="175"/>
      <c r="W67" s="165">
        <v>187.6</v>
      </c>
      <c r="X67" s="165">
        <v>187.6</v>
      </c>
      <c r="Y67" s="175">
        <v>11.43</v>
      </c>
      <c r="Z67" s="175">
        <v>14.71</v>
      </c>
      <c r="AA67" s="175">
        <v>29.42</v>
      </c>
      <c r="AB67" s="175">
        <v>50</v>
      </c>
      <c r="AC67" s="175"/>
      <c r="AD67" s="175"/>
      <c r="AE67" s="175"/>
      <c r="AF67" s="175"/>
      <c r="AG67" s="175"/>
      <c r="AH67" s="160">
        <v>2</v>
      </c>
      <c r="AI67" s="159">
        <v>2444</v>
      </c>
      <c r="AJ67" s="178">
        <v>1222</v>
      </c>
      <c r="AK67" s="179">
        <v>4.5999999999999999E-3</v>
      </c>
      <c r="AL67" s="159"/>
      <c r="AM67" s="159">
        <v>6</v>
      </c>
      <c r="AN67" s="159">
        <v>4292</v>
      </c>
      <c r="AO67" s="180">
        <v>715</v>
      </c>
      <c r="AP67" s="182">
        <v>2.6900000000000001E-3</v>
      </c>
      <c r="AQ67" s="159"/>
      <c r="AR67" s="159">
        <v>8</v>
      </c>
      <c r="AS67" s="159">
        <v>5478</v>
      </c>
      <c r="AT67" s="180">
        <v>685</v>
      </c>
      <c r="AU67" s="182">
        <v>2.5799999999999998E-3</v>
      </c>
      <c r="AV67" s="159"/>
      <c r="AW67" s="159">
        <v>1</v>
      </c>
      <c r="AX67" s="159">
        <v>2369</v>
      </c>
      <c r="AY67" s="159">
        <v>2369</v>
      </c>
      <c r="AZ67" s="182">
        <v>8.9099999999999995E-3</v>
      </c>
      <c r="BA67" s="159"/>
      <c r="BB67" s="159">
        <v>2</v>
      </c>
      <c r="BC67" s="159">
        <v>3831</v>
      </c>
      <c r="BD67" s="180">
        <v>1916</v>
      </c>
      <c r="BE67" s="182">
        <v>7.1999999999999998E-3</v>
      </c>
      <c r="BF67" s="159"/>
      <c r="BG67" s="159">
        <v>3</v>
      </c>
      <c r="BH67" s="159">
        <v>5045</v>
      </c>
      <c r="BI67" s="180">
        <v>1682</v>
      </c>
      <c r="BJ67" s="182">
        <v>6.3200000000000001E-3</v>
      </c>
      <c r="BK67" s="159"/>
      <c r="BL67" s="159">
        <v>5</v>
      </c>
      <c r="BM67" s="159">
        <v>7218</v>
      </c>
      <c r="BN67" s="180">
        <v>1444</v>
      </c>
      <c r="BO67" s="182">
        <v>5.4299999999999999E-3</v>
      </c>
      <c r="BP67" s="159"/>
      <c r="BQ67" s="159">
        <v>8</v>
      </c>
      <c r="BR67" s="159">
        <v>9147</v>
      </c>
      <c r="BS67" s="180">
        <v>1143</v>
      </c>
      <c r="BT67" s="182">
        <v>4.3E-3</v>
      </c>
      <c r="BU67" s="159"/>
      <c r="BV67" s="159">
        <v>4</v>
      </c>
      <c r="BW67" s="159">
        <v>4199</v>
      </c>
      <c r="BX67" s="159">
        <v>1049.75</v>
      </c>
      <c r="BY67" s="182">
        <v>3.9500000000000004E-3</v>
      </c>
      <c r="BZ67" s="159"/>
      <c r="CA67" s="159">
        <v>7</v>
      </c>
      <c r="CB67" s="186">
        <v>5778</v>
      </c>
      <c r="CC67" s="159">
        <v>825.42857140000001</v>
      </c>
      <c r="CD67" s="182">
        <v>3.0999999999999999E-3</v>
      </c>
      <c r="CE67" s="159"/>
      <c r="CF67" s="159">
        <v>11</v>
      </c>
      <c r="CG67" s="186">
        <v>7179</v>
      </c>
      <c r="CH67" s="180">
        <v>653</v>
      </c>
      <c r="CI67" s="182">
        <v>2.4499999999999999E-3</v>
      </c>
      <c r="CJ67" s="159"/>
      <c r="CK67" s="159">
        <v>3</v>
      </c>
      <c r="CL67" s="159">
        <v>2480</v>
      </c>
      <c r="CM67" s="180">
        <v>827</v>
      </c>
      <c r="CN67" s="182">
        <v>3.1099999999999999E-3</v>
      </c>
      <c r="CO67" s="159"/>
      <c r="CP67" s="159">
        <v>7</v>
      </c>
      <c r="CQ67" s="159">
        <v>4106</v>
      </c>
      <c r="CR67" s="159">
        <v>586.57142859999999</v>
      </c>
      <c r="CS67" s="182">
        <v>2.2100000000000002E-3</v>
      </c>
      <c r="CT67" s="159"/>
      <c r="CU67" s="159">
        <v>13</v>
      </c>
      <c r="CV67" s="159">
        <v>7019</v>
      </c>
      <c r="CW67" s="159">
        <v>539.92307689999996</v>
      </c>
      <c r="CX67" s="182">
        <v>2.0300000000000001E-3</v>
      </c>
      <c r="CY67" s="159"/>
      <c r="CZ67" s="159">
        <v>17</v>
      </c>
      <c r="DA67" s="159">
        <v>7883</v>
      </c>
      <c r="DB67" s="159">
        <v>463.70588240000001</v>
      </c>
      <c r="DC67" s="182">
        <v>1.74E-3</v>
      </c>
      <c r="DD67" s="159"/>
      <c r="DE67" s="159">
        <v>23</v>
      </c>
      <c r="DF67" s="159">
        <v>8504</v>
      </c>
      <c r="DG67" s="159">
        <v>369.73913040000002</v>
      </c>
      <c r="DH67" s="182">
        <v>1.39E-3</v>
      </c>
      <c r="DI67" s="159"/>
      <c r="DJ67" s="159">
        <v>4</v>
      </c>
      <c r="DK67" s="159">
        <v>8412</v>
      </c>
      <c r="DL67" s="159">
        <v>2103</v>
      </c>
      <c r="DM67" s="182">
        <v>7.9100000000000004E-3</v>
      </c>
      <c r="DN67" s="159"/>
      <c r="DO67" s="159">
        <v>12</v>
      </c>
      <c r="DP67" s="159">
        <v>18753</v>
      </c>
      <c r="DQ67" s="159">
        <v>1562.75</v>
      </c>
      <c r="DR67" s="182">
        <v>5.8799999999999998E-3</v>
      </c>
      <c r="DS67" s="159"/>
      <c r="DT67" s="159">
        <v>6</v>
      </c>
      <c r="DU67" s="159">
        <v>10753</v>
      </c>
      <c r="DV67" s="159">
        <v>1792.166667</v>
      </c>
      <c r="DW67" s="182">
        <v>6.7400000000000003E-3</v>
      </c>
      <c r="DX67" s="159"/>
      <c r="DY67" s="159">
        <v>9</v>
      </c>
      <c r="DZ67" s="159">
        <v>11433</v>
      </c>
      <c r="EA67" s="159">
        <v>1270.333333</v>
      </c>
      <c r="EB67" s="182">
        <v>4.7800000000000004E-3</v>
      </c>
      <c r="EC67" s="159"/>
      <c r="ED67" s="159">
        <v>13</v>
      </c>
      <c r="EE67" s="159">
        <v>16381</v>
      </c>
      <c r="EF67" s="159">
        <v>1260.0769230000001</v>
      </c>
      <c r="EG67" s="182">
        <v>4.7400000000000003E-3</v>
      </c>
      <c r="EH67" s="159"/>
      <c r="EI67" s="159">
        <v>14</v>
      </c>
      <c r="EJ67" s="159">
        <v>17780</v>
      </c>
      <c r="EK67" s="159">
        <v>1270</v>
      </c>
      <c r="EL67" s="182">
        <v>4.7800000000000004E-3</v>
      </c>
      <c r="EM67" s="159"/>
      <c r="EN67" s="159">
        <v>15</v>
      </c>
      <c r="EO67" s="159">
        <v>18117</v>
      </c>
      <c r="EP67" s="159">
        <v>1207.8</v>
      </c>
      <c r="EQ67" s="182">
        <v>4.5399999999999998E-3</v>
      </c>
      <c r="ER67" s="159"/>
      <c r="ES67" s="159">
        <v>1</v>
      </c>
      <c r="ET67" s="159">
        <v>4349</v>
      </c>
      <c r="EU67" s="159">
        <v>4349</v>
      </c>
      <c r="EV67" s="182">
        <v>1.636E-2</v>
      </c>
      <c r="EW67" s="159"/>
      <c r="EX67" s="159">
        <v>2</v>
      </c>
      <c r="EY67" s="159">
        <v>6084</v>
      </c>
      <c r="EZ67" s="159">
        <v>3042</v>
      </c>
      <c r="FA67" s="182">
        <v>1.1440000000000001E-2</v>
      </c>
      <c r="FB67" s="159"/>
      <c r="FC67" s="159">
        <v>4</v>
      </c>
      <c r="FD67" s="159">
        <v>8715</v>
      </c>
      <c r="FE67" s="159">
        <v>2178.75</v>
      </c>
      <c r="FF67" s="182">
        <v>8.1899999999999994E-3</v>
      </c>
      <c r="FG67" s="159"/>
      <c r="FH67" s="159">
        <v>7</v>
      </c>
      <c r="FI67" s="159">
        <v>12679</v>
      </c>
      <c r="FJ67" s="159">
        <v>1811.2857140000001</v>
      </c>
      <c r="FK67" s="182">
        <v>6.8100000000000001E-3</v>
      </c>
      <c r="FL67" s="159"/>
      <c r="FM67" s="159">
        <v>7</v>
      </c>
      <c r="FN67" s="159">
        <v>16600</v>
      </c>
      <c r="FO67" s="159">
        <v>2371.4285709999999</v>
      </c>
      <c r="FP67" s="182">
        <v>8.9200000000000008E-3</v>
      </c>
      <c r="FQ67" s="159"/>
      <c r="FR67" s="159">
        <v>15</v>
      </c>
      <c r="FS67" s="159">
        <v>16671</v>
      </c>
      <c r="FT67" s="159">
        <v>1111.4000000000001</v>
      </c>
      <c r="FU67" s="182">
        <v>4.1799999999999997E-3</v>
      </c>
      <c r="FV67" s="159"/>
      <c r="FW67" s="159" t="s">
        <v>141</v>
      </c>
      <c r="FX67" s="159" t="s">
        <v>140</v>
      </c>
      <c r="FY67" s="159" t="e">
        <v>#VALUE!</v>
      </c>
      <c r="FZ67" s="182" t="e">
        <v>#VALUE!</v>
      </c>
      <c r="GA67" s="159"/>
      <c r="GB67" s="159" t="s">
        <v>141</v>
      </c>
      <c r="GC67" s="159" t="s">
        <v>140</v>
      </c>
      <c r="GD67" s="159" t="e">
        <v>#VALUE!</v>
      </c>
      <c r="GE67" s="182" t="e">
        <v>#VALUE!</v>
      </c>
      <c r="GF67" s="159"/>
      <c r="GG67" s="159" t="s">
        <v>141</v>
      </c>
      <c r="GH67" s="159" t="s">
        <v>140</v>
      </c>
      <c r="GI67" s="159" t="e">
        <v>#VALUE!</v>
      </c>
      <c r="GJ67" s="182" t="e">
        <v>#VALUE!</v>
      </c>
    </row>
    <row r="68" spans="1:192" ht="17">
      <c r="A68" s="159">
        <v>44</v>
      </c>
      <c r="B68" s="159" t="s">
        <v>197</v>
      </c>
      <c r="C68" s="165">
        <v>50</v>
      </c>
      <c r="D68" s="165">
        <v>53.3</v>
      </c>
      <c r="E68" s="165">
        <v>122.9</v>
      </c>
      <c r="F68" s="174">
        <v>176.2</v>
      </c>
      <c r="G68" s="165">
        <v>3.3</v>
      </c>
      <c r="H68" s="165">
        <v>58.8</v>
      </c>
      <c r="I68" s="165">
        <v>6.6</v>
      </c>
      <c r="J68" s="165">
        <v>11.2</v>
      </c>
      <c r="K68" s="159"/>
      <c r="L68" s="165">
        <v>1</v>
      </c>
      <c r="M68" s="189">
        <v>4.3</v>
      </c>
      <c r="N68" s="190">
        <v>8.6</v>
      </c>
      <c r="O68" s="165">
        <v>14.6</v>
      </c>
      <c r="P68" s="165"/>
      <c r="Q68" s="175">
        <v>0.38100000000000001</v>
      </c>
      <c r="R68" s="176">
        <v>1.5650000000000001E-2</v>
      </c>
      <c r="S68" s="176"/>
      <c r="T68" s="177">
        <v>176.5</v>
      </c>
      <c r="U68" s="165">
        <v>0.7</v>
      </c>
      <c r="V68" s="175"/>
      <c r="W68" s="165">
        <v>187.6</v>
      </c>
      <c r="X68" s="165">
        <v>187.7</v>
      </c>
      <c r="Y68" s="175">
        <v>11.54</v>
      </c>
      <c r="Z68" s="175">
        <v>14.71</v>
      </c>
      <c r="AA68" s="175">
        <v>29.42</v>
      </c>
      <c r="AB68" s="175">
        <v>50</v>
      </c>
      <c r="AC68" s="175"/>
      <c r="AD68" s="175"/>
      <c r="AE68" s="175"/>
      <c r="AF68" s="175"/>
      <c r="AG68" s="175"/>
      <c r="AH68" s="160">
        <v>2</v>
      </c>
      <c r="AI68" s="159">
        <v>3067</v>
      </c>
      <c r="AJ68" s="178">
        <v>1534</v>
      </c>
      <c r="AK68" s="179">
        <v>5.7600000000000004E-3</v>
      </c>
      <c r="AL68" s="159"/>
      <c r="AM68" s="159">
        <v>6</v>
      </c>
      <c r="AN68" s="159">
        <v>4598</v>
      </c>
      <c r="AO68" s="180">
        <v>766</v>
      </c>
      <c r="AP68" s="182">
        <v>2.8800000000000002E-3</v>
      </c>
      <c r="AQ68" s="159"/>
      <c r="AR68" s="159">
        <v>8</v>
      </c>
      <c r="AS68" s="159">
        <v>5629</v>
      </c>
      <c r="AT68" s="180">
        <v>704</v>
      </c>
      <c r="AU68" s="182">
        <v>2.64E-3</v>
      </c>
      <c r="AV68" s="159"/>
      <c r="AW68" s="159">
        <v>1</v>
      </c>
      <c r="AX68" s="159">
        <v>2484</v>
      </c>
      <c r="AY68" s="159">
        <v>2484</v>
      </c>
      <c r="AZ68" s="182">
        <v>9.3299999999999998E-3</v>
      </c>
      <c r="BA68" s="159"/>
      <c r="BB68" s="159">
        <v>2</v>
      </c>
      <c r="BC68" s="159">
        <v>4272</v>
      </c>
      <c r="BD68" s="180">
        <v>2136</v>
      </c>
      <c r="BE68" s="182">
        <v>8.0199999999999994E-3</v>
      </c>
      <c r="BF68" s="159"/>
      <c r="BG68" s="159">
        <v>3</v>
      </c>
      <c r="BH68" s="159">
        <v>5142</v>
      </c>
      <c r="BI68" s="180">
        <v>1714</v>
      </c>
      <c r="BJ68" s="182">
        <v>6.4400000000000004E-3</v>
      </c>
      <c r="BK68" s="159"/>
      <c r="BL68" s="159">
        <v>5</v>
      </c>
      <c r="BM68" s="159">
        <v>9826</v>
      </c>
      <c r="BN68" s="180">
        <v>1965</v>
      </c>
      <c r="BO68" s="182">
        <v>7.3800000000000003E-3</v>
      </c>
      <c r="BP68" s="159"/>
      <c r="BQ68" s="159">
        <v>8</v>
      </c>
      <c r="BR68" s="159">
        <v>14573</v>
      </c>
      <c r="BS68" s="180">
        <v>1822</v>
      </c>
      <c r="BT68" s="182">
        <v>6.8399999999999997E-3</v>
      </c>
      <c r="BU68" s="159"/>
      <c r="BV68" s="159">
        <v>4</v>
      </c>
      <c r="BW68" s="159">
        <v>5038</v>
      </c>
      <c r="BX68" s="159">
        <v>1259.5</v>
      </c>
      <c r="BY68" s="182">
        <v>4.7299999999999998E-3</v>
      </c>
      <c r="BZ68" s="159"/>
      <c r="CA68" s="159">
        <v>7</v>
      </c>
      <c r="CB68" s="159">
        <v>8748</v>
      </c>
      <c r="CC68" s="159">
        <v>1249.7142859999999</v>
      </c>
      <c r="CD68" s="182">
        <v>4.6899999999999997E-3</v>
      </c>
      <c r="CE68" s="159"/>
      <c r="CF68" s="159">
        <v>11</v>
      </c>
      <c r="CG68" s="159">
        <v>11627</v>
      </c>
      <c r="CH68" s="180">
        <v>1057</v>
      </c>
      <c r="CI68" s="182">
        <v>3.9699999999999996E-3</v>
      </c>
      <c r="CJ68" s="159"/>
      <c r="CK68" s="159">
        <v>3</v>
      </c>
      <c r="CL68" s="159">
        <v>3657</v>
      </c>
      <c r="CM68" s="180">
        <v>1219</v>
      </c>
      <c r="CN68" s="182">
        <v>4.5799999999999999E-3</v>
      </c>
      <c r="CO68" s="159"/>
      <c r="CP68" s="159">
        <v>7</v>
      </c>
      <c r="CQ68" s="159">
        <v>8042</v>
      </c>
      <c r="CR68" s="159">
        <v>1148.857143</v>
      </c>
      <c r="CS68" s="182">
        <v>4.3099999999999996E-3</v>
      </c>
      <c r="CT68" s="159"/>
      <c r="CU68" s="159">
        <v>13</v>
      </c>
      <c r="CV68" s="159">
        <v>12677</v>
      </c>
      <c r="CW68" s="159">
        <v>975.15384619999998</v>
      </c>
      <c r="CX68" s="182">
        <v>3.6600000000000001E-3</v>
      </c>
      <c r="CY68" s="159"/>
      <c r="CZ68" s="159">
        <v>17</v>
      </c>
      <c r="DA68" s="159">
        <v>15856</v>
      </c>
      <c r="DB68" s="159">
        <v>932.70588239999995</v>
      </c>
      <c r="DC68" s="182">
        <v>3.5000000000000001E-3</v>
      </c>
      <c r="DD68" s="159"/>
      <c r="DE68" s="159">
        <v>23</v>
      </c>
      <c r="DF68" s="159">
        <v>18323</v>
      </c>
      <c r="DG68" s="159">
        <v>796.65217389999998</v>
      </c>
      <c r="DH68" s="182">
        <v>2.99E-3</v>
      </c>
      <c r="DI68" s="159"/>
      <c r="DJ68" s="159">
        <v>4</v>
      </c>
      <c r="DK68" s="159">
        <v>10441</v>
      </c>
      <c r="DL68" s="159">
        <v>2610.25</v>
      </c>
      <c r="DM68" s="182">
        <v>9.7999999999999997E-3</v>
      </c>
      <c r="DN68" s="159"/>
      <c r="DO68" s="159">
        <v>12</v>
      </c>
      <c r="DP68" s="191"/>
      <c r="DQ68" s="159">
        <v>0</v>
      </c>
      <c r="DR68" s="182" t="s">
        <v>140</v>
      </c>
      <c r="DS68" s="159"/>
      <c r="DT68" s="159">
        <v>6</v>
      </c>
      <c r="DU68" s="159">
        <v>15728</v>
      </c>
      <c r="DV68" s="159">
        <v>2621.333333</v>
      </c>
      <c r="DW68" s="182">
        <v>9.8399999999999998E-3</v>
      </c>
      <c r="DX68" s="159"/>
      <c r="DY68" s="159">
        <v>9</v>
      </c>
      <c r="DZ68" s="159">
        <v>20886</v>
      </c>
      <c r="EA68" s="159">
        <v>2320.666667</v>
      </c>
      <c r="EB68" s="182">
        <v>8.7100000000000007E-3</v>
      </c>
      <c r="EC68" s="159"/>
      <c r="ED68" s="159">
        <v>13</v>
      </c>
      <c r="EE68" s="159">
        <v>24961</v>
      </c>
      <c r="EF68" s="159">
        <v>1920.0769230000001</v>
      </c>
      <c r="EG68" s="182">
        <v>7.2100000000000003E-3</v>
      </c>
      <c r="EH68" s="159"/>
      <c r="EI68" s="159">
        <v>14</v>
      </c>
      <c r="EJ68" s="159">
        <v>29446</v>
      </c>
      <c r="EK68" s="159">
        <v>2103.2857140000001</v>
      </c>
      <c r="EL68" s="182">
        <v>7.9000000000000008E-3</v>
      </c>
      <c r="EM68" s="159"/>
      <c r="EN68" s="159">
        <v>15</v>
      </c>
      <c r="EO68" s="159">
        <v>31535</v>
      </c>
      <c r="EP68" s="159">
        <v>2102.333333</v>
      </c>
      <c r="EQ68" s="182">
        <v>7.8899999999999994E-3</v>
      </c>
      <c r="ER68" s="159"/>
      <c r="ES68" s="159">
        <v>1</v>
      </c>
      <c r="ET68" s="159">
        <v>5082</v>
      </c>
      <c r="EU68" s="159">
        <v>5082</v>
      </c>
      <c r="EV68" s="182">
        <v>1.908E-2</v>
      </c>
      <c r="EW68" s="159"/>
      <c r="EX68" s="159">
        <v>2</v>
      </c>
      <c r="EY68" s="159">
        <v>7888</v>
      </c>
      <c r="EZ68" s="159">
        <v>3944</v>
      </c>
      <c r="FA68" s="182">
        <v>1.481E-2</v>
      </c>
      <c r="FB68" s="159"/>
      <c r="FC68" s="159">
        <v>4</v>
      </c>
      <c r="FD68" s="159">
        <v>11311</v>
      </c>
      <c r="FE68" s="159">
        <v>2827.75</v>
      </c>
      <c r="FF68" s="182">
        <v>1.0619999999999999E-2</v>
      </c>
      <c r="FG68" s="159"/>
      <c r="FH68" s="159">
        <v>7</v>
      </c>
      <c r="FI68" s="159">
        <v>19120</v>
      </c>
      <c r="FJ68" s="159">
        <v>2731.4285709999999</v>
      </c>
      <c r="FK68" s="182">
        <v>1.026E-2</v>
      </c>
      <c r="FL68" s="159"/>
      <c r="FM68" s="159">
        <v>7</v>
      </c>
      <c r="FN68" s="159">
        <v>23900</v>
      </c>
      <c r="FO68" s="159">
        <v>3414.2857140000001</v>
      </c>
      <c r="FP68" s="182">
        <v>1.282E-2</v>
      </c>
      <c r="FQ68" s="159"/>
      <c r="FR68" s="159">
        <v>15</v>
      </c>
      <c r="FS68" s="159">
        <v>42959</v>
      </c>
      <c r="FT68" s="159">
        <v>2863.9333329999999</v>
      </c>
      <c r="FU68" s="182">
        <v>1.0749999999999999E-2</v>
      </c>
      <c r="FV68" s="159"/>
      <c r="FW68" s="159" t="s">
        <v>141</v>
      </c>
      <c r="FX68" s="159" t="s">
        <v>140</v>
      </c>
      <c r="FY68" s="159" t="e">
        <v>#VALUE!</v>
      </c>
      <c r="FZ68" s="182" t="e">
        <v>#VALUE!</v>
      </c>
      <c r="GA68" s="159"/>
      <c r="GB68" s="159" t="s">
        <v>141</v>
      </c>
      <c r="GC68" s="159" t="s">
        <v>140</v>
      </c>
      <c r="GD68" s="159" t="e">
        <v>#VALUE!</v>
      </c>
      <c r="GE68" s="182" t="e">
        <v>#VALUE!</v>
      </c>
      <c r="GF68" s="159"/>
      <c r="GG68" s="159" t="s">
        <v>141</v>
      </c>
      <c r="GH68" s="159" t="s">
        <v>140</v>
      </c>
      <c r="GI68" s="159" t="e">
        <v>#VALUE!</v>
      </c>
      <c r="GJ68" s="182" t="e">
        <v>#VALUE!</v>
      </c>
    </row>
    <row r="69" spans="1:192" ht="17">
      <c r="A69" s="159">
        <v>45</v>
      </c>
      <c r="B69" s="159" t="s">
        <v>198</v>
      </c>
      <c r="C69" s="165">
        <v>50</v>
      </c>
      <c r="D69" s="165">
        <v>53.3</v>
      </c>
      <c r="E69" s="165">
        <v>125</v>
      </c>
      <c r="F69" s="174">
        <v>178.3</v>
      </c>
      <c r="G69" s="165">
        <v>3.3</v>
      </c>
      <c r="H69" s="165">
        <v>58.8</v>
      </c>
      <c r="I69" s="165">
        <v>6.6</v>
      </c>
      <c r="J69" s="165">
        <v>11.2</v>
      </c>
      <c r="K69" s="159"/>
      <c r="L69" s="165">
        <v>1</v>
      </c>
      <c r="M69" s="189">
        <v>4.3</v>
      </c>
      <c r="N69" s="190">
        <v>8.6</v>
      </c>
      <c r="O69" s="165">
        <v>14.6</v>
      </c>
      <c r="P69" s="165"/>
      <c r="Q69" s="188">
        <v>0.39400000000000002</v>
      </c>
      <c r="R69" s="176">
        <v>1.617E-2</v>
      </c>
      <c r="S69" s="176"/>
      <c r="T69" s="177">
        <v>178.5</v>
      </c>
      <c r="U69" s="165">
        <v>0.8</v>
      </c>
      <c r="V69" s="175"/>
      <c r="W69" s="165">
        <v>189.7</v>
      </c>
      <c r="X69" s="165">
        <v>189.7</v>
      </c>
      <c r="Y69" s="175">
        <v>11.42</v>
      </c>
      <c r="Z69" s="175">
        <v>14.71</v>
      </c>
      <c r="AA69" s="175">
        <v>29.42</v>
      </c>
      <c r="AB69" s="175">
        <v>50</v>
      </c>
      <c r="AC69" s="175"/>
      <c r="AD69" s="175"/>
      <c r="AE69" s="175"/>
      <c r="AF69" s="175"/>
      <c r="AG69" s="175"/>
      <c r="AH69" s="160">
        <v>2</v>
      </c>
      <c r="AI69" s="159">
        <v>3010</v>
      </c>
      <c r="AJ69" s="178">
        <v>1505</v>
      </c>
      <c r="AK69" s="179">
        <v>5.8399999999999997E-3</v>
      </c>
      <c r="AL69" s="159"/>
      <c r="AM69" s="159">
        <v>6</v>
      </c>
      <c r="AN69" s="159">
        <v>4985</v>
      </c>
      <c r="AO69" s="180">
        <v>831</v>
      </c>
      <c r="AP69" s="182">
        <v>3.2200000000000002E-3</v>
      </c>
      <c r="AQ69" s="159"/>
      <c r="AR69" s="159">
        <v>8</v>
      </c>
      <c r="AS69" s="159">
        <v>6848</v>
      </c>
      <c r="AT69" s="180">
        <v>856</v>
      </c>
      <c r="AU69" s="182">
        <v>3.32E-3</v>
      </c>
      <c r="AV69" s="159"/>
      <c r="AW69" s="159">
        <v>1</v>
      </c>
      <c r="AX69" s="159">
        <v>2955</v>
      </c>
      <c r="AY69" s="159">
        <v>2955</v>
      </c>
      <c r="AZ69" s="182">
        <v>1.1469999999999999E-2</v>
      </c>
      <c r="BA69" s="159"/>
      <c r="BB69" s="159">
        <v>2</v>
      </c>
      <c r="BC69" s="159">
        <v>4530</v>
      </c>
      <c r="BD69" s="180">
        <v>2265</v>
      </c>
      <c r="BE69" s="182">
        <v>8.7899999999999992E-3</v>
      </c>
      <c r="BF69" s="159"/>
      <c r="BG69" s="159">
        <v>3</v>
      </c>
      <c r="BH69" s="159">
        <v>5247</v>
      </c>
      <c r="BI69" s="180">
        <v>1749</v>
      </c>
      <c r="BJ69" s="182">
        <v>6.79E-3</v>
      </c>
      <c r="BK69" s="159"/>
      <c r="BL69" s="159">
        <v>5</v>
      </c>
      <c r="BM69" s="159">
        <v>8383</v>
      </c>
      <c r="BN69" s="180">
        <v>1677</v>
      </c>
      <c r="BO69" s="182">
        <v>6.5100000000000002E-3</v>
      </c>
      <c r="BP69" s="159"/>
      <c r="BQ69" s="159">
        <v>8</v>
      </c>
      <c r="BR69" s="159">
        <v>11999</v>
      </c>
      <c r="BS69" s="180">
        <v>1500</v>
      </c>
      <c r="BT69" s="182">
        <v>5.8199999999999997E-3</v>
      </c>
      <c r="BU69" s="159"/>
      <c r="BV69" s="159">
        <v>4</v>
      </c>
      <c r="BW69" s="159">
        <v>4636</v>
      </c>
      <c r="BX69" s="159">
        <v>1159</v>
      </c>
      <c r="BY69" s="182">
        <v>4.4999999999999997E-3</v>
      </c>
      <c r="BZ69" s="159"/>
      <c r="CA69" s="159">
        <v>7</v>
      </c>
      <c r="CB69" s="159">
        <v>7784</v>
      </c>
      <c r="CC69" s="159">
        <v>1112</v>
      </c>
      <c r="CD69" s="182">
        <v>4.3200000000000001E-3</v>
      </c>
      <c r="CE69" s="159"/>
      <c r="CF69" s="159">
        <v>11</v>
      </c>
      <c r="CG69" s="159">
        <v>9671</v>
      </c>
      <c r="CH69" s="180">
        <v>879</v>
      </c>
      <c r="CI69" s="182">
        <v>3.4099999999999998E-3</v>
      </c>
      <c r="CJ69" s="159"/>
      <c r="CK69" s="159">
        <v>3</v>
      </c>
      <c r="CL69" s="159">
        <v>3299</v>
      </c>
      <c r="CM69" s="180">
        <v>1100</v>
      </c>
      <c r="CN69" s="182">
        <v>4.2700000000000004E-3</v>
      </c>
      <c r="CO69" s="159"/>
      <c r="CP69" s="159">
        <v>7</v>
      </c>
      <c r="CQ69" s="159">
        <v>5721</v>
      </c>
      <c r="CR69" s="159">
        <v>817.2857143</v>
      </c>
      <c r="CS69" s="182">
        <v>3.1700000000000001E-3</v>
      </c>
      <c r="CT69" s="159"/>
      <c r="CU69" s="159">
        <v>13</v>
      </c>
      <c r="CV69" s="159">
        <v>8602</v>
      </c>
      <c r="CW69" s="159">
        <v>661.69230770000001</v>
      </c>
      <c r="CX69" s="182">
        <v>2.5699999999999998E-3</v>
      </c>
      <c r="CY69" s="159"/>
      <c r="CZ69" s="159">
        <v>17</v>
      </c>
      <c r="DA69" s="159">
        <v>10342</v>
      </c>
      <c r="DB69" s="159">
        <v>608.35294120000003</v>
      </c>
      <c r="DC69" s="182">
        <v>2.3600000000000001E-3</v>
      </c>
      <c r="DD69" s="159"/>
      <c r="DE69" s="159">
        <v>23</v>
      </c>
      <c r="DF69" s="159">
        <v>10838</v>
      </c>
      <c r="DG69" s="159">
        <v>471.21739129999997</v>
      </c>
      <c r="DH69" s="182">
        <v>1.83E-3</v>
      </c>
      <c r="DI69" s="159"/>
      <c r="DJ69" s="159">
        <v>4</v>
      </c>
      <c r="DK69" s="159">
        <v>8805</v>
      </c>
      <c r="DL69" s="159">
        <v>2201.25</v>
      </c>
      <c r="DM69" s="182">
        <v>8.5400000000000007E-3</v>
      </c>
      <c r="DN69" s="159"/>
      <c r="DO69" s="159">
        <v>12</v>
      </c>
      <c r="DP69" s="159">
        <v>17759</v>
      </c>
      <c r="DQ69" s="159">
        <v>1479.916667</v>
      </c>
      <c r="DR69" s="182">
        <v>5.7400000000000003E-3</v>
      </c>
      <c r="DS69" s="159"/>
      <c r="DT69" s="159">
        <v>6</v>
      </c>
      <c r="DU69" s="159">
        <v>13781</v>
      </c>
      <c r="DV69" s="159">
        <v>2296.833333</v>
      </c>
      <c r="DW69" s="182">
        <v>8.9099999999999995E-3</v>
      </c>
      <c r="DX69" s="159"/>
      <c r="DY69" s="159">
        <v>9</v>
      </c>
      <c r="DZ69" s="159">
        <v>17978</v>
      </c>
      <c r="EA69" s="159">
        <v>1997.555556</v>
      </c>
      <c r="EB69" s="182">
        <v>7.7499999999999999E-3</v>
      </c>
      <c r="EC69" s="159"/>
      <c r="ED69" s="159">
        <v>13</v>
      </c>
      <c r="EE69" s="159">
        <v>21292</v>
      </c>
      <c r="EF69" s="159">
        <v>1637.8461540000001</v>
      </c>
      <c r="EG69" s="182">
        <v>6.3600000000000002E-3</v>
      </c>
      <c r="EH69" s="159"/>
      <c r="EI69" s="159">
        <v>14</v>
      </c>
      <c r="EJ69" s="159">
        <v>23039</v>
      </c>
      <c r="EK69" s="159">
        <v>1645.642857</v>
      </c>
      <c r="EL69" s="182">
        <v>6.3899999999999998E-3</v>
      </c>
      <c r="EM69" s="159"/>
      <c r="EN69" s="159">
        <v>15</v>
      </c>
      <c r="EO69" s="159">
        <v>24235</v>
      </c>
      <c r="EP69" s="159">
        <v>1615.666667</v>
      </c>
      <c r="EQ69" s="182">
        <v>6.2700000000000004E-3</v>
      </c>
      <c r="ER69" s="159"/>
      <c r="ES69" s="159">
        <v>1</v>
      </c>
      <c r="ET69" s="159">
        <v>4077</v>
      </c>
      <c r="EU69" s="159">
        <v>4077</v>
      </c>
      <c r="EV69" s="182">
        <v>1.5820000000000001E-2</v>
      </c>
      <c r="EW69" s="159"/>
      <c r="EX69" s="159">
        <v>2</v>
      </c>
      <c r="EY69" s="159">
        <v>5710</v>
      </c>
      <c r="EZ69" s="159">
        <v>2855</v>
      </c>
      <c r="FA69" s="182">
        <v>1.108E-2</v>
      </c>
      <c r="FB69" s="159"/>
      <c r="FC69" s="159">
        <v>4</v>
      </c>
      <c r="FD69" s="159">
        <v>10509</v>
      </c>
      <c r="FE69" s="159">
        <v>2627.25</v>
      </c>
      <c r="FF69" s="182">
        <v>1.0200000000000001E-2</v>
      </c>
      <c r="FG69" s="159"/>
      <c r="FH69" s="159">
        <v>7</v>
      </c>
      <c r="FI69" s="159">
        <v>15587</v>
      </c>
      <c r="FJ69" s="159">
        <v>2226.7142859999999</v>
      </c>
      <c r="FK69" s="182">
        <v>8.6400000000000001E-3</v>
      </c>
      <c r="FL69" s="159"/>
      <c r="FM69" s="159">
        <v>7</v>
      </c>
      <c r="FN69" s="159">
        <v>23700</v>
      </c>
      <c r="FO69" s="159">
        <v>3385.7142859999999</v>
      </c>
      <c r="FP69" s="182">
        <v>1.3140000000000001E-2</v>
      </c>
      <c r="FQ69" s="159"/>
      <c r="FR69" s="159">
        <v>15</v>
      </c>
      <c r="FS69" s="159">
        <v>25492</v>
      </c>
      <c r="FT69" s="159">
        <v>1699.4666669999999</v>
      </c>
      <c r="FU69" s="182">
        <v>6.6E-3</v>
      </c>
      <c r="FV69" s="159"/>
      <c r="FW69" s="159" t="s">
        <v>141</v>
      </c>
      <c r="FX69" s="159" t="s">
        <v>140</v>
      </c>
      <c r="FY69" s="159" t="e">
        <v>#VALUE!</v>
      </c>
      <c r="FZ69" s="182" t="e">
        <v>#VALUE!</v>
      </c>
      <c r="GA69" s="159"/>
      <c r="GB69" s="159" t="s">
        <v>141</v>
      </c>
      <c r="GC69" s="159" t="s">
        <v>140</v>
      </c>
      <c r="GD69" s="159" t="e">
        <v>#VALUE!</v>
      </c>
      <c r="GE69" s="182" t="e">
        <v>#VALUE!</v>
      </c>
      <c r="GF69" s="159"/>
      <c r="GG69" s="159" t="s">
        <v>141</v>
      </c>
      <c r="GH69" s="159" t="s">
        <v>140</v>
      </c>
      <c r="GI69" s="159" t="e">
        <v>#VALUE!</v>
      </c>
      <c r="GJ69" s="182" t="e">
        <v>#VALUE!</v>
      </c>
    </row>
    <row r="70" spans="1:192" ht="17">
      <c r="A70" s="159">
        <v>46</v>
      </c>
      <c r="B70" s="159" t="s">
        <v>199</v>
      </c>
      <c r="C70" s="165">
        <v>65</v>
      </c>
      <c r="D70" s="165">
        <v>68.900000000000006</v>
      </c>
      <c r="E70" s="165">
        <v>122.6</v>
      </c>
      <c r="F70" s="174">
        <v>191.5</v>
      </c>
      <c r="G70" s="165">
        <v>3.9</v>
      </c>
      <c r="H70" s="165">
        <v>41.9</v>
      </c>
      <c r="I70" s="165">
        <v>6</v>
      </c>
      <c r="J70" s="165">
        <v>14.3</v>
      </c>
      <c r="K70" s="159"/>
      <c r="L70" s="165">
        <v>1</v>
      </c>
      <c r="M70" s="189">
        <v>4.9000000000000004</v>
      </c>
      <c r="N70" s="190">
        <v>7.5</v>
      </c>
      <c r="O70" s="165">
        <v>18</v>
      </c>
      <c r="P70" s="165"/>
      <c r="Q70" s="175">
        <v>0.374</v>
      </c>
      <c r="R70" s="176">
        <v>1.5350000000000001E-2</v>
      </c>
      <c r="S70" s="176"/>
      <c r="T70" s="177">
        <v>191.5</v>
      </c>
      <c r="U70" s="165">
        <v>1</v>
      </c>
      <c r="V70" s="175"/>
      <c r="W70" s="165">
        <v>201.2</v>
      </c>
      <c r="X70" s="165">
        <v>201.2</v>
      </c>
      <c r="Y70" s="175">
        <v>9.6999999999999993</v>
      </c>
      <c r="Z70" s="175">
        <v>13.601000000000001</v>
      </c>
      <c r="AA70" s="175">
        <v>20.925000000000001</v>
      </c>
      <c r="AB70" s="175">
        <v>50</v>
      </c>
      <c r="AC70" s="175"/>
      <c r="AD70" s="175"/>
      <c r="AE70" s="175"/>
      <c r="AF70" s="175"/>
      <c r="AG70" s="175"/>
      <c r="AH70" s="160">
        <v>2</v>
      </c>
      <c r="AI70" s="159">
        <v>1556</v>
      </c>
      <c r="AJ70" s="178">
        <v>778</v>
      </c>
      <c r="AK70" s="179">
        <v>2.2100000000000002E-3</v>
      </c>
      <c r="AL70" s="159"/>
      <c r="AM70" s="159">
        <v>6</v>
      </c>
      <c r="AN70" s="159">
        <v>2347</v>
      </c>
      <c r="AO70" s="180">
        <v>391</v>
      </c>
      <c r="AP70" s="182">
        <v>1.1100000000000001E-3</v>
      </c>
      <c r="AQ70" s="159"/>
      <c r="AR70" s="159">
        <v>8</v>
      </c>
      <c r="AS70" s="183"/>
      <c r="AT70" s="184"/>
      <c r="AU70" s="185"/>
      <c r="AV70" s="159"/>
      <c r="AW70" s="159">
        <v>1</v>
      </c>
      <c r="AX70" s="159">
        <v>958</v>
      </c>
      <c r="AY70" s="159">
        <v>958</v>
      </c>
      <c r="AZ70" s="182">
        <v>2.7200000000000002E-3</v>
      </c>
      <c r="BA70" s="159"/>
      <c r="BB70" s="159">
        <v>2</v>
      </c>
      <c r="BC70" s="159">
        <v>1615</v>
      </c>
      <c r="BD70" s="180">
        <v>808</v>
      </c>
      <c r="BE70" s="182">
        <v>2.2899999999999999E-3</v>
      </c>
      <c r="BF70" s="159"/>
      <c r="BG70" s="159">
        <v>3</v>
      </c>
      <c r="BH70" s="159">
        <v>1770</v>
      </c>
      <c r="BI70" s="180">
        <v>590</v>
      </c>
      <c r="BJ70" s="182">
        <v>1.67E-3</v>
      </c>
      <c r="BK70" s="159"/>
      <c r="BL70" s="159">
        <v>5</v>
      </c>
      <c r="BM70" s="159">
        <v>2446</v>
      </c>
      <c r="BN70" s="180">
        <v>489</v>
      </c>
      <c r="BO70" s="182">
        <v>1.39E-3</v>
      </c>
      <c r="BP70" s="159"/>
      <c r="BQ70" s="159">
        <v>8</v>
      </c>
      <c r="BR70" s="159">
        <v>3323</v>
      </c>
      <c r="BS70" s="180">
        <v>415</v>
      </c>
      <c r="BT70" s="182">
        <v>1.1800000000000001E-3</v>
      </c>
      <c r="BU70" s="159"/>
      <c r="BV70" s="159">
        <v>4</v>
      </c>
      <c r="BW70" s="159">
        <v>1572</v>
      </c>
      <c r="BX70" s="159">
        <v>393</v>
      </c>
      <c r="BY70" s="182">
        <v>1.1100000000000001E-3</v>
      </c>
      <c r="BZ70" s="159"/>
      <c r="CA70" s="159">
        <v>7</v>
      </c>
      <c r="CB70" s="159">
        <v>2089</v>
      </c>
      <c r="CC70" s="159">
        <v>298.42857140000001</v>
      </c>
      <c r="CD70" s="182">
        <v>8.4999999999999995E-4</v>
      </c>
      <c r="CE70" s="159"/>
      <c r="CF70" s="159">
        <v>11</v>
      </c>
      <c r="CG70" s="159">
        <v>2581</v>
      </c>
      <c r="CH70" s="180">
        <v>235</v>
      </c>
      <c r="CI70" s="182">
        <v>6.7000000000000002E-4</v>
      </c>
      <c r="CJ70" s="159"/>
      <c r="CK70" s="159">
        <v>3</v>
      </c>
      <c r="CL70" s="159">
        <v>1246</v>
      </c>
      <c r="CM70" s="180">
        <v>415</v>
      </c>
      <c r="CN70" s="182">
        <v>1.1800000000000001E-3</v>
      </c>
      <c r="CO70" s="159"/>
      <c r="CP70" s="159">
        <v>7</v>
      </c>
      <c r="CQ70" s="159">
        <v>2001</v>
      </c>
      <c r="CR70" s="159">
        <v>285.85714289999999</v>
      </c>
      <c r="CS70" s="182">
        <v>8.0999999999999996E-4</v>
      </c>
      <c r="CT70" s="159"/>
      <c r="CU70" s="159">
        <v>13</v>
      </c>
      <c r="CV70" s="159">
        <v>3101</v>
      </c>
      <c r="CW70" s="159">
        <v>238.53846150000001</v>
      </c>
      <c r="CX70" s="182">
        <v>6.8000000000000005E-4</v>
      </c>
      <c r="CY70" s="159"/>
      <c r="CZ70" s="159">
        <v>17</v>
      </c>
      <c r="DA70" s="159">
        <v>3184</v>
      </c>
      <c r="DB70" s="159">
        <v>187.29411759999999</v>
      </c>
      <c r="DC70" s="182">
        <v>5.2999999999999998E-4</v>
      </c>
      <c r="DD70" s="159"/>
      <c r="DE70" s="159">
        <v>23</v>
      </c>
      <c r="DF70" s="159">
        <v>3822</v>
      </c>
      <c r="DG70" s="159">
        <v>166.173913</v>
      </c>
      <c r="DH70" s="182">
        <v>4.6999999999999999E-4</v>
      </c>
      <c r="DI70" s="159"/>
      <c r="DJ70" s="159">
        <v>4</v>
      </c>
      <c r="DK70" s="159">
        <v>1888</v>
      </c>
      <c r="DL70" s="159">
        <v>472</v>
      </c>
      <c r="DM70" s="182">
        <v>1.34E-3</v>
      </c>
      <c r="DN70" s="159"/>
      <c r="DO70" s="159">
        <v>12</v>
      </c>
      <c r="DP70" s="159">
        <v>4627</v>
      </c>
      <c r="DQ70" s="159">
        <v>385.58333329999999</v>
      </c>
      <c r="DR70" s="182">
        <v>1.09E-3</v>
      </c>
      <c r="DS70" s="159"/>
      <c r="DT70" s="159">
        <v>6</v>
      </c>
      <c r="DU70" s="159">
        <v>3196</v>
      </c>
      <c r="DV70" s="159">
        <v>532.66666669999995</v>
      </c>
      <c r="DW70" s="182">
        <v>1.5100000000000001E-3</v>
      </c>
      <c r="DX70" s="159"/>
      <c r="DY70" s="159">
        <v>9</v>
      </c>
      <c r="DZ70" s="159">
        <v>3734</v>
      </c>
      <c r="EA70" s="159">
        <v>414.88888889999998</v>
      </c>
      <c r="EB70" s="182">
        <v>1.1800000000000001E-3</v>
      </c>
      <c r="EC70" s="159"/>
      <c r="ED70" s="159">
        <v>13</v>
      </c>
      <c r="EE70" s="159">
        <v>4198</v>
      </c>
      <c r="EF70" s="159">
        <v>322.92307690000001</v>
      </c>
      <c r="EG70" s="182">
        <v>9.2000000000000003E-4</v>
      </c>
      <c r="EH70" s="159"/>
      <c r="EI70" s="159">
        <v>14</v>
      </c>
      <c r="EJ70" s="159" t="s">
        <v>140</v>
      </c>
      <c r="EK70" s="159" t="e">
        <v>#VALUE!</v>
      </c>
      <c r="EL70" s="182" t="e">
        <v>#VALUE!</v>
      </c>
      <c r="EM70" s="159"/>
      <c r="EN70" s="159">
        <v>15</v>
      </c>
      <c r="EO70" s="159" t="s">
        <v>140</v>
      </c>
      <c r="EP70" s="159" t="e">
        <v>#VALUE!</v>
      </c>
      <c r="EQ70" s="182" t="e">
        <v>#VALUE!</v>
      </c>
      <c r="ER70" s="159"/>
      <c r="ES70" s="159">
        <v>16</v>
      </c>
      <c r="ET70" s="159" t="s">
        <v>140</v>
      </c>
      <c r="EU70" s="159" t="e">
        <v>#VALUE!</v>
      </c>
      <c r="EV70" s="182" t="e">
        <v>#VALUE!</v>
      </c>
      <c r="EW70" s="159"/>
      <c r="EX70" s="159">
        <v>17</v>
      </c>
      <c r="EY70" s="159">
        <v>5892</v>
      </c>
      <c r="EZ70" s="159">
        <v>346.58823530000001</v>
      </c>
      <c r="FA70" s="182">
        <v>9.7999999999999997E-4</v>
      </c>
      <c r="FB70" s="159"/>
      <c r="FC70" s="159">
        <v>19</v>
      </c>
      <c r="FD70" s="159" t="s">
        <v>140</v>
      </c>
      <c r="FE70" s="159" t="e">
        <v>#VALUE!</v>
      </c>
      <c r="FF70" s="182" t="e">
        <v>#VALUE!</v>
      </c>
      <c r="FG70" s="159"/>
      <c r="FH70" s="159">
        <v>22</v>
      </c>
      <c r="FI70" s="159">
        <v>7202</v>
      </c>
      <c r="FJ70" s="159">
        <v>327.36363640000002</v>
      </c>
      <c r="FK70" s="182">
        <v>9.3000000000000005E-4</v>
      </c>
      <c r="FL70" s="159"/>
      <c r="FM70" s="159">
        <v>29</v>
      </c>
      <c r="FN70" s="159">
        <v>7600</v>
      </c>
      <c r="FO70" s="159">
        <v>262.06896549999999</v>
      </c>
      <c r="FP70" s="182">
        <v>7.3999999999999999E-4</v>
      </c>
      <c r="FQ70" s="159"/>
      <c r="FR70" s="159">
        <v>37</v>
      </c>
      <c r="FS70" s="159">
        <v>10834</v>
      </c>
      <c r="FT70" s="159">
        <v>292.81081080000001</v>
      </c>
      <c r="FU70" s="182">
        <v>8.3000000000000001E-4</v>
      </c>
      <c r="FV70" s="159"/>
      <c r="FW70" s="159">
        <v>44</v>
      </c>
      <c r="FX70" s="159">
        <v>10039</v>
      </c>
      <c r="FY70" s="159">
        <v>228.1590909</v>
      </c>
      <c r="FZ70" s="182">
        <v>6.4999999999999997E-4</v>
      </c>
      <c r="GA70" s="159"/>
      <c r="GB70" s="159">
        <v>51</v>
      </c>
      <c r="GC70" s="159">
        <v>12554</v>
      </c>
      <c r="GD70" s="159">
        <v>246.1568627</v>
      </c>
      <c r="GE70" s="182">
        <v>6.9999999999999999E-4</v>
      </c>
      <c r="GF70" s="159"/>
      <c r="GG70" s="159">
        <v>55</v>
      </c>
      <c r="GH70" s="159" t="s">
        <v>140</v>
      </c>
      <c r="GI70" s="159" t="e">
        <v>#VALUE!</v>
      </c>
      <c r="GJ70" s="182" t="e">
        <v>#VALUE!</v>
      </c>
    </row>
    <row r="71" spans="1:192" ht="17">
      <c r="A71" s="159">
        <v>47</v>
      </c>
      <c r="B71" s="159" t="s">
        <v>200</v>
      </c>
      <c r="C71" s="165">
        <v>65</v>
      </c>
      <c r="D71" s="165">
        <v>68.900000000000006</v>
      </c>
      <c r="E71" s="165">
        <v>125.6</v>
      </c>
      <c r="F71" s="174">
        <v>194.5</v>
      </c>
      <c r="G71" s="165">
        <v>3.9</v>
      </c>
      <c r="H71" s="165">
        <v>41.9</v>
      </c>
      <c r="I71" s="165">
        <v>6</v>
      </c>
      <c r="J71" s="165">
        <v>14.3</v>
      </c>
      <c r="K71" s="159"/>
      <c r="L71" s="165">
        <v>1</v>
      </c>
      <c r="M71" s="189">
        <v>4.9000000000000004</v>
      </c>
      <c r="N71" s="190">
        <v>7.5</v>
      </c>
      <c r="O71" s="165">
        <v>18</v>
      </c>
      <c r="P71" s="165"/>
      <c r="Q71" s="175">
        <v>0.36699999999999999</v>
      </c>
      <c r="R71" s="176">
        <v>1.507E-2</v>
      </c>
      <c r="S71" s="176"/>
      <c r="T71" s="177">
        <v>194.6</v>
      </c>
      <c r="U71" s="165">
        <v>0.9</v>
      </c>
      <c r="V71" s="175"/>
      <c r="W71" s="165">
        <v>204.2</v>
      </c>
      <c r="X71" s="165">
        <v>204.2</v>
      </c>
      <c r="Y71" s="175">
        <v>9.69</v>
      </c>
      <c r="Z71" s="175">
        <v>13.601000000000001</v>
      </c>
      <c r="AA71" s="175">
        <v>20.925000000000001</v>
      </c>
      <c r="AB71" s="175">
        <v>50</v>
      </c>
      <c r="AC71" s="175"/>
      <c r="AD71" s="175"/>
      <c r="AE71" s="175"/>
      <c r="AF71" s="175"/>
      <c r="AG71" s="175"/>
      <c r="AH71" s="160">
        <v>2</v>
      </c>
      <c r="AI71" s="159">
        <v>1395</v>
      </c>
      <c r="AJ71" s="178">
        <v>698</v>
      </c>
      <c r="AK71" s="179">
        <v>1.9400000000000001E-3</v>
      </c>
      <c r="AL71" s="159"/>
      <c r="AM71" s="159">
        <v>6</v>
      </c>
      <c r="AN71" s="159">
        <v>1741</v>
      </c>
      <c r="AO71" s="180">
        <v>290</v>
      </c>
      <c r="AP71" s="182">
        <v>8.0999999999999996E-4</v>
      </c>
      <c r="AQ71" s="159"/>
      <c r="AR71" s="159">
        <v>8</v>
      </c>
      <c r="AS71" s="159">
        <v>2030</v>
      </c>
      <c r="AT71" s="180">
        <v>254</v>
      </c>
      <c r="AU71" s="182">
        <v>7.1000000000000002E-4</v>
      </c>
      <c r="AV71" s="159"/>
      <c r="AW71" s="159">
        <v>1</v>
      </c>
      <c r="AX71" s="159">
        <v>1119</v>
      </c>
      <c r="AY71" s="159">
        <v>1119</v>
      </c>
      <c r="AZ71" s="182">
        <v>3.1099999999999999E-3</v>
      </c>
      <c r="BA71" s="159"/>
      <c r="BB71" s="159">
        <v>2</v>
      </c>
      <c r="BC71" s="159">
        <v>1178</v>
      </c>
      <c r="BD71" s="180">
        <v>589</v>
      </c>
      <c r="BE71" s="182">
        <v>1.64E-3</v>
      </c>
      <c r="BF71" s="159"/>
      <c r="BG71" s="159">
        <v>3</v>
      </c>
      <c r="BH71" s="159">
        <v>1704</v>
      </c>
      <c r="BI71" s="180">
        <v>568</v>
      </c>
      <c r="BJ71" s="182">
        <v>1.58E-3</v>
      </c>
      <c r="BK71" s="159"/>
      <c r="BL71" s="159">
        <v>5</v>
      </c>
      <c r="BM71" s="159">
        <v>2577</v>
      </c>
      <c r="BN71" s="180">
        <v>515</v>
      </c>
      <c r="BO71" s="182">
        <v>1.4300000000000001E-3</v>
      </c>
      <c r="BP71" s="159"/>
      <c r="BQ71" s="159">
        <v>8</v>
      </c>
      <c r="BR71" s="159">
        <v>3291</v>
      </c>
      <c r="BS71" s="180">
        <v>411</v>
      </c>
      <c r="BT71" s="182">
        <v>1.14E-3</v>
      </c>
      <c r="BU71" s="159"/>
      <c r="BV71" s="159">
        <v>4</v>
      </c>
      <c r="BW71" s="159">
        <v>1474</v>
      </c>
      <c r="BX71" s="159">
        <v>368.5</v>
      </c>
      <c r="BY71" s="182">
        <v>1.0300000000000001E-3</v>
      </c>
      <c r="BZ71" s="159"/>
      <c r="CA71" s="159">
        <v>7</v>
      </c>
      <c r="CB71" s="159">
        <v>1885</v>
      </c>
      <c r="CC71" s="159">
        <v>269.2857143</v>
      </c>
      <c r="CD71" s="182">
        <v>7.5000000000000002E-4</v>
      </c>
      <c r="CE71" s="159"/>
      <c r="CF71" s="159">
        <v>11</v>
      </c>
      <c r="CG71" s="159">
        <v>3036</v>
      </c>
      <c r="CH71" s="180">
        <v>276</v>
      </c>
      <c r="CI71" s="182">
        <v>7.6999999999999996E-4</v>
      </c>
      <c r="CJ71" s="159"/>
      <c r="CK71" s="159">
        <v>3</v>
      </c>
      <c r="CL71" s="159">
        <v>1486</v>
      </c>
      <c r="CM71" s="180">
        <v>495</v>
      </c>
      <c r="CN71" s="182">
        <v>1.3799999999999999E-3</v>
      </c>
      <c r="CO71" s="159"/>
      <c r="CP71" s="159">
        <v>7</v>
      </c>
      <c r="CQ71" s="159">
        <v>1938</v>
      </c>
      <c r="CR71" s="159">
        <v>276.85714289999999</v>
      </c>
      <c r="CS71" s="182">
        <v>7.6999999999999996E-4</v>
      </c>
      <c r="CT71" s="159"/>
      <c r="CU71" s="159">
        <v>13</v>
      </c>
      <c r="CV71" s="159">
        <v>2754</v>
      </c>
      <c r="CW71" s="159">
        <v>211.8461538</v>
      </c>
      <c r="CX71" s="182">
        <v>5.9000000000000003E-4</v>
      </c>
      <c r="CY71" s="159"/>
      <c r="CZ71" s="159">
        <v>17</v>
      </c>
      <c r="DA71" s="159">
        <v>2948</v>
      </c>
      <c r="DB71" s="159">
        <v>173.41176469999999</v>
      </c>
      <c r="DC71" s="182">
        <v>4.8000000000000001E-4</v>
      </c>
      <c r="DD71" s="159"/>
      <c r="DE71" s="159">
        <v>23</v>
      </c>
      <c r="DF71" s="159">
        <v>4259</v>
      </c>
      <c r="DG71" s="159">
        <v>185.173913</v>
      </c>
      <c r="DH71" s="182">
        <v>5.1999999999999995E-4</v>
      </c>
      <c r="DI71" s="159"/>
      <c r="DJ71" s="159">
        <v>4</v>
      </c>
      <c r="DK71" s="159">
        <v>2290</v>
      </c>
      <c r="DL71" s="159">
        <v>572.5</v>
      </c>
      <c r="DM71" s="182">
        <v>1.5900000000000001E-3</v>
      </c>
      <c r="DN71" s="159"/>
      <c r="DO71" s="159">
        <v>12</v>
      </c>
      <c r="DP71" s="159">
        <v>4602</v>
      </c>
      <c r="DQ71" s="159">
        <v>383.5</v>
      </c>
      <c r="DR71" s="182">
        <v>1.07E-3</v>
      </c>
      <c r="DS71" s="159"/>
      <c r="DT71" s="159">
        <v>6</v>
      </c>
      <c r="DU71" s="159">
        <v>2315</v>
      </c>
      <c r="DV71" s="159">
        <v>385.83333329999999</v>
      </c>
      <c r="DW71" s="182">
        <v>1.07E-3</v>
      </c>
      <c r="DX71" s="159"/>
      <c r="DY71" s="159">
        <v>9</v>
      </c>
      <c r="DZ71" s="159">
        <v>3297</v>
      </c>
      <c r="EA71" s="159">
        <v>366.33333329999999</v>
      </c>
      <c r="EB71" s="182">
        <v>1.0200000000000001E-3</v>
      </c>
      <c r="EC71" s="159"/>
      <c r="ED71" s="159">
        <v>13</v>
      </c>
      <c r="EE71" s="159">
        <v>5156</v>
      </c>
      <c r="EF71" s="159">
        <v>396.61538460000003</v>
      </c>
      <c r="EG71" s="182">
        <v>1.1000000000000001E-3</v>
      </c>
      <c r="EH71" s="159"/>
      <c r="EI71" s="159">
        <v>14</v>
      </c>
      <c r="EJ71" s="159" t="s">
        <v>140</v>
      </c>
      <c r="EK71" s="159" t="e">
        <v>#VALUE!</v>
      </c>
      <c r="EL71" s="182" t="e">
        <v>#VALUE!</v>
      </c>
      <c r="EM71" s="159"/>
      <c r="EN71" s="159">
        <v>15</v>
      </c>
      <c r="EO71" s="159" t="s">
        <v>140</v>
      </c>
      <c r="EP71" s="159" t="e">
        <v>#VALUE!</v>
      </c>
      <c r="EQ71" s="182" t="e">
        <v>#VALUE!</v>
      </c>
      <c r="ER71" s="159"/>
      <c r="ES71" s="159">
        <v>16</v>
      </c>
      <c r="ET71" s="159" t="s">
        <v>140</v>
      </c>
      <c r="EU71" s="159" t="e">
        <v>#VALUE!</v>
      </c>
      <c r="EV71" s="182" t="e">
        <v>#VALUE!</v>
      </c>
      <c r="EW71" s="159"/>
      <c r="EX71" s="159">
        <v>17</v>
      </c>
      <c r="EY71" s="159">
        <v>6288</v>
      </c>
      <c r="EZ71" s="159">
        <v>369.8823529</v>
      </c>
      <c r="FA71" s="182">
        <v>1.0300000000000001E-3</v>
      </c>
      <c r="FB71" s="159"/>
      <c r="FC71" s="159">
        <v>19</v>
      </c>
      <c r="FD71" s="159" t="s">
        <v>140</v>
      </c>
      <c r="FE71" s="159" t="e">
        <v>#VALUE!</v>
      </c>
      <c r="FF71" s="182" t="e">
        <v>#VALUE!</v>
      </c>
      <c r="FG71" s="159"/>
      <c r="FH71" s="159">
        <v>22</v>
      </c>
      <c r="FI71" s="159">
        <v>7338</v>
      </c>
      <c r="FJ71" s="159">
        <v>333.54545450000001</v>
      </c>
      <c r="FK71" s="182">
        <v>9.3000000000000005E-4</v>
      </c>
      <c r="FL71" s="159"/>
      <c r="FM71" s="159">
        <v>29</v>
      </c>
      <c r="FN71" s="159">
        <v>12800</v>
      </c>
      <c r="FO71" s="159">
        <v>441.37931029999999</v>
      </c>
      <c r="FP71" s="182">
        <v>1.23E-3</v>
      </c>
      <c r="FQ71" s="159"/>
      <c r="FR71" s="159">
        <v>37</v>
      </c>
      <c r="FS71" s="159">
        <v>13031</v>
      </c>
      <c r="FT71" s="159">
        <v>352.18918919999999</v>
      </c>
      <c r="FU71" s="182">
        <v>9.7999999999999997E-4</v>
      </c>
      <c r="FV71" s="159"/>
      <c r="FW71" s="159">
        <v>44</v>
      </c>
      <c r="FX71" s="159">
        <v>16685</v>
      </c>
      <c r="FY71" s="159">
        <v>379.20454549999999</v>
      </c>
      <c r="FZ71" s="182">
        <v>1.0499999999999999E-3</v>
      </c>
      <c r="GA71" s="159"/>
      <c r="GB71" s="159">
        <v>51</v>
      </c>
      <c r="GC71" s="159">
        <v>17586</v>
      </c>
      <c r="GD71" s="159">
        <v>344.82352939999998</v>
      </c>
      <c r="GE71" s="182">
        <v>9.6000000000000002E-4</v>
      </c>
      <c r="GF71" s="159"/>
      <c r="GG71" s="159">
        <v>55</v>
      </c>
      <c r="GH71" s="159" t="s">
        <v>140</v>
      </c>
      <c r="GI71" s="159" t="e">
        <v>#VALUE!</v>
      </c>
      <c r="GJ71" s="182" t="e">
        <v>#VALUE!</v>
      </c>
    </row>
    <row r="72" spans="1:192" ht="17">
      <c r="A72" s="159">
        <v>48</v>
      </c>
      <c r="B72" s="159" t="s">
        <v>201</v>
      </c>
      <c r="C72" s="165">
        <v>65</v>
      </c>
      <c r="D72" s="165">
        <v>68.900000000000006</v>
      </c>
      <c r="E72" s="165">
        <v>122.4</v>
      </c>
      <c r="F72" s="174">
        <v>191.3</v>
      </c>
      <c r="G72" s="165">
        <v>3.9</v>
      </c>
      <c r="H72" s="165">
        <v>41.9</v>
      </c>
      <c r="I72" s="165">
        <v>6</v>
      </c>
      <c r="J72" s="165">
        <v>14.3</v>
      </c>
      <c r="K72" s="159"/>
      <c r="L72" s="165">
        <v>1</v>
      </c>
      <c r="M72" s="189">
        <v>4.9000000000000004</v>
      </c>
      <c r="N72" s="190">
        <v>7.5</v>
      </c>
      <c r="O72" s="165">
        <v>18</v>
      </c>
      <c r="P72" s="165"/>
      <c r="Q72" s="175">
        <v>0.375</v>
      </c>
      <c r="R72" s="176">
        <v>1.537E-2</v>
      </c>
      <c r="S72" s="176"/>
      <c r="T72" s="177">
        <v>191.2</v>
      </c>
      <c r="U72" s="165">
        <v>1.1000000000000001</v>
      </c>
      <c r="V72" s="175"/>
      <c r="W72" s="165">
        <v>201</v>
      </c>
      <c r="X72" s="165">
        <v>201.2</v>
      </c>
      <c r="Y72" s="175">
        <v>9.91</v>
      </c>
      <c r="Z72" s="175">
        <v>13.601000000000001</v>
      </c>
      <c r="AA72" s="175">
        <v>20.925000000000001</v>
      </c>
      <c r="AB72" s="175">
        <v>50</v>
      </c>
      <c r="AC72" s="175"/>
      <c r="AD72" s="175"/>
      <c r="AE72" s="175"/>
      <c r="AF72" s="175"/>
      <c r="AG72" s="175"/>
      <c r="AH72" s="160">
        <v>2</v>
      </c>
      <c r="AI72" s="159">
        <v>1299</v>
      </c>
      <c r="AJ72" s="178">
        <v>650</v>
      </c>
      <c r="AK72" s="179">
        <v>1.8400000000000001E-3</v>
      </c>
      <c r="AL72" s="159"/>
      <c r="AM72" s="159">
        <v>6</v>
      </c>
      <c r="AN72" s="159">
        <v>2090</v>
      </c>
      <c r="AO72" s="180">
        <v>348</v>
      </c>
      <c r="AP72" s="182">
        <v>9.8999999999999999E-4</v>
      </c>
      <c r="AQ72" s="159"/>
      <c r="AR72" s="159">
        <v>8</v>
      </c>
      <c r="AS72" s="159">
        <v>2530</v>
      </c>
      <c r="AT72" s="180">
        <v>316</v>
      </c>
      <c r="AU72" s="182">
        <v>8.9999999999999998E-4</v>
      </c>
      <c r="AV72" s="159"/>
      <c r="AW72" s="159">
        <v>1</v>
      </c>
      <c r="AX72" s="159">
        <v>1163</v>
      </c>
      <c r="AY72" s="159">
        <v>1163</v>
      </c>
      <c r="AZ72" s="182">
        <v>3.3E-3</v>
      </c>
      <c r="BA72" s="159"/>
      <c r="BB72" s="159">
        <v>2</v>
      </c>
      <c r="BC72" s="159">
        <v>1374</v>
      </c>
      <c r="BD72" s="180">
        <v>687</v>
      </c>
      <c r="BE72" s="182">
        <v>1.9499999999999999E-3</v>
      </c>
      <c r="BF72" s="159"/>
      <c r="BG72" s="159">
        <v>3</v>
      </c>
      <c r="BH72" s="159">
        <v>1630</v>
      </c>
      <c r="BI72" s="180">
        <v>543</v>
      </c>
      <c r="BJ72" s="182">
        <v>1.5399999999999999E-3</v>
      </c>
      <c r="BK72" s="159"/>
      <c r="BL72" s="159">
        <v>5</v>
      </c>
      <c r="BM72" s="159">
        <v>2020</v>
      </c>
      <c r="BN72" s="180">
        <v>404</v>
      </c>
      <c r="BO72" s="182">
        <v>1.15E-3</v>
      </c>
      <c r="BP72" s="159"/>
      <c r="BQ72" s="159">
        <v>8</v>
      </c>
      <c r="BR72" s="159">
        <v>2547</v>
      </c>
      <c r="BS72" s="180">
        <v>318</v>
      </c>
      <c r="BT72" s="182">
        <v>8.9999999999999998E-4</v>
      </c>
      <c r="BU72" s="159"/>
      <c r="BV72" s="159">
        <v>4</v>
      </c>
      <c r="BW72" s="159">
        <v>1167</v>
      </c>
      <c r="BX72" s="159">
        <v>291.75</v>
      </c>
      <c r="BY72" s="182">
        <v>8.3000000000000001E-4</v>
      </c>
      <c r="BZ72" s="159"/>
      <c r="CA72" s="159">
        <v>7</v>
      </c>
      <c r="CB72" s="159">
        <v>1982</v>
      </c>
      <c r="CC72" s="159">
        <v>283.14285710000001</v>
      </c>
      <c r="CD72" s="182">
        <v>8.0000000000000004E-4</v>
      </c>
      <c r="CE72" s="159"/>
      <c r="CF72" s="159">
        <v>11</v>
      </c>
      <c r="CG72" s="159">
        <v>2190</v>
      </c>
      <c r="CH72" s="180">
        <v>199</v>
      </c>
      <c r="CI72" s="182">
        <v>5.5999999999999995E-4</v>
      </c>
      <c r="CJ72" s="159"/>
      <c r="CK72" s="159">
        <v>3</v>
      </c>
      <c r="CL72" s="159">
        <v>1163</v>
      </c>
      <c r="CM72" s="180">
        <v>388</v>
      </c>
      <c r="CN72" s="182">
        <v>1.1000000000000001E-3</v>
      </c>
      <c r="CO72" s="159"/>
      <c r="CP72" s="159">
        <v>7</v>
      </c>
      <c r="CQ72" s="159">
        <v>1643</v>
      </c>
      <c r="CR72" s="159">
        <v>234.7142857</v>
      </c>
      <c r="CS72" s="182">
        <v>6.7000000000000002E-4</v>
      </c>
      <c r="CT72" s="159"/>
      <c r="CU72" s="159">
        <v>13</v>
      </c>
      <c r="CV72" s="159">
        <v>1942</v>
      </c>
      <c r="CW72" s="159">
        <v>149.3846154</v>
      </c>
      <c r="CX72" s="182">
        <v>4.2000000000000002E-4</v>
      </c>
      <c r="CY72" s="159"/>
      <c r="CZ72" s="159">
        <v>17</v>
      </c>
      <c r="DA72" s="159">
        <v>2161</v>
      </c>
      <c r="DB72" s="159">
        <v>127.1176471</v>
      </c>
      <c r="DC72" s="182">
        <v>3.6000000000000002E-4</v>
      </c>
      <c r="DD72" s="159"/>
      <c r="DE72" s="159">
        <v>23</v>
      </c>
      <c r="DF72" s="159">
        <v>2662</v>
      </c>
      <c r="DG72" s="159">
        <v>115.73913039999999</v>
      </c>
      <c r="DH72" s="182">
        <v>3.3E-4</v>
      </c>
      <c r="DI72" s="159"/>
      <c r="DJ72" s="159">
        <v>4</v>
      </c>
      <c r="DK72" s="159">
        <v>1530</v>
      </c>
      <c r="DL72" s="159">
        <v>382.5</v>
      </c>
      <c r="DM72" s="182">
        <v>1.09E-3</v>
      </c>
      <c r="DN72" s="159"/>
      <c r="DO72" s="159">
        <v>12</v>
      </c>
      <c r="DP72" s="159">
        <v>3883</v>
      </c>
      <c r="DQ72" s="159">
        <v>323.58333329999999</v>
      </c>
      <c r="DR72" s="182">
        <v>9.2000000000000003E-4</v>
      </c>
      <c r="DS72" s="159"/>
      <c r="DT72" s="159">
        <v>6</v>
      </c>
      <c r="DU72" s="159">
        <v>2559</v>
      </c>
      <c r="DV72" s="159">
        <v>426.5</v>
      </c>
      <c r="DW72" s="182">
        <v>1.2099999999999999E-3</v>
      </c>
      <c r="DX72" s="159"/>
      <c r="DY72" s="159">
        <v>9</v>
      </c>
      <c r="DZ72" s="159">
        <v>3054</v>
      </c>
      <c r="EA72" s="159">
        <v>339.33333329999999</v>
      </c>
      <c r="EB72" s="182">
        <v>9.6000000000000002E-4</v>
      </c>
      <c r="EC72" s="159"/>
      <c r="ED72" s="159">
        <v>13</v>
      </c>
      <c r="EE72" s="159">
        <v>3401</v>
      </c>
      <c r="EF72" s="159">
        <v>261.61538460000003</v>
      </c>
      <c r="EG72" s="182">
        <v>7.3999999999999999E-4</v>
      </c>
      <c r="EH72" s="159"/>
      <c r="EI72" s="159">
        <v>14</v>
      </c>
      <c r="EJ72" s="159" t="s">
        <v>140</v>
      </c>
      <c r="EK72" s="159" t="e">
        <v>#VALUE!</v>
      </c>
      <c r="EL72" s="182" t="e">
        <v>#VALUE!</v>
      </c>
      <c r="EM72" s="159"/>
      <c r="EN72" s="159">
        <v>15</v>
      </c>
      <c r="EO72" s="159" t="s">
        <v>140</v>
      </c>
      <c r="EP72" s="159" t="e">
        <v>#VALUE!</v>
      </c>
      <c r="EQ72" s="182" t="e">
        <v>#VALUE!</v>
      </c>
      <c r="ER72" s="159"/>
      <c r="ES72" s="159">
        <v>16</v>
      </c>
      <c r="ET72" s="159" t="s">
        <v>140</v>
      </c>
      <c r="EU72" s="159" t="e">
        <v>#VALUE!</v>
      </c>
      <c r="EV72" s="182" t="e">
        <v>#VALUE!</v>
      </c>
      <c r="EW72" s="159"/>
      <c r="EX72" s="159">
        <v>17</v>
      </c>
      <c r="EY72" s="159">
        <v>4495</v>
      </c>
      <c r="EZ72" s="159">
        <v>264.41176469999999</v>
      </c>
      <c r="FA72" s="182">
        <v>7.5000000000000002E-4</v>
      </c>
      <c r="FB72" s="159"/>
      <c r="FC72" s="159">
        <v>19</v>
      </c>
      <c r="FD72" s="159" t="s">
        <v>140</v>
      </c>
      <c r="FE72" s="159" t="e">
        <v>#VALUE!</v>
      </c>
      <c r="FF72" s="182" t="e">
        <v>#VALUE!</v>
      </c>
      <c r="FG72" s="159"/>
      <c r="FH72" s="159">
        <v>22</v>
      </c>
      <c r="FI72" s="159">
        <v>5298</v>
      </c>
      <c r="FJ72" s="159">
        <v>240.81818179999999</v>
      </c>
      <c r="FK72" s="182">
        <v>6.8000000000000005E-4</v>
      </c>
      <c r="FL72" s="159"/>
      <c r="FM72" s="159">
        <v>29</v>
      </c>
      <c r="FN72" s="159">
        <v>4300</v>
      </c>
      <c r="FO72" s="159">
        <v>148.27586210000001</v>
      </c>
      <c r="FP72" s="182">
        <v>4.2000000000000002E-4</v>
      </c>
      <c r="FQ72" s="159"/>
      <c r="FR72" s="159">
        <v>37</v>
      </c>
      <c r="FS72" s="159">
        <v>6117</v>
      </c>
      <c r="FT72" s="159">
        <v>165.3243243</v>
      </c>
      <c r="FU72" s="182">
        <v>4.6999999999999999E-4</v>
      </c>
      <c r="FV72" s="159"/>
      <c r="FW72" s="159">
        <v>44</v>
      </c>
      <c r="FX72" s="159">
        <v>5862</v>
      </c>
      <c r="FY72" s="159">
        <v>133.22727269999999</v>
      </c>
      <c r="FZ72" s="182">
        <v>3.8000000000000002E-4</v>
      </c>
      <c r="GA72" s="159"/>
      <c r="GB72" s="159">
        <v>51</v>
      </c>
      <c r="GC72" s="159">
        <v>6062</v>
      </c>
      <c r="GD72" s="159">
        <v>118.8627451</v>
      </c>
      <c r="GE72" s="182">
        <v>3.4000000000000002E-4</v>
      </c>
      <c r="GF72" s="159"/>
      <c r="GG72" s="159">
        <v>55</v>
      </c>
      <c r="GH72" s="159" t="s">
        <v>140</v>
      </c>
      <c r="GI72" s="159" t="e">
        <v>#VALUE!</v>
      </c>
      <c r="GJ72" s="182" t="e">
        <v>#VALUE!</v>
      </c>
    </row>
    <row r="73" spans="1:192" ht="17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65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60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  <c r="BM73" s="159"/>
      <c r="BN73" s="159"/>
      <c r="BO73" s="159"/>
      <c r="BP73" s="159"/>
      <c r="BQ73" s="159"/>
      <c r="BR73" s="159"/>
      <c r="BS73" s="159"/>
      <c r="BT73" s="159"/>
      <c r="BU73" s="159"/>
      <c r="BV73" s="159"/>
      <c r="BW73" s="159"/>
      <c r="BX73" s="159"/>
      <c r="BY73" s="159"/>
      <c r="BZ73" s="159"/>
      <c r="CA73" s="159"/>
      <c r="CB73" s="159"/>
      <c r="CC73" s="159"/>
      <c r="CD73" s="159"/>
      <c r="CE73" s="159"/>
      <c r="CF73" s="159"/>
      <c r="CG73" s="159"/>
      <c r="CH73" s="159"/>
      <c r="CI73" s="159"/>
      <c r="CJ73" s="159"/>
      <c r="CK73" s="159"/>
      <c r="CL73" s="159"/>
      <c r="CM73" s="159"/>
      <c r="CN73" s="159"/>
      <c r="CO73" s="159"/>
      <c r="CP73" s="159"/>
      <c r="CQ73" s="159"/>
      <c r="CR73" s="159"/>
      <c r="CS73" s="159"/>
      <c r="CT73" s="159"/>
      <c r="CU73" s="159"/>
      <c r="CV73" s="159"/>
      <c r="CW73" s="159"/>
      <c r="CX73" s="159"/>
      <c r="CY73" s="159"/>
      <c r="CZ73" s="159"/>
      <c r="DA73" s="159"/>
      <c r="DB73" s="159"/>
      <c r="DC73" s="159"/>
      <c r="DD73" s="159"/>
      <c r="DE73" s="159"/>
      <c r="DF73" s="159"/>
      <c r="DG73" s="159"/>
      <c r="DH73" s="159"/>
      <c r="DI73" s="159"/>
      <c r="DJ73" s="159"/>
      <c r="DK73" s="159"/>
      <c r="DL73" s="159"/>
      <c r="DM73" s="159"/>
      <c r="DN73" s="159"/>
      <c r="DO73" s="159"/>
      <c r="DP73" s="159"/>
      <c r="DQ73" s="159"/>
      <c r="DR73" s="159"/>
      <c r="DS73" s="159"/>
      <c r="DT73" s="159"/>
      <c r="DU73" s="159"/>
      <c r="DV73" s="159"/>
      <c r="DW73" s="159"/>
      <c r="DX73" s="159"/>
      <c r="DY73" s="159"/>
      <c r="DZ73" s="159"/>
      <c r="EA73" s="159"/>
      <c r="EB73" s="159"/>
      <c r="EC73" s="159"/>
      <c r="ED73" s="159"/>
      <c r="EE73" s="159"/>
      <c r="EF73" s="159"/>
      <c r="EG73" s="159"/>
      <c r="EH73" s="159"/>
      <c r="EI73" s="159"/>
      <c r="EJ73" s="159"/>
      <c r="EK73" s="159"/>
      <c r="EL73" s="159"/>
      <c r="EM73" s="159"/>
      <c r="EN73" s="159"/>
      <c r="EO73" s="159"/>
      <c r="EP73" s="159"/>
      <c r="EQ73" s="159"/>
      <c r="ER73" s="159"/>
      <c r="ES73" s="159"/>
      <c r="ET73" s="159"/>
      <c r="EU73" s="159"/>
      <c r="EV73" s="159"/>
      <c r="EW73" s="159"/>
      <c r="EX73" s="159"/>
      <c r="EY73" s="159"/>
      <c r="EZ73" s="159"/>
      <c r="FA73" s="159"/>
      <c r="FB73" s="159"/>
      <c r="FC73" s="159"/>
      <c r="FD73" s="159"/>
      <c r="FE73" s="159"/>
      <c r="FF73" s="159"/>
      <c r="FG73" s="159"/>
      <c r="FH73" s="159"/>
      <c r="FI73" s="159"/>
      <c r="FJ73" s="159"/>
      <c r="FK73" s="159"/>
      <c r="FL73" s="159"/>
      <c r="FM73" s="159"/>
      <c r="FN73" s="159"/>
      <c r="FO73" s="159"/>
      <c r="FP73" s="159"/>
      <c r="FQ73" s="159"/>
      <c r="FR73" s="159"/>
      <c r="FS73" s="159"/>
      <c r="FT73" s="159"/>
      <c r="FU73" s="159"/>
      <c r="FV73" s="159"/>
      <c r="FW73" s="159"/>
      <c r="FX73" s="159"/>
      <c r="FY73" s="159"/>
      <c r="FZ73" s="159"/>
      <c r="GA73" s="159"/>
      <c r="GB73" s="159"/>
      <c r="GC73" s="159"/>
      <c r="GD73" s="159"/>
      <c r="GE73" s="159"/>
      <c r="GF73" s="159"/>
      <c r="GG73" s="159"/>
      <c r="GH73" s="159"/>
      <c r="GI73" s="159"/>
      <c r="GJ73" s="159"/>
    </row>
    <row r="74" spans="1:192" ht="17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60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59"/>
      <c r="BW74" s="159"/>
      <c r="BX74" s="159"/>
      <c r="BY74" s="159"/>
      <c r="BZ74" s="159"/>
      <c r="CA74" s="159"/>
      <c r="CB74" s="159"/>
      <c r="CC74" s="159"/>
      <c r="CD74" s="159"/>
      <c r="CE74" s="159"/>
      <c r="CF74" s="159"/>
      <c r="CG74" s="159"/>
      <c r="CH74" s="159"/>
      <c r="CI74" s="159"/>
      <c r="CJ74" s="159"/>
      <c r="CK74" s="159"/>
      <c r="CL74" s="159"/>
      <c r="CM74" s="159"/>
      <c r="CN74" s="159"/>
      <c r="CO74" s="159"/>
      <c r="CP74" s="159"/>
      <c r="CQ74" s="159"/>
      <c r="CR74" s="159"/>
      <c r="CS74" s="159"/>
      <c r="CT74" s="159"/>
      <c r="CU74" s="159"/>
      <c r="CV74" s="159"/>
      <c r="CW74" s="159"/>
      <c r="CX74" s="159"/>
      <c r="CY74" s="159"/>
      <c r="CZ74" s="159"/>
      <c r="DA74" s="159"/>
      <c r="DB74" s="159"/>
      <c r="DC74" s="159"/>
      <c r="DD74" s="159"/>
      <c r="DE74" s="159"/>
      <c r="DF74" s="159"/>
      <c r="DG74" s="159"/>
      <c r="DH74" s="159"/>
      <c r="DI74" s="159"/>
      <c r="DJ74" s="159"/>
      <c r="DK74" s="159"/>
      <c r="DL74" s="159"/>
      <c r="DM74" s="159"/>
      <c r="DN74" s="159"/>
      <c r="DO74" s="159"/>
      <c r="DP74" s="159"/>
      <c r="DQ74" s="159"/>
      <c r="DR74" s="159"/>
      <c r="DS74" s="159"/>
      <c r="DT74" s="159"/>
      <c r="DU74" s="159"/>
      <c r="DV74" s="159"/>
      <c r="DW74" s="159"/>
      <c r="DX74" s="159"/>
      <c r="DY74" s="159"/>
      <c r="DZ74" s="159"/>
      <c r="EA74" s="159"/>
      <c r="EB74" s="159"/>
      <c r="EC74" s="159"/>
      <c r="ED74" s="159"/>
      <c r="EE74" s="159"/>
      <c r="EF74" s="159"/>
      <c r="EG74" s="159"/>
      <c r="EH74" s="159"/>
      <c r="EI74" s="159"/>
      <c r="EJ74" s="159"/>
      <c r="EK74" s="159"/>
      <c r="EL74" s="159"/>
      <c r="EM74" s="159"/>
      <c r="EN74" s="159"/>
      <c r="EO74" s="159"/>
      <c r="EP74" s="159"/>
      <c r="EQ74" s="159"/>
      <c r="ER74" s="159"/>
      <c r="ES74" s="159"/>
      <c r="ET74" s="159"/>
      <c r="EU74" s="159"/>
      <c r="EV74" s="159"/>
      <c r="EW74" s="159"/>
      <c r="EX74" s="159"/>
      <c r="EY74" s="159"/>
      <c r="EZ74" s="159"/>
      <c r="FA74" s="159"/>
      <c r="FB74" s="159"/>
      <c r="FC74" s="159"/>
      <c r="FD74" s="159"/>
      <c r="FE74" s="159"/>
      <c r="FF74" s="159"/>
      <c r="FG74" s="159"/>
      <c r="FH74" s="159"/>
      <c r="FI74" s="159"/>
      <c r="FJ74" s="159"/>
      <c r="FK74" s="159"/>
      <c r="FL74" s="159"/>
      <c r="FM74" s="159"/>
      <c r="FN74" s="159"/>
      <c r="FO74" s="159"/>
      <c r="FP74" s="159"/>
      <c r="FQ74" s="159"/>
      <c r="FR74" s="159"/>
      <c r="FS74" s="159"/>
      <c r="FT74" s="159"/>
      <c r="FU74" s="159"/>
      <c r="FV74" s="159"/>
      <c r="FW74" s="159"/>
      <c r="FX74" s="159"/>
      <c r="FY74" s="159"/>
      <c r="FZ74" s="159"/>
      <c r="GA74" s="159"/>
      <c r="GB74" s="159"/>
      <c r="GC74" s="159"/>
      <c r="GD74" s="159"/>
      <c r="GE74" s="159"/>
      <c r="GF74" s="159"/>
      <c r="GG74" s="159"/>
      <c r="GH74" s="159"/>
      <c r="GI74" s="159"/>
      <c r="GJ74" s="159"/>
    </row>
    <row r="75" spans="1:192" ht="17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60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59"/>
      <c r="BW75" s="159"/>
      <c r="BX75" s="159"/>
      <c r="BY75" s="159"/>
      <c r="BZ75" s="159"/>
      <c r="CA75" s="159"/>
      <c r="CB75" s="159"/>
      <c r="CC75" s="159"/>
      <c r="CD75" s="159"/>
      <c r="CE75" s="159"/>
      <c r="CF75" s="159"/>
      <c r="CG75" s="159"/>
      <c r="CH75" s="159"/>
      <c r="CI75" s="159"/>
      <c r="CJ75" s="159"/>
      <c r="CK75" s="159"/>
      <c r="CL75" s="159"/>
      <c r="CM75" s="159"/>
      <c r="CN75" s="159"/>
      <c r="CO75" s="159"/>
      <c r="CP75" s="159"/>
      <c r="CQ75" s="159"/>
      <c r="CR75" s="159"/>
      <c r="CS75" s="159"/>
      <c r="CT75" s="159"/>
      <c r="CU75" s="159"/>
      <c r="CV75" s="159"/>
      <c r="CW75" s="159"/>
      <c r="CX75" s="159"/>
      <c r="CY75" s="159"/>
      <c r="CZ75" s="159"/>
      <c r="DA75" s="159"/>
      <c r="DB75" s="159"/>
      <c r="DC75" s="159"/>
      <c r="DD75" s="159"/>
      <c r="DE75" s="159"/>
      <c r="DF75" s="159"/>
      <c r="DG75" s="159"/>
      <c r="DH75" s="159"/>
      <c r="DI75" s="159"/>
      <c r="DJ75" s="159"/>
      <c r="DK75" s="159"/>
      <c r="DL75" s="159"/>
      <c r="DM75" s="159"/>
      <c r="DN75" s="159"/>
      <c r="DO75" s="159"/>
      <c r="DP75" s="159"/>
      <c r="DQ75" s="159"/>
      <c r="DR75" s="159"/>
      <c r="DS75" s="159"/>
      <c r="DT75" s="159"/>
      <c r="DU75" s="159"/>
      <c r="DV75" s="159"/>
      <c r="DW75" s="159"/>
      <c r="DX75" s="159"/>
      <c r="DY75" s="159"/>
      <c r="DZ75" s="159"/>
      <c r="EA75" s="159"/>
      <c r="EB75" s="159"/>
      <c r="EC75" s="159"/>
      <c r="ED75" s="159"/>
      <c r="EE75" s="159"/>
      <c r="EF75" s="159"/>
      <c r="EG75" s="159"/>
      <c r="EH75" s="159"/>
      <c r="EI75" s="159"/>
      <c r="EJ75" s="159"/>
      <c r="EK75" s="159"/>
      <c r="EL75" s="159"/>
      <c r="EM75" s="159"/>
      <c r="EN75" s="159"/>
      <c r="EO75" s="159"/>
      <c r="EP75" s="159"/>
      <c r="EQ75" s="159"/>
      <c r="ER75" s="159"/>
      <c r="ES75" s="159"/>
      <c r="ET75" s="159"/>
      <c r="EU75" s="159"/>
      <c r="EV75" s="159"/>
      <c r="EW75" s="159"/>
      <c r="EX75" s="159"/>
      <c r="EY75" s="159"/>
      <c r="EZ75" s="159"/>
      <c r="FA75" s="159"/>
      <c r="FB75" s="159"/>
      <c r="FC75" s="159"/>
      <c r="FD75" s="159"/>
      <c r="FE75" s="159"/>
      <c r="FF75" s="159"/>
      <c r="FG75" s="159"/>
      <c r="FH75" s="159"/>
      <c r="FI75" s="159"/>
      <c r="FJ75" s="159"/>
      <c r="FK75" s="159"/>
      <c r="FL75" s="159"/>
      <c r="FM75" s="159"/>
      <c r="FN75" s="159"/>
      <c r="FO75" s="159"/>
      <c r="FP75" s="159"/>
      <c r="FQ75" s="159"/>
      <c r="FR75" s="159"/>
      <c r="FS75" s="159"/>
      <c r="FT75" s="159"/>
      <c r="FU75" s="159"/>
      <c r="FV75" s="159"/>
      <c r="FW75" s="159"/>
      <c r="FX75" s="159"/>
      <c r="FY75" s="159"/>
      <c r="FZ75" s="159"/>
      <c r="GA75" s="159"/>
      <c r="GB75" s="159"/>
      <c r="GC75" s="159"/>
      <c r="GD75" s="159"/>
      <c r="GE75" s="159"/>
      <c r="GF75" s="159"/>
      <c r="GG75" s="159"/>
      <c r="GH75" s="159"/>
      <c r="GI75" s="159"/>
      <c r="GJ75" s="159"/>
    </row>
    <row r="76" spans="1:192" ht="17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70">
        <v>44105</v>
      </c>
      <c r="AI76" s="159"/>
      <c r="AJ76" s="159"/>
      <c r="AK76" s="159"/>
      <c r="AL76" s="159"/>
      <c r="AM76" s="170">
        <v>44109</v>
      </c>
      <c r="AN76" s="159"/>
      <c r="AO76" s="159"/>
      <c r="AP76" s="159"/>
      <c r="AQ76" s="159"/>
      <c r="AR76" s="170">
        <v>44111</v>
      </c>
      <c r="AS76" s="159"/>
      <c r="AT76" s="159"/>
      <c r="AU76" s="159"/>
      <c r="AV76" s="192" t="s">
        <v>202</v>
      </c>
      <c r="AW76" s="170">
        <v>44113</v>
      </c>
      <c r="AX76" s="159"/>
      <c r="AY76" s="159"/>
      <c r="AZ76" s="159"/>
      <c r="BA76" s="159"/>
      <c r="BB76" s="170">
        <v>44114</v>
      </c>
      <c r="BC76" s="159"/>
      <c r="BD76" s="159"/>
      <c r="BE76" s="159"/>
      <c r="BF76" s="159"/>
      <c r="BG76" s="170">
        <v>44115</v>
      </c>
      <c r="BH76" s="159"/>
      <c r="BI76" s="159"/>
      <c r="BJ76" s="159"/>
      <c r="BK76" s="159"/>
      <c r="BL76" s="170">
        <v>44117</v>
      </c>
      <c r="BM76" s="159"/>
      <c r="BN76" s="159"/>
      <c r="BO76" s="159"/>
      <c r="BP76" s="159"/>
      <c r="BQ76" s="170">
        <v>44120</v>
      </c>
      <c r="BR76" s="159"/>
      <c r="BS76" s="159"/>
      <c r="BT76" s="159"/>
      <c r="BU76" s="186"/>
      <c r="BV76" s="170">
        <v>44124</v>
      </c>
      <c r="BW76" s="159"/>
      <c r="BX76" s="159"/>
      <c r="BY76" s="159"/>
      <c r="BZ76" s="159"/>
      <c r="CA76" s="170">
        <v>44127</v>
      </c>
      <c r="CB76" s="159"/>
      <c r="CC76" s="159"/>
      <c r="CD76" s="159"/>
      <c r="CE76" s="159"/>
      <c r="CF76" s="170">
        <v>44131</v>
      </c>
      <c r="CG76" s="159"/>
      <c r="CH76" s="159"/>
      <c r="CI76" s="159"/>
      <c r="CJ76" s="186"/>
      <c r="CK76" s="170">
        <v>44134</v>
      </c>
      <c r="CL76" s="159"/>
      <c r="CM76" s="159"/>
      <c r="CN76" s="159"/>
      <c r="CO76" s="159"/>
      <c r="CP76" s="170">
        <v>44138</v>
      </c>
      <c r="CQ76" s="159"/>
      <c r="CR76" s="159"/>
      <c r="CS76" s="159"/>
      <c r="CT76" s="159"/>
      <c r="CU76" s="170">
        <v>44144</v>
      </c>
      <c r="CV76" s="159"/>
      <c r="CW76" s="159"/>
      <c r="CX76" s="159"/>
      <c r="CY76" s="159"/>
      <c r="CZ76" s="170">
        <v>44148</v>
      </c>
      <c r="DA76" s="159"/>
      <c r="DB76" s="159"/>
      <c r="DC76" s="159"/>
      <c r="DD76" s="159"/>
      <c r="DE76" s="170">
        <v>44154</v>
      </c>
      <c r="DF76" s="159"/>
      <c r="DG76" s="159"/>
      <c r="DH76" s="159"/>
      <c r="DI76" s="192" t="s">
        <v>203</v>
      </c>
      <c r="DJ76" s="170">
        <v>44158</v>
      </c>
      <c r="DK76" s="159"/>
      <c r="DL76" s="159"/>
      <c r="DM76" s="159"/>
      <c r="DN76" s="159"/>
      <c r="DO76" s="170">
        <v>44166</v>
      </c>
      <c r="DP76" s="159"/>
      <c r="DQ76" s="159"/>
      <c r="DR76" s="159"/>
      <c r="DS76" s="186"/>
      <c r="DT76" s="170">
        <v>44172</v>
      </c>
      <c r="DU76" s="159"/>
      <c r="DV76" s="159"/>
      <c r="DW76" s="159"/>
      <c r="DX76" s="159"/>
      <c r="DY76" s="170">
        <v>44175</v>
      </c>
      <c r="DZ76" s="159"/>
      <c r="EA76" s="159"/>
      <c r="EB76" s="159"/>
      <c r="EC76" s="159"/>
      <c r="ED76" s="170">
        <v>44179</v>
      </c>
      <c r="EE76" s="159"/>
      <c r="EF76" s="159"/>
      <c r="EG76" s="159"/>
      <c r="EH76" s="168" t="s">
        <v>106</v>
      </c>
      <c r="EI76" s="170">
        <v>44180</v>
      </c>
      <c r="EJ76" s="159"/>
      <c r="EK76" s="159"/>
      <c r="EL76" s="159"/>
      <c r="EM76" s="159"/>
      <c r="EN76" s="170">
        <v>44181</v>
      </c>
      <c r="EO76" s="159"/>
      <c r="EP76" s="159"/>
      <c r="EQ76" s="159"/>
      <c r="ER76" s="168"/>
      <c r="ES76" s="170">
        <v>44182</v>
      </c>
      <c r="ET76" s="159"/>
      <c r="EU76" s="159"/>
      <c r="EV76" s="159"/>
      <c r="EW76" s="159"/>
      <c r="EX76" s="170">
        <v>44183</v>
      </c>
      <c r="EY76" s="159"/>
      <c r="EZ76" s="159"/>
      <c r="FA76" s="159"/>
      <c r="FB76" s="159"/>
      <c r="FC76" s="170">
        <v>44185</v>
      </c>
      <c r="FD76" s="159"/>
      <c r="FE76" s="159"/>
      <c r="FF76" s="159"/>
      <c r="FG76" s="159"/>
      <c r="FH76" s="170">
        <v>44188</v>
      </c>
      <c r="FI76" s="159"/>
      <c r="FJ76" s="159"/>
      <c r="FK76" s="159"/>
      <c r="FL76" s="159"/>
      <c r="FM76" s="170">
        <v>44195</v>
      </c>
      <c r="FN76" s="159"/>
      <c r="FO76" s="159"/>
      <c r="FP76" s="159"/>
      <c r="FQ76" s="159"/>
      <c r="FR76" s="170">
        <v>43837</v>
      </c>
      <c r="FS76" s="159"/>
      <c r="FT76" s="159"/>
      <c r="FU76" s="159"/>
      <c r="FV76" s="159"/>
      <c r="FW76" s="170">
        <v>43844</v>
      </c>
      <c r="FX76" s="159"/>
      <c r="FY76" s="159"/>
      <c r="FZ76" s="159"/>
      <c r="GA76" s="159"/>
      <c r="GB76" s="170">
        <v>43851</v>
      </c>
      <c r="GC76" s="159"/>
      <c r="GD76" s="159"/>
      <c r="GE76" s="159"/>
      <c r="GF76" s="159"/>
      <c r="GG76" s="170">
        <v>43855</v>
      </c>
      <c r="GH76" s="159"/>
      <c r="GI76" s="159"/>
      <c r="GJ76" s="159"/>
    </row>
    <row r="77" spans="1:192" ht="18" thickBot="1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93" t="s">
        <v>204</v>
      </c>
      <c r="AI77" s="194"/>
      <c r="AJ77" s="194"/>
      <c r="AK77" s="194"/>
      <c r="AL77" s="159"/>
      <c r="AM77" s="193" t="s">
        <v>204</v>
      </c>
      <c r="AN77" s="194"/>
      <c r="AO77" s="194"/>
      <c r="AP77" s="194"/>
      <c r="AQ77" s="159"/>
      <c r="AR77" s="193" t="s">
        <v>204</v>
      </c>
      <c r="AS77" s="194"/>
      <c r="AT77" s="194"/>
      <c r="AU77" s="194"/>
      <c r="AV77" s="192"/>
      <c r="AW77" s="193" t="s">
        <v>204</v>
      </c>
      <c r="AX77" s="194"/>
      <c r="AY77" s="194"/>
      <c r="AZ77" s="194"/>
      <c r="BA77" s="159"/>
      <c r="BB77" s="193" t="s">
        <v>204</v>
      </c>
      <c r="BC77" s="194"/>
      <c r="BD77" s="194"/>
      <c r="BE77" s="194"/>
      <c r="BF77" s="159"/>
      <c r="BG77" s="193" t="s">
        <v>204</v>
      </c>
      <c r="BH77" s="194"/>
      <c r="BI77" s="194"/>
      <c r="BJ77" s="194"/>
      <c r="BK77" s="159"/>
      <c r="BL77" s="193" t="s">
        <v>204</v>
      </c>
      <c r="BM77" s="194"/>
      <c r="BN77" s="194"/>
      <c r="BO77" s="194"/>
      <c r="BP77" s="159"/>
      <c r="BQ77" s="193" t="s">
        <v>204</v>
      </c>
      <c r="BR77" s="194"/>
      <c r="BS77" s="194"/>
      <c r="BT77" s="194"/>
      <c r="BU77" s="186"/>
      <c r="BV77" s="193" t="s">
        <v>204</v>
      </c>
      <c r="BW77" s="194"/>
      <c r="BX77" s="194"/>
      <c r="BY77" s="194"/>
      <c r="BZ77" s="159"/>
      <c r="CA77" s="193" t="s">
        <v>204</v>
      </c>
      <c r="CB77" s="194"/>
      <c r="CC77" s="194"/>
      <c r="CD77" s="194"/>
      <c r="CE77" s="159"/>
      <c r="CF77" s="193" t="s">
        <v>204</v>
      </c>
      <c r="CG77" s="194"/>
      <c r="CH77" s="194"/>
      <c r="CI77" s="194"/>
      <c r="CJ77" s="186"/>
      <c r="CK77" s="193" t="s">
        <v>204</v>
      </c>
      <c r="CL77" s="194"/>
      <c r="CM77" s="194"/>
      <c r="CN77" s="194"/>
      <c r="CO77" s="159"/>
      <c r="CP77" s="193" t="s">
        <v>204</v>
      </c>
      <c r="CQ77" s="194"/>
      <c r="CR77" s="194"/>
      <c r="CS77" s="194"/>
      <c r="CT77" s="159"/>
      <c r="CU77" s="193" t="s">
        <v>204</v>
      </c>
      <c r="CV77" s="194"/>
      <c r="CW77" s="194"/>
      <c r="CX77" s="194"/>
      <c r="CY77" s="159"/>
      <c r="CZ77" s="193" t="s">
        <v>204</v>
      </c>
      <c r="DA77" s="194"/>
      <c r="DB77" s="194"/>
      <c r="DC77" s="194"/>
      <c r="DD77" s="159"/>
      <c r="DE77" s="193" t="s">
        <v>204</v>
      </c>
      <c r="DF77" s="194"/>
      <c r="DG77" s="194"/>
      <c r="DH77" s="194"/>
      <c r="DI77" s="192"/>
      <c r="DJ77" s="193" t="s">
        <v>204</v>
      </c>
      <c r="DK77" s="194"/>
      <c r="DL77" s="194"/>
      <c r="DM77" s="194"/>
      <c r="DN77" s="159"/>
      <c r="DO77" s="193" t="s">
        <v>204</v>
      </c>
      <c r="DP77" s="194"/>
      <c r="DQ77" s="194"/>
      <c r="DR77" s="194"/>
      <c r="DS77" s="186"/>
      <c r="DT77" s="193" t="s">
        <v>204</v>
      </c>
      <c r="DU77" s="194"/>
      <c r="DV77" s="194"/>
      <c r="DW77" s="194"/>
      <c r="DX77" s="159"/>
      <c r="DY77" s="193" t="s">
        <v>204</v>
      </c>
      <c r="DZ77" s="194"/>
      <c r="EA77" s="194"/>
      <c r="EB77" s="194"/>
      <c r="EC77" s="159"/>
      <c r="ED77" s="193" t="s">
        <v>204</v>
      </c>
      <c r="EE77" s="194"/>
      <c r="EF77" s="194"/>
      <c r="EG77" s="194"/>
      <c r="EH77" s="173" t="s">
        <v>135</v>
      </c>
      <c r="EI77" s="193" t="s">
        <v>204</v>
      </c>
      <c r="EJ77" s="194"/>
      <c r="EK77" s="194"/>
      <c r="EL77" s="194"/>
      <c r="EM77" s="159"/>
      <c r="EN77" s="193" t="s">
        <v>204</v>
      </c>
      <c r="EO77" s="194"/>
      <c r="EP77" s="194"/>
      <c r="EQ77" s="194"/>
      <c r="ER77" s="168" t="s">
        <v>136</v>
      </c>
      <c r="ES77" s="193" t="s">
        <v>204</v>
      </c>
      <c r="ET77" s="194"/>
      <c r="EU77" s="194"/>
      <c r="EV77" s="194"/>
      <c r="EW77" s="159"/>
      <c r="EX77" s="193" t="s">
        <v>204</v>
      </c>
      <c r="EY77" s="194"/>
      <c r="EZ77" s="194"/>
      <c r="FA77" s="194"/>
      <c r="FB77" s="159"/>
      <c r="FC77" s="193" t="s">
        <v>204</v>
      </c>
      <c r="FD77" s="194"/>
      <c r="FE77" s="194"/>
      <c r="FF77" s="194"/>
      <c r="FG77" s="159"/>
      <c r="FH77" s="193" t="s">
        <v>204</v>
      </c>
      <c r="FI77" s="194"/>
      <c r="FJ77" s="194"/>
      <c r="FK77" s="194"/>
      <c r="FL77" s="159"/>
      <c r="FM77" s="193" t="s">
        <v>204</v>
      </c>
      <c r="FN77" s="194"/>
      <c r="FO77" s="194"/>
      <c r="FP77" s="194"/>
      <c r="FQ77" s="159"/>
      <c r="FR77" s="193" t="s">
        <v>204</v>
      </c>
      <c r="FS77" s="194"/>
      <c r="FT77" s="194"/>
      <c r="FU77" s="194"/>
      <c r="FV77" s="159"/>
      <c r="FW77" s="193" t="s">
        <v>204</v>
      </c>
      <c r="FX77" s="194"/>
      <c r="FY77" s="194"/>
      <c r="FZ77" s="194"/>
      <c r="GA77" s="159"/>
      <c r="GB77" s="193" t="s">
        <v>204</v>
      </c>
      <c r="GC77" s="194"/>
      <c r="GD77" s="194"/>
      <c r="GE77" s="194"/>
      <c r="GF77" s="159"/>
      <c r="GG77" s="193" t="s">
        <v>204</v>
      </c>
      <c r="GH77" s="194"/>
      <c r="GI77" s="194"/>
      <c r="GJ77" s="194"/>
    </row>
    <row r="78" spans="1:192" ht="17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95" t="s">
        <v>205</v>
      </c>
      <c r="AI78" s="196" t="s">
        <v>206</v>
      </c>
      <c r="AJ78" s="197" t="s">
        <v>207</v>
      </c>
      <c r="AK78" s="198" t="s">
        <v>208</v>
      </c>
      <c r="AL78" s="159"/>
      <c r="AM78" s="195" t="s">
        <v>205</v>
      </c>
      <c r="AN78" s="196" t="s">
        <v>206</v>
      </c>
      <c r="AO78" s="197" t="s">
        <v>207</v>
      </c>
      <c r="AP78" s="198" t="s">
        <v>208</v>
      </c>
      <c r="AQ78" s="159"/>
      <c r="AR78" s="195" t="s">
        <v>205</v>
      </c>
      <c r="AS78" s="196" t="s">
        <v>206</v>
      </c>
      <c r="AT78" s="197" t="s">
        <v>207</v>
      </c>
      <c r="AU78" s="198" t="s">
        <v>208</v>
      </c>
      <c r="AV78" s="159"/>
      <c r="AW78" s="195" t="s">
        <v>205</v>
      </c>
      <c r="AX78" s="196" t="s">
        <v>206</v>
      </c>
      <c r="AY78" s="197" t="s">
        <v>207</v>
      </c>
      <c r="AZ78" s="198" t="s">
        <v>208</v>
      </c>
      <c r="BA78" s="159"/>
      <c r="BB78" s="195" t="s">
        <v>205</v>
      </c>
      <c r="BC78" s="196" t="s">
        <v>206</v>
      </c>
      <c r="BD78" s="197" t="s">
        <v>207</v>
      </c>
      <c r="BE78" s="198" t="s">
        <v>208</v>
      </c>
      <c r="BF78" s="159"/>
      <c r="BG78" s="195" t="s">
        <v>205</v>
      </c>
      <c r="BH78" s="196" t="s">
        <v>206</v>
      </c>
      <c r="BI78" s="197" t="s">
        <v>207</v>
      </c>
      <c r="BJ78" s="198" t="s">
        <v>208</v>
      </c>
      <c r="BK78" s="159"/>
      <c r="BL78" s="195" t="s">
        <v>205</v>
      </c>
      <c r="BM78" s="196" t="s">
        <v>206</v>
      </c>
      <c r="BN78" s="197" t="s">
        <v>207</v>
      </c>
      <c r="BO78" s="198" t="s">
        <v>208</v>
      </c>
      <c r="BP78" s="159"/>
      <c r="BQ78" s="195" t="s">
        <v>205</v>
      </c>
      <c r="BR78" s="196" t="s">
        <v>206</v>
      </c>
      <c r="BS78" s="197" t="s">
        <v>207</v>
      </c>
      <c r="BT78" s="198" t="s">
        <v>208</v>
      </c>
      <c r="BU78" s="159"/>
      <c r="BV78" s="195" t="s">
        <v>205</v>
      </c>
      <c r="BW78" s="196" t="s">
        <v>206</v>
      </c>
      <c r="BX78" s="197" t="s">
        <v>207</v>
      </c>
      <c r="BY78" s="198" t="s">
        <v>208</v>
      </c>
      <c r="BZ78" s="159"/>
      <c r="CA78" s="195" t="s">
        <v>205</v>
      </c>
      <c r="CB78" s="196" t="s">
        <v>206</v>
      </c>
      <c r="CC78" s="197" t="s">
        <v>207</v>
      </c>
      <c r="CD78" s="198" t="s">
        <v>208</v>
      </c>
      <c r="CE78" s="159"/>
      <c r="CF78" s="195" t="s">
        <v>205</v>
      </c>
      <c r="CG78" s="196" t="s">
        <v>206</v>
      </c>
      <c r="CH78" s="197" t="s">
        <v>207</v>
      </c>
      <c r="CI78" s="198" t="s">
        <v>208</v>
      </c>
      <c r="CJ78" s="159"/>
      <c r="CK78" s="195" t="s">
        <v>205</v>
      </c>
      <c r="CL78" s="196" t="s">
        <v>206</v>
      </c>
      <c r="CM78" s="197" t="s">
        <v>207</v>
      </c>
      <c r="CN78" s="198" t="s">
        <v>208</v>
      </c>
      <c r="CO78" s="159"/>
      <c r="CP78" s="195" t="s">
        <v>205</v>
      </c>
      <c r="CQ78" s="196" t="s">
        <v>206</v>
      </c>
      <c r="CR78" s="197" t="s">
        <v>207</v>
      </c>
      <c r="CS78" s="198" t="s">
        <v>208</v>
      </c>
      <c r="CT78" s="159"/>
      <c r="CU78" s="195" t="s">
        <v>205</v>
      </c>
      <c r="CV78" s="196" t="s">
        <v>206</v>
      </c>
      <c r="CW78" s="197" t="s">
        <v>207</v>
      </c>
      <c r="CX78" s="198" t="s">
        <v>208</v>
      </c>
      <c r="CY78" s="159"/>
      <c r="CZ78" s="195" t="s">
        <v>205</v>
      </c>
      <c r="DA78" s="196" t="s">
        <v>206</v>
      </c>
      <c r="DB78" s="197" t="s">
        <v>207</v>
      </c>
      <c r="DC78" s="198" t="s">
        <v>208</v>
      </c>
      <c r="DD78" s="159"/>
      <c r="DE78" s="195" t="s">
        <v>205</v>
      </c>
      <c r="DF78" s="196" t="s">
        <v>206</v>
      </c>
      <c r="DG78" s="197" t="s">
        <v>207</v>
      </c>
      <c r="DH78" s="198" t="s">
        <v>208</v>
      </c>
      <c r="DI78" s="159"/>
      <c r="DJ78" s="195" t="s">
        <v>205</v>
      </c>
      <c r="DK78" s="196" t="s">
        <v>206</v>
      </c>
      <c r="DL78" s="197" t="s">
        <v>207</v>
      </c>
      <c r="DM78" s="198" t="s">
        <v>208</v>
      </c>
      <c r="DN78" s="159"/>
      <c r="DO78" s="195" t="s">
        <v>205</v>
      </c>
      <c r="DP78" s="196" t="s">
        <v>206</v>
      </c>
      <c r="DQ78" s="197" t="s">
        <v>207</v>
      </c>
      <c r="DR78" s="198" t="s">
        <v>208</v>
      </c>
      <c r="DS78" s="159"/>
      <c r="DT78" s="195" t="s">
        <v>205</v>
      </c>
      <c r="DU78" s="196" t="s">
        <v>206</v>
      </c>
      <c r="DV78" s="197" t="s">
        <v>207</v>
      </c>
      <c r="DW78" s="198" t="s">
        <v>208</v>
      </c>
      <c r="DX78" s="159"/>
      <c r="DY78" s="195" t="s">
        <v>205</v>
      </c>
      <c r="DZ78" s="196" t="s">
        <v>206</v>
      </c>
      <c r="EA78" s="197" t="s">
        <v>207</v>
      </c>
      <c r="EB78" s="198" t="s">
        <v>208</v>
      </c>
      <c r="EC78" s="159"/>
      <c r="ED78" s="195" t="s">
        <v>205</v>
      </c>
      <c r="EE78" s="196" t="s">
        <v>206</v>
      </c>
      <c r="EF78" s="197" t="s">
        <v>207</v>
      </c>
      <c r="EG78" s="198" t="s">
        <v>208</v>
      </c>
      <c r="EH78" s="159"/>
      <c r="EI78" s="195" t="s">
        <v>205</v>
      </c>
      <c r="EJ78" s="196" t="s">
        <v>206</v>
      </c>
      <c r="EK78" s="197" t="s">
        <v>207</v>
      </c>
      <c r="EL78" s="198" t="s">
        <v>208</v>
      </c>
      <c r="EM78" s="159"/>
      <c r="EN78" s="195" t="s">
        <v>205</v>
      </c>
      <c r="EO78" s="196" t="s">
        <v>206</v>
      </c>
      <c r="EP78" s="197" t="s">
        <v>207</v>
      </c>
      <c r="EQ78" s="198" t="s">
        <v>208</v>
      </c>
      <c r="ER78" s="159"/>
      <c r="ES78" s="195" t="s">
        <v>205</v>
      </c>
      <c r="ET78" s="196" t="s">
        <v>206</v>
      </c>
      <c r="EU78" s="197" t="s">
        <v>207</v>
      </c>
      <c r="EV78" s="198" t="s">
        <v>208</v>
      </c>
      <c r="EW78" s="159"/>
      <c r="EX78" s="195" t="s">
        <v>205</v>
      </c>
      <c r="EY78" s="196" t="s">
        <v>206</v>
      </c>
      <c r="EZ78" s="197" t="s">
        <v>207</v>
      </c>
      <c r="FA78" s="198" t="s">
        <v>208</v>
      </c>
      <c r="FB78" s="159"/>
      <c r="FC78" s="195" t="s">
        <v>205</v>
      </c>
      <c r="FD78" s="196" t="s">
        <v>206</v>
      </c>
      <c r="FE78" s="197" t="s">
        <v>207</v>
      </c>
      <c r="FF78" s="198" t="s">
        <v>208</v>
      </c>
      <c r="FG78" s="159"/>
      <c r="FH78" s="195" t="s">
        <v>205</v>
      </c>
      <c r="FI78" s="196" t="s">
        <v>206</v>
      </c>
      <c r="FJ78" s="197" t="s">
        <v>207</v>
      </c>
      <c r="FK78" s="198" t="s">
        <v>208</v>
      </c>
      <c r="FL78" s="159"/>
      <c r="FM78" s="195" t="s">
        <v>205</v>
      </c>
      <c r="FN78" s="196" t="s">
        <v>206</v>
      </c>
      <c r="FO78" s="197" t="s">
        <v>207</v>
      </c>
      <c r="FP78" s="198" t="s">
        <v>208</v>
      </c>
      <c r="FQ78" s="159"/>
      <c r="FR78" s="195" t="s">
        <v>205</v>
      </c>
      <c r="FS78" s="196" t="s">
        <v>206</v>
      </c>
      <c r="FT78" s="197" t="s">
        <v>207</v>
      </c>
      <c r="FU78" s="198" t="s">
        <v>208</v>
      </c>
      <c r="FV78" s="159"/>
      <c r="FW78" s="195" t="s">
        <v>205</v>
      </c>
      <c r="FX78" s="196" t="s">
        <v>206</v>
      </c>
      <c r="FY78" s="197" t="s">
        <v>207</v>
      </c>
      <c r="FZ78" s="198" t="s">
        <v>208</v>
      </c>
      <c r="GA78" s="159"/>
      <c r="GB78" s="195" t="s">
        <v>205</v>
      </c>
      <c r="GC78" s="196" t="s">
        <v>206</v>
      </c>
      <c r="GD78" s="197" t="s">
        <v>207</v>
      </c>
      <c r="GE78" s="198" t="s">
        <v>208</v>
      </c>
      <c r="GF78" s="159"/>
      <c r="GG78" s="195" t="s">
        <v>205</v>
      </c>
      <c r="GH78" s="196" t="s">
        <v>206</v>
      </c>
      <c r="GI78" s="197" t="s">
        <v>207</v>
      </c>
      <c r="GJ78" s="198" t="s">
        <v>208</v>
      </c>
    </row>
    <row r="79" spans="1:192" ht="17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99" t="s">
        <v>209</v>
      </c>
      <c r="AI79" s="159">
        <v>2</v>
      </c>
      <c r="AJ79" s="178">
        <v>1595</v>
      </c>
      <c r="AK79" s="200">
        <v>78</v>
      </c>
      <c r="AL79" s="159"/>
      <c r="AM79" s="199" t="s">
        <v>209</v>
      </c>
      <c r="AN79" s="159">
        <v>6</v>
      </c>
      <c r="AO79" s="178">
        <v>2744</v>
      </c>
      <c r="AP79" s="200">
        <v>64</v>
      </c>
      <c r="AQ79" s="159"/>
      <c r="AR79" s="199" t="s">
        <v>209</v>
      </c>
      <c r="AS79" s="159">
        <v>8</v>
      </c>
      <c r="AT79" s="178">
        <v>4096</v>
      </c>
      <c r="AU79" s="200" t="e">
        <v>#DIV/0!</v>
      </c>
      <c r="AV79" s="159"/>
      <c r="AW79" s="199" t="s">
        <v>209</v>
      </c>
      <c r="AX79" s="159">
        <v>1</v>
      </c>
      <c r="AY79" s="178">
        <v>773</v>
      </c>
      <c r="AZ79" s="200">
        <v>97</v>
      </c>
      <c r="BA79" s="159"/>
      <c r="BB79" s="199" t="s">
        <v>209</v>
      </c>
      <c r="BC79" s="159">
        <v>2</v>
      </c>
      <c r="BD79" s="178">
        <v>942</v>
      </c>
      <c r="BE79" s="200">
        <v>110</v>
      </c>
      <c r="BF79" s="159"/>
      <c r="BG79" s="199" t="s">
        <v>209</v>
      </c>
      <c r="BH79" s="159">
        <v>3</v>
      </c>
      <c r="BI79" s="178">
        <v>1248</v>
      </c>
      <c r="BJ79" s="200">
        <v>42</v>
      </c>
      <c r="BK79" s="159"/>
      <c r="BL79" s="199" t="s">
        <v>209</v>
      </c>
      <c r="BM79" s="159">
        <v>5</v>
      </c>
      <c r="BN79" s="178">
        <v>1945</v>
      </c>
      <c r="BO79" s="200">
        <v>24</v>
      </c>
      <c r="BP79" s="159"/>
      <c r="BQ79" s="199" t="s">
        <v>209</v>
      </c>
      <c r="BR79" s="159">
        <v>8</v>
      </c>
      <c r="BS79" s="178">
        <v>2999</v>
      </c>
      <c r="BT79" s="200">
        <v>48</v>
      </c>
      <c r="BU79" s="159"/>
      <c r="BV79" s="199" t="s">
        <v>209</v>
      </c>
      <c r="BW79" s="159">
        <v>4</v>
      </c>
      <c r="BX79" s="178">
        <v>1628</v>
      </c>
      <c r="BY79" s="200">
        <v>80</v>
      </c>
      <c r="BZ79" s="159"/>
      <c r="CA79" s="199" t="s">
        <v>209</v>
      </c>
      <c r="CB79" s="159">
        <v>7</v>
      </c>
      <c r="CC79" s="178">
        <v>2854</v>
      </c>
      <c r="CD79" s="200">
        <v>64</v>
      </c>
      <c r="CE79" s="159"/>
      <c r="CF79" s="199" t="s">
        <v>209</v>
      </c>
      <c r="CG79" s="159">
        <v>11</v>
      </c>
      <c r="CH79" s="178">
        <v>4011</v>
      </c>
      <c r="CI79" s="200">
        <v>70</v>
      </c>
      <c r="CJ79" s="159"/>
      <c r="CK79" s="199" t="s">
        <v>209</v>
      </c>
      <c r="CL79" s="159">
        <v>3</v>
      </c>
      <c r="CM79" s="178">
        <v>1270</v>
      </c>
      <c r="CN79" s="200">
        <v>91</v>
      </c>
      <c r="CO79" s="159"/>
      <c r="CP79" s="199" t="s">
        <v>209</v>
      </c>
      <c r="CQ79" s="159">
        <v>7</v>
      </c>
      <c r="CR79" s="178">
        <v>2402</v>
      </c>
      <c r="CS79" s="200">
        <v>16</v>
      </c>
      <c r="CT79" s="159"/>
      <c r="CU79" s="199" t="s">
        <v>209</v>
      </c>
      <c r="CV79" s="159">
        <v>13</v>
      </c>
      <c r="CW79" s="178">
        <v>4478</v>
      </c>
      <c r="CX79" s="200">
        <v>38</v>
      </c>
      <c r="CY79" s="159"/>
      <c r="CZ79" s="199" t="s">
        <v>209</v>
      </c>
      <c r="DA79" s="159">
        <v>17</v>
      </c>
      <c r="DB79" s="178">
        <v>5784</v>
      </c>
      <c r="DC79" s="200">
        <v>72</v>
      </c>
      <c r="DD79" s="159"/>
      <c r="DE79" s="199" t="s">
        <v>209</v>
      </c>
      <c r="DF79" s="159">
        <v>23</v>
      </c>
      <c r="DG79" s="178">
        <v>6924</v>
      </c>
      <c r="DH79" s="200">
        <v>62</v>
      </c>
      <c r="DI79" s="159"/>
      <c r="DJ79" s="199" t="s">
        <v>209</v>
      </c>
      <c r="DK79" s="159">
        <v>4</v>
      </c>
      <c r="DL79" s="178">
        <v>1563</v>
      </c>
      <c r="DM79" s="200">
        <v>45</v>
      </c>
      <c r="DN79" s="159"/>
      <c r="DO79" s="199" t="s">
        <v>209</v>
      </c>
      <c r="DP79" s="159">
        <v>12</v>
      </c>
      <c r="DQ79" s="178">
        <v>3592</v>
      </c>
      <c r="DR79" s="200">
        <v>53</v>
      </c>
      <c r="DS79" s="159"/>
      <c r="DT79" s="199" t="s">
        <v>209</v>
      </c>
      <c r="DU79" s="159">
        <v>6</v>
      </c>
      <c r="DV79" s="178">
        <v>2407</v>
      </c>
      <c r="DW79" s="200">
        <v>59</v>
      </c>
      <c r="DX79" s="159"/>
      <c r="DY79" s="199" t="s">
        <v>209</v>
      </c>
      <c r="DZ79" s="159">
        <v>9</v>
      </c>
      <c r="EA79" s="178">
        <v>3372</v>
      </c>
      <c r="EB79" s="200">
        <v>107</v>
      </c>
      <c r="EC79" s="159"/>
      <c r="ED79" s="199" t="s">
        <v>209</v>
      </c>
      <c r="EE79" s="159">
        <v>13</v>
      </c>
      <c r="EF79" s="178">
        <v>3948</v>
      </c>
      <c r="EG79" s="200">
        <v>71</v>
      </c>
      <c r="EH79" s="159"/>
      <c r="EI79" s="199" t="s">
        <v>209</v>
      </c>
      <c r="EJ79" s="159">
        <v>14</v>
      </c>
      <c r="EK79" s="178" t="e">
        <v>#DIV/0!</v>
      </c>
      <c r="EL79" s="200" t="e">
        <v>#VALUE!</v>
      </c>
      <c r="EM79" s="159"/>
      <c r="EN79" s="199" t="s">
        <v>209</v>
      </c>
      <c r="EO79" s="159">
        <v>15</v>
      </c>
      <c r="EP79" s="178">
        <v>5072</v>
      </c>
      <c r="EQ79" s="200">
        <v>57</v>
      </c>
      <c r="ER79" s="159"/>
      <c r="ES79" s="199" t="s">
        <v>209</v>
      </c>
      <c r="ET79" s="159">
        <v>16</v>
      </c>
      <c r="EU79" s="178" t="e">
        <v>#DIV/0!</v>
      </c>
      <c r="EV79" s="200" t="e">
        <v>#VALUE!</v>
      </c>
      <c r="EW79" s="159"/>
      <c r="EX79" s="199" t="s">
        <v>209</v>
      </c>
      <c r="EY79" s="159">
        <v>17</v>
      </c>
      <c r="EZ79" s="178" t="e">
        <v>#DIV/0!</v>
      </c>
      <c r="FA79" s="200" t="e">
        <v>#VALUE!</v>
      </c>
      <c r="FB79" s="159"/>
      <c r="FC79" s="199" t="s">
        <v>209</v>
      </c>
      <c r="FD79" s="159">
        <v>19</v>
      </c>
      <c r="FE79" s="178" t="e">
        <v>#DIV/0!</v>
      </c>
      <c r="FF79" s="200" t="e">
        <v>#VALUE!</v>
      </c>
      <c r="FG79" s="159"/>
      <c r="FH79" s="199" t="s">
        <v>209</v>
      </c>
      <c r="FI79" s="159">
        <v>22</v>
      </c>
      <c r="FJ79" s="178">
        <v>7068</v>
      </c>
      <c r="FK79" s="200">
        <v>55</v>
      </c>
      <c r="FL79" s="159"/>
      <c r="FM79" s="199" t="s">
        <v>209</v>
      </c>
      <c r="FN79" s="159">
        <v>29</v>
      </c>
      <c r="FO79" s="178">
        <v>9300</v>
      </c>
      <c r="FP79" s="200">
        <v>138</v>
      </c>
      <c r="FQ79" s="159"/>
      <c r="FR79" s="199" t="s">
        <v>209</v>
      </c>
      <c r="FS79" s="159">
        <v>37</v>
      </c>
      <c r="FT79" s="178">
        <v>11849</v>
      </c>
      <c r="FU79" s="200">
        <v>111</v>
      </c>
      <c r="FV79" s="159"/>
      <c r="FW79" s="199" t="s">
        <v>209</v>
      </c>
      <c r="FX79" s="159" t="s">
        <v>141</v>
      </c>
      <c r="FY79" s="178" t="e">
        <v>#DIV/0!</v>
      </c>
      <c r="FZ79" s="200" t="e">
        <v>#VALUE!</v>
      </c>
      <c r="GA79" s="159"/>
      <c r="GB79" s="199" t="s">
        <v>209</v>
      </c>
      <c r="GC79" s="159" t="s">
        <v>141</v>
      </c>
      <c r="GD79" s="178" t="e">
        <v>#DIV/0!</v>
      </c>
      <c r="GE79" s="200" t="e">
        <v>#VALUE!</v>
      </c>
      <c r="GF79" s="159"/>
      <c r="GG79" s="199" t="s">
        <v>209</v>
      </c>
      <c r="GH79" s="159" t="s">
        <v>141</v>
      </c>
      <c r="GI79" s="178" t="e">
        <v>#DIV/0!</v>
      </c>
      <c r="GJ79" s="200" t="e">
        <v>#VALUE!</v>
      </c>
    </row>
    <row r="80" spans="1:192" ht="17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99" t="s">
        <v>210</v>
      </c>
      <c r="AI80" s="159">
        <v>2</v>
      </c>
      <c r="AJ80" s="178">
        <v>1110</v>
      </c>
      <c r="AK80" s="200">
        <v>45</v>
      </c>
      <c r="AL80" s="159"/>
      <c r="AM80" s="199" t="s">
        <v>210</v>
      </c>
      <c r="AN80" s="159">
        <v>6</v>
      </c>
      <c r="AO80" s="178">
        <v>1600</v>
      </c>
      <c r="AP80" s="200">
        <v>14</v>
      </c>
      <c r="AQ80" s="159"/>
      <c r="AR80" s="199" t="s">
        <v>210</v>
      </c>
      <c r="AS80" s="159">
        <v>8</v>
      </c>
      <c r="AT80" s="178">
        <v>1748</v>
      </c>
      <c r="AU80" s="200" t="e">
        <v>#DIV/0!</v>
      </c>
      <c r="AV80" s="159"/>
      <c r="AW80" s="199" t="s">
        <v>210</v>
      </c>
      <c r="AX80" s="159">
        <v>1</v>
      </c>
      <c r="AY80" s="178">
        <v>689</v>
      </c>
      <c r="AZ80" s="200">
        <v>86</v>
      </c>
      <c r="BA80" s="159"/>
      <c r="BB80" s="199" t="s">
        <v>210</v>
      </c>
      <c r="BC80" s="159">
        <v>2</v>
      </c>
      <c r="BD80" s="178">
        <v>885</v>
      </c>
      <c r="BE80" s="200">
        <v>42</v>
      </c>
      <c r="BF80" s="159"/>
      <c r="BG80" s="199" t="s">
        <v>210</v>
      </c>
      <c r="BH80" s="159">
        <v>3</v>
      </c>
      <c r="BI80" s="178">
        <v>1077</v>
      </c>
      <c r="BJ80" s="200">
        <v>55</v>
      </c>
      <c r="BK80" s="159"/>
      <c r="BL80" s="199" t="s">
        <v>210</v>
      </c>
      <c r="BM80" s="159">
        <v>5</v>
      </c>
      <c r="BN80" s="178">
        <v>1242</v>
      </c>
      <c r="BO80" s="200">
        <v>32</v>
      </c>
      <c r="BP80" s="159"/>
      <c r="BQ80" s="199" t="s">
        <v>210</v>
      </c>
      <c r="BR80" s="159">
        <v>8</v>
      </c>
      <c r="BS80" s="178">
        <v>1448</v>
      </c>
      <c r="BT80" s="200">
        <v>17</v>
      </c>
      <c r="BU80" s="159"/>
      <c r="BV80" s="199" t="s">
        <v>210</v>
      </c>
      <c r="BW80" s="159">
        <v>4</v>
      </c>
      <c r="BX80" s="178">
        <v>839</v>
      </c>
      <c r="BY80" s="200">
        <v>74</v>
      </c>
      <c r="BZ80" s="159"/>
      <c r="CA80" s="199" t="s">
        <v>210</v>
      </c>
      <c r="CB80" s="159">
        <v>7</v>
      </c>
      <c r="CC80" s="178">
        <v>1202</v>
      </c>
      <c r="CD80" s="200">
        <v>25</v>
      </c>
      <c r="CE80" s="159"/>
      <c r="CF80" s="199" t="s">
        <v>210</v>
      </c>
      <c r="CG80" s="159">
        <v>11</v>
      </c>
      <c r="CH80" s="178">
        <v>1377</v>
      </c>
      <c r="CI80" s="200">
        <v>17</v>
      </c>
      <c r="CJ80" s="159"/>
      <c r="CK80" s="199" t="s">
        <v>210</v>
      </c>
      <c r="CL80" s="159">
        <v>3</v>
      </c>
      <c r="CM80" s="178">
        <v>694</v>
      </c>
      <c r="CN80" s="200">
        <v>5</v>
      </c>
      <c r="CO80" s="159"/>
      <c r="CP80" s="199" t="s">
        <v>210</v>
      </c>
      <c r="CQ80" s="159">
        <v>7</v>
      </c>
      <c r="CR80" s="178">
        <v>931</v>
      </c>
      <c r="CS80" s="200">
        <v>26</v>
      </c>
      <c r="CT80" s="159"/>
      <c r="CU80" s="199" t="s">
        <v>210</v>
      </c>
      <c r="CV80" s="159">
        <v>13</v>
      </c>
      <c r="CW80" s="178">
        <v>1263</v>
      </c>
      <c r="CX80" s="200">
        <v>17</v>
      </c>
      <c r="CY80" s="159"/>
      <c r="CZ80" s="199" t="s">
        <v>210</v>
      </c>
      <c r="DA80" s="159">
        <v>17</v>
      </c>
      <c r="DB80" s="178">
        <v>1548</v>
      </c>
      <c r="DC80" s="200">
        <v>23</v>
      </c>
      <c r="DD80" s="159"/>
      <c r="DE80" s="199" t="s">
        <v>210</v>
      </c>
      <c r="DF80" s="159">
        <v>23</v>
      </c>
      <c r="DG80" s="178">
        <v>1615</v>
      </c>
      <c r="DH80" s="200">
        <v>18</v>
      </c>
      <c r="DI80" s="159"/>
      <c r="DJ80" s="199" t="s">
        <v>210</v>
      </c>
      <c r="DK80" s="159">
        <v>4</v>
      </c>
      <c r="DL80" s="178">
        <v>952</v>
      </c>
      <c r="DM80" s="200">
        <v>50</v>
      </c>
      <c r="DN80" s="159"/>
      <c r="DO80" s="199" t="s">
        <v>210</v>
      </c>
      <c r="DP80" s="159">
        <v>12</v>
      </c>
      <c r="DQ80" s="178">
        <v>1484</v>
      </c>
      <c r="DR80" s="200">
        <v>37</v>
      </c>
      <c r="DS80" s="159"/>
      <c r="DT80" s="199" t="s">
        <v>210</v>
      </c>
      <c r="DU80" s="159">
        <v>6</v>
      </c>
      <c r="DV80" s="178">
        <v>983</v>
      </c>
      <c r="DW80" s="200">
        <v>59</v>
      </c>
      <c r="DX80" s="159"/>
      <c r="DY80" s="199" t="s">
        <v>210</v>
      </c>
      <c r="DZ80" s="159">
        <v>9</v>
      </c>
      <c r="EA80" s="178">
        <v>1204</v>
      </c>
      <c r="EB80" s="200">
        <v>43</v>
      </c>
      <c r="EC80" s="159"/>
      <c r="ED80" s="199" t="s">
        <v>210</v>
      </c>
      <c r="EE80" s="159">
        <v>13</v>
      </c>
      <c r="EF80" s="178">
        <v>1359</v>
      </c>
      <c r="EG80" s="200">
        <v>29</v>
      </c>
      <c r="EH80" s="159"/>
      <c r="EI80" s="199" t="s">
        <v>210</v>
      </c>
      <c r="EJ80" s="159">
        <v>14</v>
      </c>
      <c r="EK80" s="178" t="e">
        <v>#DIV/0!</v>
      </c>
      <c r="EL80" s="200" t="e">
        <v>#VALUE!</v>
      </c>
      <c r="EM80" s="159"/>
      <c r="EN80" s="199" t="s">
        <v>210</v>
      </c>
      <c r="EO80" s="159">
        <v>15</v>
      </c>
      <c r="EP80" s="178" t="e">
        <v>#DIV/0!</v>
      </c>
      <c r="EQ80" s="200" t="e">
        <v>#VALUE!</v>
      </c>
      <c r="ER80" s="159"/>
      <c r="ES80" s="199" t="s">
        <v>210</v>
      </c>
      <c r="ET80" s="159">
        <v>16</v>
      </c>
      <c r="EU80" s="178" t="e">
        <v>#DIV/0!</v>
      </c>
      <c r="EV80" s="200" t="e">
        <v>#VALUE!</v>
      </c>
      <c r="EW80" s="159"/>
      <c r="EX80" s="199" t="s">
        <v>210</v>
      </c>
      <c r="EY80" s="159">
        <v>17</v>
      </c>
      <c r="EZ80" s="178">
        <v>1946</v>
      </c>
      <c r="FA80" s="200">
        <v>51</v>
      </c>
      <c r="FB80" s="159"/>
      <c r="FC80" s="199" t="s">
        <v>210</v>
      </c>
      <c r="FD80" s="159">
        <v>19</v>
      </c>
      <c r="FE80" s="178" t="e">
        <v>#DIV/0!</v>
      </c>
      <c r="FF80" s="200" t="e">
        <v>#VALUE!</v>
      </c>
      <c r="FG80" s="159"/>
      <c r="FH80" s="199" t="s">
        <v>210</v>
      </c>
      <c r="FI80" s="159">
        <v>22</v>
      </c>
      <c r="FJ80" s="178">
        <v>1801</v>
      </c>
      <c r="FK80" s="200">
        <v>32</v>
      </c>
      <c r="FL80" s="159"/>
      <c r="FM80" s="199" t="s">
        <v>210</v>
      </c>
      <c r="FN80" s="159">
        <v>29</v>
      </c>
      <c r="FO80" s="178">
        <v>2233</v>
      </c>
      <c r="FP80" s="200">
        <v>30</v>
      </c>
      <c r="FQ80" s="159"/>
      <c r="FR80" s="199" t="s">
        <v>210</v>
      </c>
      <c r="FS80" s="159">
        <v>37</v>
      </c>
      <c r="FT80" s="178">
        <v>2091</v>
      </c>
      <c r="FU80" s="200">
        <v>19</v>
      </c>
      <c r="FV80" s="159"/>
      <c r="FW80" s="199" t="s">
        <v>210</v>
      </c>
      <c r="FX80" s="159">
        <v>44</v>
      </c>
      <c r="FY80" s="178">
        <v>2228</v>
      </c>
      <c r="FZ80" s="200">
        <v>21</v>
      </c>
      <c r="GA80" s="159"/>
      <c r="GB80" s="199" t="s">
        <v>210</v>
      </c>
      <c r="GC80" s="159">
        <v>51</v>
      </c>
      <c r="GD80" s="178">
        <v>2267</v>
      </c>
      <c r="GE80" s="200">
        <v>15</v>
      </c>
      <c r="GF80" s="159"/>
      <c r="GG80" s="199" t="s">
        <v>210</v>
      </c>
      <c r="GH80" s="159">
        <v>55</v>
      </c>
      <c r="GI80" s="178" t="e">
        <v>#DIV/0!</v>
      </c>
      <c r="GJ80" s="200" t="e">
        <v>#VALUE!</v>
      </c>
    </row>
    <row r="81" spans="1:192" ht="17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99" t="s">
        <v>211</v>
      </c>
      <c r="AI81" s="159">
        <v>2</v>
      </c>
      <c r="AJ81" s="178">
        <v>2822</v>
      </c>
      <c r="AK81" s="200">
        <v>49</v>
      </c>
      <c r="AL81" s="159"/>
      <c r="AM81" s="199" t="s">
        <v>211</v>
      </c>
      <c r="AN81" s="159">
        <v>6</v>
      </c>
      <c r="AO81" s="178">
        <v>4828</v>
      </c>
      <c r="AP81" s="200">
        <v>67</v>
      </c>
      <c r="AQ81" s="159"/>
      <c r="AR81" s="199" t="s">
        <v>211</v>
      </c>
      <c r="AS81" s="159">
        <v>8</v>
      </c>
      <c r="AT81" s="178">
        <v>6764</v>
      </c>
      <c r="AU81" s="200" t="e">
        <v>#DIV/0!</v>
      </c>
      <c r="AV81" s="159"/>
      <c r="AW81" s="199" t="s">
        <v>211</v>
      </c>
      <c r="AX81" s="159">
        <v>1</v>
      </c>
      <c r="AY81" s="178">
        <v>1406</v>
      </c>
      <c r="AZ81" s="200">
        <v>228</v>
      </c>
      <c r="BA81" s="159"/>
      <c r="BB81" s="199" t="s">
        <v>211</v>
      </c>
      <c r="BC81" s="159">
        <v>2</v>
      </c>
      <c r="BD81" s="178">
        <v>2023</v>
      </c>
      <c r="BE81" s="200">
        <v>190</v>
      </c>
      <c r="BF81" s="159"/>
      <c r="BG81" s="199" t="s">
        <v>211</v>
      </c>
      <c r="BH81" s="159">
        <v>3</v>
      </c>
      <c r="BI81" s="178">
        <v>3242</v>
      </c>
      <c r="BJ81" s="200">
        <v>97</v>
      </c>
      <c r="BK81" s="159"/>
      <c r="BL81" s="199" t="s">
        <v>211</v>
      </c>
      <c r="BM81" s="159">
        <v>5</v>
      </c>
      <c r="BN81" s="178">
        <v>4274</v>
      </c>
      <c r="BO81" s="200">
        <v>163</v>
      </c>
      <c r="BP81" s="159"/>
      <c r="BQ81" s="199" t="s">
        <v>211</v>
      </c>
      <c r="BR81" s="159">
        <v>8</v>
      </c>
      <c r="BS81" s="178">
        <v>6739</v>
      </c>
      <c r="BT81" s="200">
        <v>111</v>
      </c>
      <c r="BU81" s="159"/>
      <c r="BV81" s="199" t="s">
        <v>211</v>
      </c>
      <c r="BW81" s="159">
        <v>4</v>
      </c>
      <c r="BX81" s="178">
        <v>3488</v>
      </c>
      <c r="BY81" s="200">
        <v>78</v>
      </c>
      <c r="BZ81" s="159"/>
      <c r="CA81" s="199" t="s">
        <v>211</v>
      </c>
      <c r="CB81" s="159">
        <v>7</v>
      </c>
      <c r="CC81" s="178">
        <v>5679</v>
      </c>
      <c r="CD81" s="200">
        <v>78</v>
      </c>
      <c r="CE81" s="159"/>
      <c r="CF81" s="199" t="s">
        <v>211</v>
      </c>
      <c r="CG81" s="159">
        <v>11</v>
      </c>
      <c r="CH81" s="178">
        <v>8008</v>
      </c>
      <c r="CI81" s="200">
        <v>40</v>
      </c>
      <c r="CJ81" s="159"/>
      <c r="CK81" s="199" t="s">
        <v>211</v>
      </c>
      <c r="CL81" s="159">
        <v>3</v>
      </c>
      <c r="CM81" s="178">
        <v>2539</v>
      </c>
      <c r="CN81" s="200">
        <v>76</v>
      </c>
      <c r="CO81" s="159"/>
      <c r="CP81" s="199" t="s">
        <v>211</v>
      </c>
      <c r="CQ81" s="159">
        <v>7</v>
      </c>
      <c r="CR81" s="178">
        <v>4152</v>
      </c>
      <c r="CS81" s="200">
        <v>60</v>
      </c>
      <c r="CT81" s="159"/>
      <c r="CU81" s="199" t="s">
        <v>211</v>
      </c>
      <c r="CV81" s="159">
        <v>13</v>
      </c>
      <c r="CW81" s="178">
        <v>7628</v>
      </c>
      <c r="CX81" s="200">
        <v>29</v>
      </c>
      <c r="CY81" s="159"/>
      <c r="CZ81" s="199" t="s">
        <v>211</v>
      </c>
      <c r="DA81" s="159">
        <v>17</v>
      </c>
      <c r="DB81" s="178">
        <v>9692</v>
      </c>
      <c r="DC81" s="200">
        <v>13</v>
      </c>
      <c r="DD81" s="159"/>
      <c r="DE81" s="199" t="s">
        <v>211</v>
      </c>
      <c r="DF81" s="159">
        <v>23</v>
      </c>
      <c r="DG81" s="178">
        <v>13142</v>
      </c>
      <c r="DH81" s="200">
        <v>67</v>
      </c>
      <c r="DI81" s="159"/>
      <c r="DJ81" s="199" t="s">
        <v>211</v>
      </c>
      <c r="DK81" s="159">
        <v>4</v>
      </c>
      <c r="DL81" s="178">
        <v>3776</v>
      </c>
      <c r="DM81" s="200">
        <v>49</v>
      </c>
      <c r="DN81" s="159"/>
      <c r="DO81" s="199" t="s">
        <v>211</v>
      </c>
      <c r="DP81" s="159">
        <v>12</v>
      </c>
      <c r="DQ81" s="178">
        <v>9247</v>
      </c>
      <c r="DR81" s="200">
        <v>97</v>
      </c>
      <c r="DS81" s="159"/>
      <c r="DT81" s="199" t="s">
        <v>211</v>
      </c>
      <c r="DU81" s="159">
        <v>6</v>
      </c>
      <c r="DV81" s="178">
        <v>4789</v>
      </c>
      <c r="DW81" s="200">
        <v>82</v>
      </c>
      <c r="DX81" s="159"/>
      <c r="DY81" s="199" t="s">
        <v>211</v>
      </c>
      <c r="DZ81" s="159">
        <v>9</v>
      </c>
      <c r="EA81" s="178">
        <v>6633</v>
      </c>
      <c r="EB81" s="200">
        <v>99</v>
      </c>
      <c r="EC81" s="159"/>
      <c r="ED81" s="199" t="s">
        <v>211</v>
      </c>
      <c r="EE81" s="159">
        <v>13</v>
      </c>
      <c r="EF81" s="178">
        <v>8092</v>
      </c>
      <c r="EG81" s="200">
        <v>44</v>
      </c>
      <c r="EH81" s="159"/>
      <c r="EI81" s="199" t="s">
        <v>211</v>
      </c>
      <c r="EJ81" s="159">
        <v>14</v>
      </c>
      <c r="EK81" s="178" t="e">
        <v>#DIV/0!</v>
      </c>
      <c r="EL81" s="200" t="e">
        <v>#VALUE!</v>
      </c>
      <c r="EM81" s="159"/>
      <c r="EN81" s="199" t="s">
        <v>211</v>
      </c>
      <c r="EO81" s="159">
        <v>15</v>
      </c>
      <c r="EP81" s="178">
        <v>10067</v>
      </c>
      <c r="EQ81" s="200">
        <v>15</v>
      </c>
      <c r="ER81" s="159"/>
      <c r="ES81" s="199" t="s">
        <v>211</v>
      </c>
      <c r="ET81" s="159">
        <v>16</v>
      </c>
      <c r="EU81" s="178" t="e">
        <v>#DIV/0!</v>
      </c>
      <c r="EV81" s="200" t="e">
        <v>#VALUE!</v>
      </c>
      <c r="EW81" s="159"/>
      <c r="EX81" s="199" t="s">
        <v>211</v>
      </c>
      <c r="EY81" s="159">
        <v>17</v>
      </c>
      <c r="EZ81" s="178" t="e">
        <v>#DIV/0!</v>
      </c>
      <c r="FA81" s="200" t="e">
        <v>#VALUE!</v>
      </c>
      <c r="FB81" s="159"/>
      <c r="FC81" s="199" t="s">
        <v>211</v>
      </c>
      <c r="FD81" s="159">
        <v>19</v>
      </c>
      <c r="FE81" s="178" t="e">
        <v>#DIV/0!</v>
      </c>
      <c r="FF81" s="200" t="e">
        <v>#VALUE!</v>
      </c>
      <c r="FG81" s="159"/>
      <c r="FH81" s="199" t="s">
        <v>211</v>
      </c>
      <c r="FI81" s="159">
        <v>22</v>
      </c>
      <c r="FJ81" s="178">
        <v>13223</v>
      </c>
      <c r="FK81" s="200">
        <v>35</v>
      </c>
      <c r="FL81" s="159"/>
      <c r="FM81" s="199" t="s">
        <v>211</v>
      </c>
      <c r="FN81" s="159">
        <v>29</v>
      </c>
      <c r="FO81" s="178">
        <v>22400</v>
      </c>
      <c r="FP81" s="200">
        <v>218</v>
      </c>
      <c r="FQ81" s="159"/>
      <c r="FR81" s="199" t="s">
        <v>211</v>
      </c>
      <c r="FS81" s="159">
        <v>37</v>
      </c>
      <c r="FT81" s="178">
        <v>22762</v>
      </c>
      <c r="FU81" s="200">
        <v>10</v>
      </c>
      <c r="FV81" s="159"/>
      <c r="FW81" s="199" t="s">
        <v>211</v>
      </c>
      <c r="FX81" s="159" t="s">
        <v>141</v>
      </c>
      <c r="FY81" s="178" t="e">
        <v>#DIV/0!</v>
      </c>
      <c r="FZ81" s="200" t="e">
        <v>#VALUE!</v>
      </c>
      <c r="GA81" s="159"/>
      <c r="GB81" s="199" t="s">
        <v>211</v>
      </c>
      <c r="GC81" s="159" t="s">
        <v>141</v>
      </c>
      <c r="GD81" s="178" t="e">
        <v>#DIV/0!</v>
      </c>
      <c r="GE81" s="200" t="e">
        <v>#VALUE!</v>
      </c>
      <c r="GF81" s="159"/>
      <c r="GG81" s="199" t="s">
        <v>211</v>
      </c>
      <c r="GH81" s="159" t="s">
        <v>141</v>
      </c>
      <c r="GI81" s="178" t="e">
        <v>#DIV/0!</v>
      </c>
      <c r="GJ81" s="200" t="e">
        <v>#VALUE!</v>
      </c>
    </row>
    <row r="82" spans="1:192" ht="17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99" t="s">
        <v>212</v>
      </c>
      <c r="AI82" s="159">
        <v>2</v>
      </c>
      <c r="AJ82" s="178">
        <v>1355</v>
      </c>
      <c r="AK82" s="200">
        <v>74</v>
      </c>
      <c r="AL82" s="159"/>
      <c r="AM82" s="199" t="s">
        <v>212</v>
      </c>
      <c r="AN82" s="159">
        <v>6</v>
      </c>
      <c r="AO82" s="178">
        <v>1895</v>
      </c>
      <c r="AP82" s="200">
        <v>19</v>
      </c>
      <c r="AQ82" s="159"/>
      <c r="AR82" s="199" t="s">
        <v>212</v>
      </c>
      <c r="AS82" s="159">
        <v>8</v>
      </c>
      <c r="AT82" s="178">
        <v>2416</v>
      </c>
      <c r="AU82" s="200">
        <v>25</v>
      </c>
      <c r="AV82" s="159"/>
      <c r="AW82" s="199" t="s">
        <v>212</v>
      </c>
      <c r="AX82" s="159">
        <v>1</v>
      </c>
      <c r="AY82" s="178">
        <v>1024</v>
      </c>
      <c r="AZ82" s="200">
        <v>81</v>
      </c>
      <c r="BA82" s="159"/>
      <c r="BB82" s="199" t="s">
        <v>212</v>
      </c>
      <c r="BC82" s="159">
        <v>2</v>
      </c>
      <c r="BD82" s="178">
        <v>1211</v>
      </c>
      <c r="BE82" s="200">
        <v>96</v>
      </c>
      <c r="BF82" s="159"/>
      <c r="BG82" s="199" t="s">
        <v>212</v>
      </c>
      <c r="BH82" s="159">
        <v>3</v>
      </c>
      <c r="BI82" s="178">
        <v>1453</v>
      </c>
      <c r="BJ82" s="200">
        <v>22</v>
      </c>
      <c r="BK82" s="159"/>
      <c r="BL82" s="199" t="s">
        <v>212</v>
      </c>
      <c r="BM82" s="159">
        <v>5</v>
      </c>
      <c r="BN82" s="178">
        <v>1864</v>
      </c>
      <c r="BO82" s="200">
        <v>59</v>
      </c>
      <c r="BP82" s="159"/>
      <c r="BQ82" s="199" t="s">
        <v>212</v>
      </c>
      <c r="BR82" s="159">
        <v>8</v>
      </c>
      <c r="BS82" s="178">
        <v>2248</v>
      </c>
      <c r="BT82" s="200">
        <v>40</v>
      </c>
      <c r="BU82" s="159"/>
      <c r="BV82" s="199" t="s">
        <v>212</v>
      </c>
      <c r="BW82" s="159">
        <v>4</v>
      </c>
      <c r="BX82" s="178">
        <v>1053</v>
      </c>
      <c r="BY82" s="200">
        <v>10</v>
      </c>
      <c r="BZ82" s="159"/>
      <c r="CA82" s="199" t="s">
        <v>212</v>
      </c>
      <c r="CB82" s="159">
        <v>7</v>
      </c>
      <c r="CC82" s="178">
        <v>1550</v>
      </c>
      <c r="CD82" s="200">
        <v>18</v>
      </c>
      <c r="CE82" s="159"/>
      <c r="CF82" s="199" t="s">
        <v>212</v>
      </c>
      <c r="CG82" s="159">
        <v>11</v>
      </c>
      <c r="CH82" s="178">
        <v>2070</v>
      </c>
      <c r="CI82" s="200">
        <v>11</v>
      </c>
      <c r="CJ82" s="159"/>
      <c r="CK82" s="199" t="s">
        <v>212</v>
      </c>
      <c r="CL82" s="159">
        <v>3</v>
      </c>
      <c r="CM82" s="178">
        <v>915</v>
      </c>
      <c r="CN82" s="200">
        <v>27</v>
      </c>
      <c r="CO82" s="159"/>
      <c r="CP82" s="199" t="s">
        <v>212</v>
      </c>
      <c r="CQ82" s="159">
        <v>7</v>
      </c>
      <c r="CR82" s="178">
        <v>1290</v>
      </c>
      <c r="CS82" s="200">
        <v>21</v>
      </c>
      <c r="CT82" s="159"/>
      <c r="CU82" s="199" t="s">
        <v>212</v>
      </c>
      <c r="CV82" s="159">
        <v>13</v>
      </c>
      <c r="CW82" s="178">
        <v>1793</v>
      </c>
      <c r="CX82" s="200">
        <v>19</v>
      </c>
      <c r="CY82" s="159"/>
      <c r="CZ82" s="199" t="s">
        <v>212</v>
      </c>
      <c r="DA82" s="159">
        <v>17</v>
      </c>
      <c r="DB82" s="178">
        <v>2493</v>
      </c>
      <c r="DC82" s="200">
        <v>19</v>
      </c>
      <c r="DD82" s="159"/>
      <c r="DE82" s="199" t="s">
        <v>212</v>
      </c>
      <c r="DF82" s="159">
        <v>23</v>
      </c>
      <c r="DG82" s="178">
        <v>2610</v>
      </c>
      <c r="DH82" s="200">
        <v>27</v>
      </c>
      <c r="DI82" s="159"/>
      <c r="DJ82" s="199" t="s">
        <v>212</v>
      </c>
      <c r="DK82" s="159">
        <v>4</v>
      </c>
      <c r="DL82" s="178">
        <v>1123</v>
      </c>
      <c r="DM82" s="200">
        <v>53</v>
      </c>
      <c r="DN82" s="159"/>
      <c r="DO82" s="199" t="s">
        <v>212</v>
      </c>
      <c r="DP82" s="159">
        <v>12</v>
      </c>
      <c r="DQ82" s="178">
        <v>2007</v>
      </c>
      <c r="DR82" s="200">
        <v>31</v>
      </c>
      <c r="DS82" s="159"/>
      <c r="DT82" s="199" t="s">
        <v>212</v>
      </c>
      <c r="DU82" s="159">
        <v>6</v>
      </c>
      <c r="DV82" s="178">
        <v>1276</v>
      </c>
      <c r="DW82" s="200">
        <v>20</v>
      </c>
      <c r="DX82" s="159"/>
      <c r="DY82" s="199" t="s">
        <v>212</v>
      </c>
      <c r="DZ82" s="159">
        <v>9</v>
      </c>
      <c r="EA82" s="178">
        <v>1582</v>
      </c>
      <c r="EB82" s="200">
        <v>13</v>
      </c>
      <c r="EC82" s="159"/>
      <c r="ED82" s="199" t="s">
        <v>212</v>
      </c>
      <c r="EE82" s="159">
        <v>13</v>
      </c>
      <c r="EF82" s="178">
        <v>1944</v>
      </c>
      <c r="EG82" s="200">
        <v>3</v>
      </c>
      <c r="EH82" s="159"/>
      <c r="EI82" s="199" t="s">
        <v>212</v>
      </c>
      <c r="EJ82" s="159">
        <v>14</v>
      </c>
      <c r="EK82" s="178" t="e">
        <v>#DIV/0!</v>
      </c>
      <c r="EL82" s="200" t="e">
        <v>#VALUE!</v>
      </c>
      <c r="EM82" s="159"/>
      <c r="EN82" s="199" t="s">
        <v>212</v>
      </c>
      <c r="EO82" s="159">
        <v>15</v>
      </c>
      <c r="EP82" s="178" t="e">
        <v>#DIV/0!</v>
      </c>
      <c r="EQ82" s="200" t="e">
        <v>#VALUE!</v>
      </c>
      <c r="ER82" s="159"/>
      <c r="ES82" s="199" t="s">
        <v>212</v>
      </c>
      <c r="ET82" s="159">
        <v>16</v>
      </c>
      <c r="EU82" s="178" t="e">
        <v>#DIV/0!</v>
      </c>
      <c r="EV82" s="200" t="e">
        <v>#VALUE!</v>
      </c>
      <c r="EW82" s="159"/>
      <c r="EX82" s="199" t="s">
        <v>212</v>
      </c>
      <c r="EY82" s="159">
        <v>17</v>
      </c>
      <c r="EZ82" s="178">
        <v>2504</v>
      </c>
      <c r="FA82" s="200">
        <v>13</v>
      </c>
      <c r="FB82" s="159"/>
      <c r="FC82" s="199" t="s">
        <v>212</v>
      </c>
      <c r="FD82" s="159">
        <v>19</v>
      </c>
      <c r="FE82" s="178" t="e">
        <v>#DIV/0!</v>
      </c>
      <c r="FF82" s="200" t="e">
        <v>#VALUE!</v>
      </c>
      <c r="FG82" s="159"/>
      <c r="FH82" s="199" t="s">
        <v>212</v>
      </c>
      <c r="FI82" s="159">
        <v>22</v>
      </c>
      <c r="FJ82" s="178">
        <v>2722</v>
      </c>
      <c r="FK82" s="200">
        <v>19</v>
      </c>
      <c r="FL82" s="159"/>
      <c r="FM82" s="199" t="s">
        <v>212</v>
      </c>
      <c r="FN82" s="159">
        <v>29</v>
      </c>
      <c r="FO82" s="178">
        <v>3267</v>
      </c>
      <c r="FP82" s="200">
        <v>19</v>
      </c>
      <c r="FQ82" s="159"/>
      <c r="FR82" s="199" t="s">
        <v>212</v>
      </c>
      <c r="FS82" s="159">
        <v>37</v>
      </c>
      <c r="FT82" s="178">
        <v>3352</v>
      </c>
      <c r="FU82" s="200">
        <v>9</v>
      </c>
      <c r="FV82" s="159"/>
      <c r="FW82" s="199" t="s">
        <v>212</v>
      </c>
      <c r="FX82" s="159">
        <v>44</v>
      </c>
      <c r="FY82" s="178">
        <v>3394</v>
      </c>
      <c r="FZ82" s="200">
        <v>25</v>
      </c>
      <c r="GA82" s="159"/>
      <c r="GB82" s="199" t="s">
        <v>212</v>
      </c>
      <c r="GC82" s="159">
        <v>51</v>
      </c>
      <c r="GD82" s="178">
        <v>3502</v>
      </c>
      <c r="GE82" s="200">
        <v>28</v>
      </c>
      <c r="GF82" s="159"/>
      <c r="GG82" s="199" t="s">
        <v>212</v>
      </c>
      <c r="GH82" s="159">
        <v>55</v>
      </c>
      <c r="GI82" s="178" t="e">
        <v>#DIV/0!</v>
      </c>
      <c r="GJ82" s="200" t="e">
        <v>#VALUE!</v>
      </c>
    </row>
    <row r="83" spans="1:192" ht="17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95" t="s">
        <v>213</v>
      </c>
      <c r="AI83" s="159" t="s">
        <v>206</v>
      </c>
      <c r="AJ83" s="191" t="s">
        <v>207</v>
      </c>
      <c r="AK83" s="201" t="s">
        <v>208</v>
      </c>
      <c r="AL83" s="159"/>
      <c r="AM83" s="195" t="s">
        <v>213</v>
      </c>
      <c r="AN83" s="159" t="s">
        <v>206</v>
      </c>
      <c r="AO83" s="191" t="s">
        <v>207</v>
      </c>
      <c r="AP83" s="201" t="s">
        <v>208</v>
      </c>
      <c r="AQ83" s="159"/>
      <c r="AR83" s="195" t="s">
        <v>213</v>
      </c>
      <c r="AS83" s="159" t="s">
        <v>206</v>
      </c>
      <c r="AT83" s="191" t="s">
        <v>207</v>
      </c>
      <c r="AU83" s="201" t="s">
        <v>208</v>
      </c>
      <c r="AV83" s="159"/>
      <c r="AW83" s="195" t="s">
        <v>213</v>
      </c>
      <c r="AX83" s="159" t="s">
        <v>206</v>
      </c>
      <c r="AY83" s="191" t="s">
        <v>207</v>
      </c>
      <c r="AZ83" s="201" t="s">
        <v>208</v>
      </c>
      <c r="BA83" s="159"/>
      <c r="BB83" s="195" t="s">
        <v>213</v>
      </c>
      <c r="BC83" s="159" t="s">
        <v>206</v>
      </c>
      <c r="BD83" s="191" t="s">
        <v>207</v>
      </c>
      <c r="BE83" s="201" t="s">
        <v>208</v>
      </c>
      <c r="BF83" s="159"/>
      <c r="BG83" s="195" t="s">
        <v>213</v>
      </c>
      <c r="BH83" s="159" t="s">
        <v>206</v>
      </c>
      <c r="BI83" s="191" t="s">
        <v>207</v>
      </c>
      <c r="BJ83" s="201" t="s">
        <v>208</v>
      </c>
      <c r="BK83" s="159"/>
      <c r="BL83" s="195" t="s">
        <v>213</v>
      </c>
      <c r="BM83" s="159" t="s">
        <v>206</v>
      </c>
      <c r="BN83" s="191" t="s">
        <v>207</v>
      </c>
      <c r="BO83" s="201" t="s">
        <v>208</v>
      </c>
      <c r="BP83" s="159"/>
      <c r="BQ83" s="195" t="s">
        <v>213</v>
      </c>
      <c r="BR83" s="159" t="s">
        <v>206</v>
      </c>
      <c r="BS83" s="191" t="s">
        <v>207</v>
      </c>
      <c r="BT83" s="201" t="s">
        <v>208</v>
      </c>
      <c r="BU83" s="159"/>
      <c r="BV83" s="195" t="s">
        <v>213</v>
      </c>
      <c r="BW83" s="159" t="s">
        <v>206</v>
      </c>
      <c r="BX83" s="191" t="s">
        <v>207</v>
      </c>
      <c r="BY83" s="201" t="s">
        <v>208</v>
      </c>
      <c r="BZ83" s="159"/>
      <c r="CA83" s="195" t="s">
        <v>213</v>
      </c>
      <c r="CB83" s="159" t="s">
        <v>206</v>
      </c>
      <c r="CC83" s="191" t="s">
        <v>207</v>
      </c>
      <c r="CD83" s="201" t="s">
        <v>208</v>
      </c>
      <c r="CE83" s="159"/>
      <c r="CF83" s="195" t="s">
        <v>213</v>
      </c>
      <c r="CG83" s="159" t="s">
        <v>206</v>
      </c>
      <c r="CH83" s="191" t="s">
        <v>207</v>
      </c>
      <c r="CI83" s="201" t="s">
        <v>208</v>
      </c>
      <c r="CJ83" s="159"/>
      <c r="CK83" s="195" t="s">
        <v>213</v>
      </c>
      <c r="CL83" s="159" t="s">
        <v>206</v>
      </c>
      <c r="CM83" s="191" t="s">
        <v>207</v>
      </c>
      <c r="CN83" s="201" t="s">
        <v>208</v>
      </c>
      <c r="CO83" s="159"/>
      <c r="CP83" s="195" t="s">
        <v>213</v>
      </c>
      <c r="CQ83" s="159" t="s">
        <v>206</v>
      </c>
      <c r="CR83" s="191" t="s">
        <v>207</v>
      </c>
      <c r="CS83" s="201" t="s">
        <v>208</v>
      </c>
      <c r="CT83" s="159"/>
      <c r="CU83" s="195" t="s">
        <v>213</v>
      </c>
      <c r="CV83" s="159" t="s">
        <v>206</v>
      </c>
      <c r="CW83" s="191" t="s">
        <v>207</v>
      </c>
      <c r="CX83" s="201" t="s">
        <v>208</v>
      </c>
      <c r="CY83" s="159"/>
      <c r="CZ83" s="195" t="s">
        <v>213</v>
      </c>
      <c r="DA83" s="159" t="s">
        <v>206</v>
      </c>
      <c r="DB83" s="191" t="s">
        <v>207</v>
      </c>
      <c r="DC83" s="201" t="s">
        <v>208</v>
      </c>
      <c r="DD83" s="159"/>
      <c r="DE83" s="195" t="s">
        <v>213</v>
      </c>
      <c r="DF83" s="159" t="s">
        <v>206</v>
      </c>
      <c r="DG83" s="191" t="s">
        <v>207</v>
      </c>
      <c r="DH83" s="201" t="s">
        <v>208</v>
      </c>
      <c r="DI83" s="159"/>
      <c r="DJ83" s="195" t="s">
        <v>213</v>
      </c>
      <c r="DK83" s="159" t="s">
        <v>206</v>
      </c>
      <c r="DL83" s="191" t="s">
        <v>207</v>
      </c>
      <c r="DM83" s="201" t="s">
        <v>208</v>
      </c>
      <c r="DN83" s="159"/>
      <c r="DO83" s="195" t="s">
        <v>213</v>
      </c>
      <c r="DP83" s="159" t="s">
        <v>206</v>
      </c>
      <c r="DQ83" s="191" t="s">
        <v>207</v>
      </c>
      <c r="DR83" s="201" t="s">
        <v>208</v>
      </c>
      <c r="DS83" s="159"/>
      <c r="DT83" s="195" t="s">
        <v>213</v>
      </c>
      <c r="DU83" s="159" t="s">
        <v>206</v>
      </c>
      <c r="DV83" s="191" t="s">
        <v>207</v>
      </c>
      <c r="DW83" s="201" t="s">
        <v>208</v>
      </c>
      <c r="DX83" s="159"/>
      <c r="DY83" s="195" t="s">
        <v>213</v>
      </c>
      <c r="DZ83" s="159" t="s">
        <v>206</v>
      </c>
      <c r="EA83" s="191" t="s">
        <v>207</v>
      </c>
      <c r="EB83" s="201" t="s">
        <v>208</v>
      </c>
      <c r="EC83" s="159"/>
      <c r="ED83" s="195" t="s">
        <v>213</v>
      </c>
      <c r="EE83" s="159" t="s">
        <v>206</v>
      </c>
      <c r="EF83" s="191" t="s">
        <v>207</v>
      </c>
      <c r="EG83" s="201" t="s">
        <v>208</v>
      </c>
      <c r="EH83" s="159"/>
      <c r="EI83" s="202" t="s">
        <v>213</v>
      </c>
      <c r="EJ83" s="203" t="s">
        <v>206</v>
      </c>
      <c r="EK83" s="204" t="s">
        <v>207</v>
      </c>
      <c r="EL83" s="205" t="s">
        <v>208</v>
      </c>
      <c r="EM83" s="159"/>
      <c r="EN83" s="202" t="s">
        <v>213</v>
      </c>
      <c r="EO83" s="203" t="s">
        <v>206</v>
      </c>
      <c r="EP83" s="204" t="s">
        <v>207</v>
      </c>
      <c r="EQ83" s="205" t="s">
        <v>208</v>
      </c>
      <c r="ER83" s="159"/>
      <c r="ES83" s="202" t="s">
        <v>213</v>
      </c>
      <c r="ET83" s="203" t="s">
        <v>206</v>
      </c>
      <c r="EU83" s="204" t="s">
        <v>207</v>
      </c>
      <c r="EV83" s="205" t="s">
        <v>208</v>
      </c>
      <c r="EW83" s="159"/>
      <c r="EX83" s="202" t="s">
        <v>213</v>
      </c>
      <c r="EY83" s="203" t="s">
        <v>206</v>
      </c>
      <c r="EZ83" s="204" t="s">
        <v>207</v>
      </c>
      <c r="FA83" s="205" t="s">
        <v>208</v>
      </c>
      <c r="FB83" s="159"/>
      <c r="FC83" s="202" t="s">
        <v>213</v>
      </c>
      <c r="FD83" s="203" t="s">
        <v>206</v>
      </c>
      <c r="FE83" s="204" t="s">
        <v>207</v>
      </c>
      <c r="FF83" s="205" t="s">
        <v>208</v>
      </c>
      <c r="FG83" s="159"/>
      <c r="FH83" s="202" t="s">
        <v>213</v>
      </c>
      <c r="FI83" s="203" t="s">
        <v>206</v>
      </c>
      <c r="FJ83" s="204" t="s">
        <v>207</v>
      </c>
      <c r="FK83" s="205" t="s">
        <v>208</v>
      </c>
      <c r="FL83" s="159"/>
      <c r="FM83" s="202" t="s">
        <v>213</v>
      </c>
      <c r="FN83" s="203" t="s">
        <v>206</v>
      </c>
      <c r="FO83" s="204" t="s">
        <v>207</v>
      </c>
      <c r="FP83" s="205" t="s">
        <v>208</v>
      </c>
      <c r="FQ83" s="159"/>
      <c r="FR83" s="202" t="s">
        <v>213</v>
      </c>
      <c r="FS83" s="203" t="s">
        <v>206</v>
      </c>
      <c r="FT83" s="204" t="s">
        <v>207</v>
      </c>
      <c r="FU83" s="205" t="s">
        <v>208</v>
      </c>
      <c r="FV83" s="159"/>
      <c r="FW83" s="202" t="s">
        <v>213</v>
      </c>
      <c r="FX83" s="203" t="s">
        <v>206</v>
      </c>
      <c r="FY83" s="204" t="s">
        <v>207</v>
      </c>
      <c r="FZ83" s="205" t="s">
        <v>208</v>
      </c>
      <c r="GA83" s="159"/>
      <c r="GB83" s="202" t="s">
        <v>213</v>
      </c>
      <c r="GC83" s="203" t="s">
        <v>206</v>
      </c>
      <c r="GD83" s="204" t="s">
        <v>207</v>
      </c>
      <c r="GE83" s="205" t="s">
        <v>208</v>
      </c>
      <c r="GF83" s="159"/>
      <c r="GG83" s="202" t="s">
        <v>213</v>
      </c>
      <c r="GH83" s="203" t="s">
        <v>206</v>
      </c>
      <c r="GI83" s="204" t="s">
        <v>207</v>
      </c>
      <c r="GJ83" s="205" t="s">
        <v>208</v>
      </c>
    </row>
    <row r="84" spans="1:192" ht="17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99" t="s">
        <v>209</v>
      </c>
      <c r="AI84" s="159">
        <v>2</v>
      </c>
      <c r="AJ84" s="180">
        <v>1650</v>
      </c>
      <c r="AK84" s="200">
        <v>107</v>
      </c>
      <c r="AL84" s="159"/>
      <c r="AM84" s="199" t="s">
        <v>209</v>
      </c>
      <c r="AN84" s="159">
        <v>6</v>
      </c>
      <c r="AO84" s="180">
        <v>2437</v>
      </c>
      <c r="AP84" s="200">
        <v>245</v>
      </c>
      <c r="AQ84" s="159"/>
      <c r="AR84" s="199" t="s">
        <v>209</v>
      </c>
      <c r="AS84" s="159">
        <v>8</v>
      </c>
      <c r="AT84" s="180">
        <v>3469</v>
      </c>
      <c r="AU84" s="200">
        <v>384</v>
      </c>
      <c r="AV84" s="159"/>
      <c r="AW84" s="199" t="s">
        <v>209</v>
      </c>
      <c r="AX84" s="159">
        <v>1</v>
      </c>
      <c r="AY84" s="180">
        <v>1951</v>
      </c>
      <c r="AZ84" s="200">
        <v>183</v>
      </c>
      <c r="BA84" s="159"/>
      <c r="BB84" s="199" t="s">
        <v>209</v>
      </c>
      <c r="BC84" s="159">
        <v>2</v>
      </c>
      <c r="BD84" s="180">
        <v>2634</v>
      </c>
      <c r="BE84" s="200">
        <v>313</v>
      </c>
      <c r="BF84" s="159"/>
      <c r="BG84" s="199" t="s">
        <v>209</v>
      </c>
      <c r="BH84" s="159">
        <v>3</v>
      </c>
      <c r="BI84" s="180">
        <v>3495</v>
      </c>
      <c r="BJ84" s="200">
        <v>26</v>
      </c>
      <c r="BK84" s="159"/>
      <c r="BL84" s="199" t="s">
        <v>209</v>
      </c>
      <c r="BM84" s="159">
        <v>5</v>
      </c>
      <c r="BN84" s="180">
        <v>4732</v>
      </c>
      <c r="BO84" s="200">
        <v>442</v>
      </c>
      <c r="BP84" s="159"/>
      <c r="BQ84" s="199" t="s">
        <v>209</v>
      </c>
      <c r="BR84" s="159">
        <v>8</v>
      </c>
      <c r="BS84" s="180">
        <v>7150</v>
      </c>
      <c r="BT84" s="200">
        <v>128</v>
      </c>
      <c r="BU84" s="159"/>
      <c r="BV84" s="199" t="s">
        <v>209</v>
      </c>
      <c r="BW84" s="159">
        <v>4</v>
      </c>
      <c r="BX84" s="180">
        <v>2585</v>
      </c>
      <c r="BY84" s="200">
        <v>74</v>
      </c>
      <c r="BZ84" s="159"/>
      <c r="CA84" s="199" t="s">
        <v>209</v>
      </c>
      <c r="CB84" s="159">
        <v>7</v>
      </c>
      <c r="CC84" s="180">
        <v>3777</v>
      </c>
      <c r="CD84" s="200">
        <v>178</v>
      </c>
      <c r="CE84" s="159"/>
      <c r="CF84" s="199" t="s">
        <v>209</v>
      </c>
      <c r="CG84" s="159">
        <v>11</v>
      </c>
      <c r="CH84" s="180">
        <v>5507</v>
      </c>
      <c r="CI84" s="200">
        <v>412</v>
      </c>
      <c r="CJ84" s="159"/>
      <c r="CK84" s="199" t="s">
        <v>209</v>
      </c>
      <c r="CL84" s="159">
        <v>3</v>
      </c>
      <c r="CM84" s="180">
        <v>1902</v>
      </c>
      <c r="CN84" s="200">
        <v>224</v>
      </c>
      <c r="CO84" s="159"/>
      <c r="CP84" s="199" t="s">
        <v>209</v>
      </c>
      <c r="CQ84" s="159">
        <v>7</v>
      </c>
      <c r="CR84" s="180">
        <v>2823</v>
      </c>
      <c r="CS84" s="200">
        <v>280</v>
      </c>
      <c r="CT84" s="159"/>
      <c r="CU84" s="199" t="s">
        <v>209</v>
      </c>
      <c r="CV84" s="159">
        <v>13</v>
      </c>
      <c r="CW84" s="180">
        <v>5159</v>
      </c>
      <c r="CX84" s="200">
        <v>242</v>
      </c>
      <c r="CY84" s="159"/>
      <c r="CZ84" s="199" t="s">
        <v>209</v>
      </c>
      <c r="DA84" s="159">
        <v>17</v>
      </c>
      <c r="DB84" s="180">
        <v>6281</v>
      </c>
      <c r="DC84" s="200">
        <v>417</v>
      </c>
      <c r="DD84" s="159"/>
      <c r="DE84" s="199" t="s">
        <v>209</v>
      </c>
      <c r="DF84" s="159">
        <v>23</v>
      </c>
      <c r="DG84" s="180">
        <v>7576</v>
      </c>
      <c r="DH84" s="200">
        <v>684</v>
      </c>
      <c r="DI84" s="159"/>
      <c r="DJ84" s="199" t="s">
        <v>209</v>
      </c>
      <c r="DK84" s="159">
        <v>4</v>
      </c>
      <c r="DL84" s="180">
        <v>10462</v>
      </c>
      <c r="DM84" s="200">
        <v>207</v>
      </c>
      <c r="DN84" s="159"/>
      <c r="DO84" s="199" t="s">
        <v>209</v>
      </c>
      <c r="DP84" s="159">
        <v>12</v>
      </c>
      <c r="DQ84" s="180">
        <v>25640</v>
      </c>
      <c r="DR84" s="200">
        <v>1063</v>
      </c>
      <c r="DS84" s="159"/>
      <c r="DT84" s="199" t="s">
        <v>209</v>
      </c>
      <c r="DU84" s="159">
        <v>6</v>
      </c>
      <c r="DV84" s="180">
        <v>11167</v>
      </c>
      <c r="DW84" s="200">
        <v>649</v>
      </c>
      <c r="DX84" s="159"/>
      <c r="DY84" s="199" t="s">
        <v>209</v>
      </c>
      <c r="DZ84" s="159">
        <v>9</v>
      </c>
      <c r="EA84" s="180">
        <v>13834</v>
      </c>
      <c r="EB84" s="200">
        <v>1233</v>
      </c>
      <c r="EC84" s="159"/>
      <c r="ED84" s="199" t="s">
        <v>209</v>
      </c>
      <c r="EE84" s="159">
        <v>13</v>
      </c>
      <c r="EF84" s="180">
        <v>21337</v>
      </c>
      <c r="EG84" s="200">
        <v>2528</v>
      </c>
      <c r="EH84" s="159"/>
      <c r="EI84" s="199" t="s">
        <v>209</v>
      </c>
      <c r="EJ84" s="159">
        <v>1</v>
      </c>
      <c r="EK84" s="180">
        <v>3749</v>
      </c>
      <c r="EL84" s="200">
        <v>629</v>
      </c>
      <c r="EM84" s="159"/>
      <c r="EN84" s="199" t="s">
        <v>209</v>
      </c>
      <c r="EO84" s="159">
        <v>2</v>
      </c>
      <c r="EP84" s="180">
        <v>4256</v>
      </c>
      <c r="EQ84" s="200">
        <v>486</v>
      </c>
      <c r="ER84" s="159"/>
      <c r="ES84" s="199" t="s">
        <v>209</v>
      </c>
      <c r="ET84" s="159">
        <v>3</v>
      </c>
      <c r="EU84" s="180">
        <v>6598</v>
      </c>
      <c r="EV84" s="200">
        <v>832</v>
      </c>
      <c r="EW84" s="159"/>
      <c r="EX84" s="199" t="s">
        <v>209</v>
      </c>
      <c r="EY84" s="159">
        <v>4</v>
      </c>
      <c r="EZ84" s="180">
        <v>7573</v>
      </c>
      <c r="FA84" s="200">
        <v>504</v>
      </c>
      <c r="FB84" s="159"/>
      <c r="FC84" s="199" t="s">
        <v>209</v>
      </c>
      <c r="FD84" s="159">
        <v>6</v>
      </c>
      <c r="FE84" s="180">
        <v>10318</v>
      </c>
      <c r="FF84" s="200">
        <v>1038</v>
      </c>
      <c r="FG84" s="159"/>
      <c r="FH84" s="199" t="s">
        <v>209</v>
      </c>
      <c r="FI84" s="159">
        <v>9</v>
      </c>
      <c r="FJ84" s="180">
        <v>16013</v>
      </c>
      <c r="FK84" s="200">
        <v>1056</v>
      </c>
      <c r="FL84" s="159"/>
      <c r="FM84" s="199" t="s">
        <v>209</v>
      </c>
      <c r="FN84" s="159">
        <v>7</v>
      </c>
      <c r="FO84" s="180">
        <v>10267</v>
      </c>
      <c r="FP84" s="200">
        <v>1097</v>
      </c>
      <c r="FQ84" s="159"/>
      <c r="FR84" s="199" t="s">
        <v>209</v>
      </c>
      <c r="FS84" s="159">
        <v>15</v>
      </c>
      <c r="FT84" s="180">
        <v>19463</v>
      </c>
      <c r="FU84" s="200">
        <v>1874</v>
      </c>
      <c r="FV84" s="159"/>
      <c r="FW84" s="199" t="s">
        <v>209</v>
      </c>
      <c r="FX84" s="159" t="s">
        <v>141</v>
      </c>
      <c r="FY84" s="180" t="e">
        <v>#DIV/0!</v>
      </c>
      <c r="FZ84" s="200" t="e">
        <v>#DIV/0!</v>
      </c>
      <c r="GA84" s="159"/>
      <c r="GB84" s="199" t="s">
        <v>209</v>
      </c>
      <c r="GC84" s="159" t="s">
        <v>141</v>
      </c>
      <c r="GD84" s="180" t="e">
        <v>#DIV/0!</v>
      </c>
      <c r="GE84" s="200" t="e">
        <v>#DIV/0!</v>
      </c>
      <c r="GF84" s="159"/>
      <c r="GG84" s="199" t="s">
        <v>209</v>
      </c>
      <c r="GH84" s="159">
        <v>3</v>
      </c>
      <c r="GI84" s="180">
        <v>2540</v>
      </c>
      <c r="GJ84" s="200">
        <v>111</v>
      </c>
    </row>
    <row r="85" spans="1:192" ht="17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99" t="s">
        <v>210</v>
      </c>
      <c r="AI85" s="159">
        <v>2</v>
      </c>
      <c r="AJ85" s="180">
        <v>1058</v>
      </c>
      <c r="AK85" s="200">
        <v>154</v>
      </c>
      <c r="AL85" s="159"/>
      <c r="AM85" s="199" t="s">
        <v>210</v>
      </c>
      <c r="AN85" s="159">
        <v>6</v>
      </c>
      <c r="AO85" s="180">
        <v>1382</v>
      </c>
      <c r="AP85" s="200">
        <v>51</v>
      </c>
      <c r="AQ85" s="159"/>
      <c r="AR85" s="199" t="s">
        <v>210</v>
      </c>
      <c r="AS85" s="159">
        <v>8</v>
      </c>
      <c r="AT85" s="180">
        <v>1601</v>
      </c>
      <c r="AU85" s="200">
        <v>168</v>
      </c>
      <c r="AV85" s="159"/>
      <c r="AW85" s="199" t="s">
        <v>210</v>
      </c>
      <c r="AX85" s="159">
        <v>1</v>
      </c>
      <c r="AY85" s="180">
        <v>837</v>
      </c>
      <c r="AZ85" s="200">
        <v>180</v>
      </c>
      <c r="BA85" s="159"/>
      <c r="BB85" s="199" t="s">
        <v>210</v>
      </c>
      <c r="BC85" s="159">
        <v>2</v>
      </c>
      <c r="BD85" s="180">
        <v>912</v>
      </c>
      <c r="BE85" s="200">
        <v>72</v>
      </c>
      <c r="BF85" s="159"/>
      <c r="BG85" s="199" t="s">
        <v>210</v>
      </c>
      <c r="BH85" s="159">
        <v>3</v>
      </c>
      <c r="BI85" s="180">
        <v>1141</v>
      </c>
      <c r="BJ85" s="200">
        <v>125</v>
      </c>
      <c r="BK85" s="159"/>
      <c r="BL85" s="199" t="s">
        <v>210</v>
      </c>
      <c r="BM85" s="159">
        <v>5</v>
      </c>
      <c r="BN85" s="180">
        <v>1331</v>
      </c>
      <c r="BO85" s="200">
        <v>194</v>
      </c>
      <c r="BP85" s="159"/>
      <c r="BQ85" s="199" t="s">
        <v>210</v>
      </c>
      <c r="BR85" s="159">
        <v>8</v>
      </c>
      <c r="BS85" s="180">
        <v>1570</v>
      </c>
      <c r="BT85" s="200">
        <v>188</v>
      </c>
      <c r="BU85" s="159"/>
      <c r="BV85" s="199" t="s">
        <v>210</v>
      </c>
      <c r="BW85" s="159">
        <v>4</v>
      </c>
      <c r="BX85" s="180">
        <v>1006</v>
      </c>
      <c r="BY85" s="200">
        <v>159</v>
      </c>
      <c r="BZ85" s="159"/>
      <c r="CA85" s="199" t="s">
        <v>210</v>
      </c>
      <c r="CB85" s="159">
        <v>7</v>
      </c>
      <c r="CC85" s="180">
        <v>1185</v>
      </c>
      <c r="CD85" s="200">
        <v>134</v>
      </c>
      <c r="CE85" s="159"/>
      <c r="CF85" s="199" t="s">
        <v>210</v>
      </c>
      <c r="CG85" s="159">
        <v>11</v>
      </c>
      <c r="CH85" s="180">
        <v>1482</v>
      </c>
      <c r="CI85" s="200">
        <v>189</v>
      </c>
      <c r="CJ85" s="159"/>
      <c r="CK85" s="199" t="s">
        <v>210</v>
      </c>
      <c r="CL85" s="159">
        <v>3</v>
      </c>
      <c r="CM85" s="180">
        <v>807</v>
      </c>
      <c r="CN85" s="200">
        <v>166</v>
      </c>
      <c r="CO85" s="159"/>
      <c r="CP85" s="199" t="s">
        <v>210</v>
      </c>
      <c r="CQ85" s="159">
        <v>7</v>
      </c>
      <c r="CR85" s="180">
        <v>945</v>
      </c>
      <c r="CS85" s="200">
        <v>168</v>
      </c>
      <c r="CT85" s="159"/>
      <c r="CU85" s="199" t="s">
        <v>210</v>
      </c>
      <c r="CV85" s="159">
        <v>13</v>
      </c>
      <c r="CW85" s="180">
        <v>1339</v>
      </c>
      <c r="CX85" s="200">
        <v>107</v>
      </c>
      <c r="CY85" s="159"/>
      <c r="CZ85" s="199" t="s">
        <v>210</v>
      </c>
      <c r="DA85" s="159">
        <v>17</v>
      </c>
      <c r="DB85" s="180">
        <v>1523</v>
      </c>
      <c r="DC85" s="200">
        <v>69</v>
      </c>
      <c r="DD85" s="159"/>
      <c r="DE85" s="199" t="s">
        <v>210</v>
      </c>
      <c r="DF85" s="159">
        <v>23</v>
      </c>
      <c r="DG85" s="180">
        <v>1692</v>
      </c>
      <c r="DH85" s="200">
        <v>364</v>
      </c>
      <c r="DI85" s="159"/>
      <c r="DJ85" s="199" t="s">
        <v>210</v>
      </c>
      <c r="DK85" s="159">
        <v>4</v>
      </c>
      <c r="DL85" s="180">
        <v>1080</v>
      </c>
      <c r="DM85" s="200">
        <v>171</v>
      </c>
      <c r="DN85" s="159"/>
      <c r="DO85" s="199" t="s">
        <v>210</v>
      </c>
      <c r="DP85" s="159">
        <v>12</v>
      </c>
      <c r="DQ85" s="180">
        <v>2096</v>
      </c>
      <c r="DR85" s="200">
        <v>637</v>
      </c>
      <c r="DS85" s="159"/>
      <c r="DT85" s="199" t="s">
        <v>210</v>
      </c>
      <c r="DU85" s="159">
        <v>6</v>
      </c>
      <c r="DV85" s="180">
        <v>1325</v>
      </c>
      <c r="DW85" s="200">
        <v>211</v>
      </c>
      <c r="DX85" s="159"/>
      <c r="DY85" s="199" t="s">
        <v>210</v>
      </c>
      <c r="DZ85" s="159">
        <v>9</v>
      </c>
      <c r="EA85" s="180">
        <v>1473</v>
      </c>
      <c r="EB85" s="200">
        <v>260</v>
      </c>
      <c r="EC85" s="159"/>
      <c r="ED85" s="199" t="s">
        <v>210</v>
      </c>
      <c r="EE85" s="159">
        <v>13</v>
      </c>
      <c r="EF85" s="180">
        <v>1943</v>
      </c>
      <c r="EG85" s="200">
        <v>412</v>
      </c>
      <c r="EH85" s="159"/>
      <c r="EI85" s="199" t="s">
        <v>210</v>
      </c>
      <c r="EJ85" s="159">
        <v>14</v>
      </c>
      <c r="EK85" s="180" t="e">
        <v>#DIV/0!</v>
      </c>
      <c r="EL85" s="200" t="e">
        <v>#DIV/0!</v>
      </c>
      <c r="EM85" s="159"/>
      <c r="EN85" s="199" t="s">
        <v>210</v>
      </c>
      <c r="EO85" s="159">
        <v>15</v>
      </c>
      <c r="EP85" s="180" t="e">
        <v>#DIV/0!</v>
      </c>
      <c r="EQ85" s="200" t="e">
        <v>#DIV/0!</v>
      </c>
      <c r="ER85" s="159"/>
      <c r="ES85" s="199" t="s">
        <v>210</v>
      </c>
      <c r="ET85" s="159">
        <v>16</v>
      </c>
      <c r="EU85" s="180" t="e">
        <v>#DIV/0!</v>
      </c>
      <c r="EV85" s="200" t="e">
        <v>#DIV/0!</v>
      </c>
      <c r="EW85" s="159"/>
      <c r="EX85" s="199" t="s">
        <v>210</v>
      </c>
      <c r="EY85" s="159">
        <v>17</v>
      </c>
      <c r="EZ85" s="180">
        <v>2629</v>
      </c>
      <c r="FA85" s="200">
        <v>905</v>
      </c>
      <c r="FB85" s="159"/>
      <c r="FC85" s="199" t="s">
        <v>210</v>
      </c>
      <c r="FD85" s="159">
        <v>19</v>
      </c>
      <c r="FE85" s="180" t="e">
        <v>#DIV/0!</v>
      </c>
      <c r="FF85" s="200" t="e">
        <v>#DIV/0!</v>
      </c>
      <c r="FG85" s="159"/>
      <c r="FH85" s="199" t="s">
        <v>210</v>
      </c>
      <c r="FI85" s="159">
        <v>22</v>
      </c>
      <c r="FJ85" s="180">
        <v>3054</v>
      </c>
      <c r="FK85" s="200">
        <v>949</v>
      </c>
      <c r="FL85" s="159"/>
      <c r="FM85" s="199" t="s">
        <v>210</v>
      </c>
      <c r="FN85" s="159">
        <v>29</v>
      </c>
      <c r="FO85" s="180">
        <v>3033</v>
      </c>
      <c r="FP85" s="200">
        <v>1882</v>
      </c>
      <c r="FQ85" s="159"/>
      <c r="FR85" s="199" t="s">
        <v>210</v>
      </c>
      <c r="FS85" s="159">
        <v>37</v>
      </c>
      <c r="FT85" s="180">
        <v>4476</v>
      </c>
      <c r="FU85" s="200">
        <v>2354</v>
      </c>
      <c r="FV85" s="159"/>
      <c r="FW85" s="199" t="s">
        <v>210</v>
      </c>
      <c r="FX85" s="159">
        <v>44</v>
      </c>
      <c r="FY85" s="180">
        <v>5352</v>
      </c>
      <c r="FZ85" s="200">
        <v>3444</v>
      </c>
      <c r="GA85" s="159"/>
      <c r="GB85" s="199" t="s">
        <v>210</v>
      </c>
      <c r="GC85" s="159">
        <v>51</v>
      </c>
      <c r="GD85" s="180">
        <v>5137</v>
      </c>
      <c r="GE85" s="200">
        <v>3478</v>
      </c>
      <c r="GF85" s="159"/>
      <c r="GG85" s="199" t="s">
        <v>210</v>
      </c>
      <c r="GH85" s="159">
        <v>55</v>
      </c>
      <c r="GI85" s="180" t="e">
        <v>#DIV/0!</v>
      </c>
      <c r="GJ85" s="200" t="e">
        <v>#DIV/0!</v>
      </c>
    </row>
    <row r="86" spans="1:192" ht="17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99" t="s">
        <v>211</v>
      </c>
      <c r="AI86" s="159">
        <v>2</v>
      </c>
      <c r="AJ86" s="180">
        <v>2800</v>
      </c>
      <c r="AK86" s="200">
        <v>380</v>
      </c>
      <c r="AL86" s="159"/>
      <c r="AM86" s="199" t="s">
        <v>211</v>
      </c>
      <c r="AN86" s="159">
        <v>6</v>
      </c>
      <c r="AO86" s="180">
        <v>4712</v>
      </c>
      <c r="AP86" s="200">
        <v>449</v>
      </c>
      <c r="AQ86" s="159"/>
      <c r="AR86" s="199" t="s">
        <v>211</v>
      </c>
      <c r="AS86" s="159">
        <v>8</v>
      </c>
      <c r="AT86" s="180">
        <v>6202</v>
      </c>
      <c r="AU86" s="200">
        <v>1228</v>
      </c>
      <c r="AV86" s="159"/>
      <c r="AW86" s="199" t="s">
        <v>211</v>
      </c>
      <c r="AX86" s="159">
        <v>1</v>
      </c>
      <c r="AY86" s="180">
        <v>2322</v>
      </c>
      <c r="AZ86" s="200">
        <v>107</v>
      </c>
      <c r="BA86" s="159"/>
      <c r="BB86" s="199" t="s">
        <v>211</v>
      </c>
      <c r="BC86" s="159">
        <v>2</v>
      </c>
      <c r="BD86" s="180">
        <v>4284</v>
      </c>
      <c r="BE86" s="200">
        <v>294</v>
      </c>
      <c r="BF86" s="159"/>
      <c r="BG86" s="199" t="s">
        <v>211</v>
      </c>
      <c r="BH86" s="159">
        <v>3</v>
      </c>
      <c r="BI86" s="180">
        <v>5064</v>
      </c>
      <c r="BJ86" s="200">
        <v>384</v>
      </c>
      <c r="BK86" s="159"/>
      <c r="BL86" s="199" t="s">
        <v>211</v>
      </c>
      <c r="BM86" s="159">
        <v>5</v>
      </c>
      <c r="BN86" s="180">
        <v>8605</v>
      </c>
      <c r="BO86" s="200">
        <v>256</v>
      </c>
      <c r="BP86" s="159"/>
      <c r="BQ86" s="199" t="s">
        <v>211</v>
      </c>
      <c r="BR86" s="159">
        <v>8</v>
      </c>
      <c r="BS86" s="180">
        <v>12709</v>
      </c>
      <c r="BT86" s="200">
        <v>1041</v>
      </c>
      <c r="BU86" s="159"/>
      <c r="BV86" s="199" t="s">
        <v>211</v>
      </c>
      <c r="BW86" s="159">
        <v>4</v>
      </c>
      <c r="BX86" s="180">
        <v>5245</v>
      </c>
      <c r="BY86" s="200">
        <v>731</v>
      </c>
      <c r="BZ86" s="159"/>
      <c r="CA86" s="199" t="s">
        <v>211</v>
      </c>
      <c r="CB86" s="159">
        <v>7</v>
      </c>
      <c r="CC86" s="180">
        <v>8492</v>
      </c>
      <c r="CD86" s="200">
        <v>485</v>
      </c>
      <c r="CE86" s="159"/>
      <c r="CF86" s="199" t="s">
        <v>211</v>
      </c>
      <c r="CG86" s="159">
        <v>11</v>
      </c>
      <c r="CH86" s="180">
        <v>12318</v>
      </c>
      <c r="CI86" s="200">
        <v>1101</v>
      </c>
      <c r="CJ86" s="159"/>
      <c r="CK86" s="199" t="s">
        <v>211</v>
      </c>
      <c r="CL86" s="159">
        <v>3</v>
      </c>
      <c r="CM86" s="180">
        <v>3717</v>
      </c>
      <c r="CN86" s="200">
        <v>440</v>
      </c>
      <c r="CO86" s="159"/>
      <c r="CP86" s="199" t="s">
        <v>211</v>
      </c>
      <c r="CQ86" s="159">
        <v>7</v>
      </c>
      <c r="CR86" s="180">
        <v>6634</v>
      </c>
      <c r="CS86" s="200">
        <v>817</v>
      </c>
      <c r="CT86" s="159"/>
      <c r="CU86" s="199" t="s">
        <v>211</v>
      </c>
      <c r="CV86" s="159">
        <v>13</v>
      </c>
      <c r="CW86" s="180">
        <v>10730</v>
      </c>
      <c r="CX86" s="200">
        <v>899</v>
      </c>
      <c r="CY86" s="159"/>
      <c r="CZ86" s="199" t="s">
        <v>211</v>
      </c>
      <c r="DA86" s="159">
        <v>17</v>
      </c>
      <c r="DB86" s="180">
        <v>13620</v>
      </c>
      <c r="DC86" s="200">
        <v>1585</v>
      </c>
      <c r="DD86" s="159"/>
      <c r="DE86" s="199" t="s">
        <v>211</v>
      </c>
      <c r="DF86" s="159">
        <v>23</v>
      </c>
      <c r="DG86" s="180">
        <v>17135</v>
      </c>
      <c r="DH86" s="200">
        <v>2797</v>
      </c>
      <c r="DI86" s="159"/>
      <c r="DJ86" s="199" t="s">
        <v>211</v>
      </c>
      <c r="DK86" s="159">
        <v>4</v>
      </c>
      <c r="DL86" s="180">
        <v>10525</v>
      </c>
      <c r="DM86" s="200">
        <v>1018</v>
      </c>
      <c r="DN86" s="159"/>
      <c r="DO86" s="199" t="s">
        <v>211</v>
      </c>
      <c r="DP86" s="159">
        <v>12</v>
      </c>
      <c r="DQ86" s="180">
        <v>31331</v>
      </c>
      <c r="DR86" s="200">
        <v>1159</v>
      </c>
      <c r="DS86" s="159"/>
      <c r="DT86" s="199" t="s">
        <v>211</v>
      </c>
      <c r="DU86" s="159">
        <v>6</v>
      </c>
      <c r="DV86" s="180">
        <v>14210</v>
      </c>
      <c r="DW86" s="200">
        <v>1124</v>
      </c>
      <c r="DX86" s="159"/>
      <c r="DY86" s="199" t="s">
        <v>211</v>
      </c>
      <c r="DZ86" s="159">
        <v>9</v>
      </c>
      <c r="EA86" s="180">
        <v>20270</v>
      </c>
      <c r="EB86" s="200">
        <v>1226</v>
      </c>
      <c r="EC86" s="159"/>
      <c r="ED86" s="199" t="s">
        <v>211</v>
      </c>
      <c r="EE86" s="159">
        <v>13</v>
      </c>
      <c r="EF86" s="180">
        <v>32206</v>
      </c>
      <c r="EG86" s="200">
        <v>229</v>
      </c>
      <c r="EH86" s="159"/>
      <c r="EI86" s="199" t="s">
        <v>211</v>
      </c>
      <c r="EJ86" s="159">
        <v>1</v>
      </c>
      <c r="EK86" s="180">
        <v>5118</v>
      </c>
      <c r="EL86" s="200">
        <v>521</v>
      </c>
      <c r="EM86" s="159"/>
      <c r="EN86" s="199" t="s">
        <v>211</v>
      </c>
      <c r="EO86" s="159">
        <v>2</v>
      </c>
      <c r="EP86" s="180">
        <v>6202</v>
      </c>
      <c r="EQ86" s="200">
        <v>247</v>
      </c>
      <c r="ER86" s="159"/>
      <c r="ES86" s="199" t="s">
        <v>211</v>
      </c>
      <c r="ET86" s="159">
        <v>3</v>
      </c>
      <c r="EU86" s="180">
        <v>9021</v>
      </c>
      <c r="EV86" s="200">
        <v>708</v>
      </c>
      <c r="EW86" s="159"/>
      <c r="EX86" s="199" t="s">
        <v>211</v>
      </c>
      <c r="EY86" s="159">
        <v>4</v>
      </c>
      <c r="EZ86" s="180">
        <v>11042</v>
      </c>
      <c r="FA86" s="200">
        <v>550</v>
      </c>
      <c r="FB86" s="159"/>
      <c r="FC86" s="199" t="s">
        <v>211</v>
      </c>
      <c r="FD86" s="159">
        <v>6</v>
      </c>
      <c r="FE86" s="180">
        <v>14178</v>
      </c>
      <c r="FF86" s="200">
        <v>934</v>
      </c>
      <c r="FG86" s="159"/>
      <c r="FH86" s="199" t="s">
        <v>211</v>
      </c>
      <c r="FI86" s="159">
        <v>9</v>
      </c>
      <c r="FJ86" s="180">
        <v>22718</v>
      </c>
      <c r="FK86" s="200">
        <v>345</v>
      </c>
      <c r="FL86" s="159"/>
      <c r="FM86" s="199" t="s">
        <v>211</v>
      </c>
      <c r="FN86" s="159">
        <v>7</v>
      </c>
      <c r="FO86" s="180">
        <v>15933</v>
      </c>
      <c r="FP86" s="200">
        <v>1756</v>
      </c>
      <c r="FQ86" s="159"/>
      <c r="FR86" s="199" t="s">
        <v>211</v>
      </c>
      <c r="FS86" s="159">
        <v>15</v>
      </c>
      <c r="FT86" s="180">
        <v>28718</v>
      </c>
      <c r="FU86" s="200">
        <v>542</v>
      </c>
      <c r="FV86" s="159"/>
      <c r="FW86" s="199" t="s">
        <v>211</v>
      </c>
      <c r="FX86" s="159" t="s">
        <v>141</v>
      </c>
      <c r="FY86" s="180" t="e">
        <v>#DIV/0!</v>
      </c>
      <c r="FZ86" s="200" t="e">
        <v>#DIV/0!</v>
      </c>
      <c r="GA86" s="159"/>
      <c r="GB86" s="199" t="s">
        <v>211</v>
      </c>
      <c r="GC86" s="159" t="s">
        <v>141</v>
      </c>
      <c r="GD86" s="180" t="e">
        <v>#DIV/0!</v>
      </c>
      <c r="GE86" s="200" t="e">
        <v>#DIV/0!</v>
      </c>
      <c r="GF86" s="159"/>
      <c r="GG86" s="199" t="s">
        <v>211</v>
      </c>
      <c r="GH86" s="159">
        <v>3</v>
      </c>
      <c r="GI86" s="180">
        <v>2967</v>
      </c>
      <c r="GJ86" s="200">
        <v>368</v>
      </c>
    </row>
    <row r="87" spans="1:192" ht="17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99" t="s">
        <v>212</v>
      </c>
      <c r="AI87" s="159">
        <v>2</v>
      </c>
      <c r="AJ87" s="180">
        <v>1396</v>
      </c>
      <c r="AK87" s="200">
        <v>143</v>
      </c>
      <c r="AL87" s="159"/>
      <c r="AM87" s="199" t="s">
        <v>212</v>
      </c>
      <c r="AN87" s="159">
        <v>6</v>
      </c>
      <c r="AO87" s="180">
        <v>1926</v>
      </c>
      <c r="AP87" s="200">
        <v>174</v>
      </c>
      <c r="AQ87" s="159"/>
      <c r="AR87" s="199" t="s">
        <v>212</v>
      </c>
      <c r="AS87" s="159">
        <v>8</v>
      </c>
      <c r="AT87" s="180">
        <v>2263</v>
      </c>
      <c r="AU87" s="200">
        <v>1</v>
      </c>
      <c r="AV87" s="159"/>
      <c r="AW87" s="199" t="s">
        <v>212</v>
      </c>
      <c r="AX87" s="159">
        <v>1</v>
      </c>
      <c r="AY87" s="180">
        <v>1194</v>
      </c>
      <c r="AZ87" s="200">
        <v>114</v>
      </c>
      <c r="BA87" s="159"/>
      <c r="BB87" s="199" t="s">
        <v>212</v>
      </c>
      <c r="BC87" s="159">
        <v>2</v>
      </c>
      <c r="BD87" s="180">
        <v>1408</v>
      </c>
      <c r="BE87" s="200">
        <v>210</v>
      </c>
      <c r="BF87" s="159"/>
      <c r="BG87" s="199" t="s">
        <v>212</v>
      </c>
      <c r="BH87" s="159">
        <v>3</v>
      </c>
      <c r="BI87" s="180">
        <v>1654</v>
      </c>
      <c r="BJ87" s="200">
        <v>253</v>
      </c>
      <c r="BK87" s="159"/>
      <c r="BL87" s="199" t="s">
        <v>212</v>
      </c>
      <c r="BM87" s="159">
        <v>5</v>
      </c>
      <c r="BN87" s="180">
        <v>2135</v>
      </c>
      <c r="BO87" s="200">
        <v>437</v>
      </c>
      <c r="BP87" s="159"/>
      <c r="BQ87" s="199" t="s">
        <v>212</v>
      </c>
      <c r="BR87" s="159">
        <v>8</v>
      </c>
      <c r="BS87" s="180">
        <v>2783</v>
      </c>
      <c r="BT87" s="200">
        <v>530</v>
      </c>
      <c r="BU87" s="159"/>
      <c r="BV87" s="199" t="s">
        <v>212</v>
      </c>
      <c r="BW87" s="159">
        <v>4</v>
      </c>
      <c r="BX87" s="180">
        <v>1399</v>
      </c>
      <c r="BY87" s="200">
        <v>159</v>
      </c>
      <c r="BZ87" s="159"/>
      <c r="CA87" s="199" t="s">
        <v>212</v>
      </c>
      <c r="CB87" s="159">
        <v>7</v>
      </c>
      <c r="CC87" s="180">
        <v>1982</v>
      </c>
      <c r="CD87" s="200">
        <v>211</v>
      </c>
      <c r="CE87" s="159"/>
      <c r="CF87" s="199" t="s">
        <v>212</v>
      </c>
      <c r="CG87" s="159">
        <v>11</v>
      </c>
      <c r="CH87" s="180">
        <v>2355</v>
      </c>
      <c r="CI87" s="200">
        <v>256</v>
      </c>
      <c r="CJ87" s="159"/>
      <c r="CK87" s="199" t="s">
        <v>212</v>
      </c>
      <c r="CL87" s="159">
        <v>3</v>
      </c>
      <c r="CM87" s="180">
        <v>1017</v>
      </c>
      <c r="CN87" s="200">
        <v>158</v>
      </c>
      <c r="CO87" s="159"/>
      <c r="CP87" s="199" t="s">
        <v>212</v>
      </c>
      <c r="CQ87" s="159">
        <v>7</v>
      </c>
      <c r="CR87" s="180">
        <v>1441</v>
      </c>
      <c r="CS87" s="200">
        <v>23</v>
      </c>
      <c r="CT87" s="159"/>
      <c r="CU87" s="199" t="s">
        <v>212</v>
      </c>
      <c r="CV87" s="159">
        <v>13</v>
      </c>
      <c r="CW87" s="180">
        <v>2171</v>
      </c>
      <c r="CX87" s="200">
        <v>253</v>
      </c>
      <c r="CY87" s="159"/>
      <c r="CZ87" s="199" t="s">
        <v>212</v>
      </c>
      <c r="DA87" s="159">
        <v>17</v>
      </c>
      <c r="DB87" s="180">
        <v>2632</v>
      </c>
      <c r="DC87" s="200">
        <v>333</v>
      </c>
      <c r="DD87" s="159"/>
      <c r="DE87" s="199" t="s">
        <v>212</v>
      </c>
      <c r="DF87" s="159">
        <v>23</v>
      </c>
      <c r="DG87" s="180">
        <v>2819</v>
      </c>
      <c r="DH87" s="200">
        <v>591</v>
      </c>
      <c r="DI87" s="159"/>
      <c r="DJ87" s="199" t="s">
        <v>212</v>
      </c>
      <c r="DK87" s="159">
        <v>4</v>
      </c>
      <c r="DL87" s="180">
        <v>1955</v>
      </c>
      <c r="DM87" s="200">
        <v>180</v>
      </c>
      <c r="DN87" s="159"/>
      <c r="DO87" s="199" t="s">
        <v>212</v>
      </c>
      <c r="DP87" s="159">
        <v>12</v>
      </c>
      <c r="DQ87" s="180">
        <v>4414</v>
      </c>
      <c r="DR87" s="200">
        <v>873</v>
      </c>
      <c r="DS87" s="159"/>
      <c r="DT87" s="199" t="s">
        <v>212</v>
      </c>
      <c r="DU87" s="159">
        <v>6</v>
      </c>
      <c r="DV87" s="180">
        <v>2589</v>
      </c>
      <c r="DW87" s="200">
        <v>574</v>
      </c>
      <c r="DX87" s="159"/>
      <c r="DY87" s="199" t="s">
        <v>212</v>
      </c>
      <c r="DZ87" s="159">
        <v>9</v>
      </c>
      <c r="EA87" s="180">
        <v>3405</v>
      </c>
      <c r="EB87" s="200">
        <v>570</v>
      </c>
      <c r="EC87" s="159"/>
      <c r="ED87" s="199" t="s">
        <v>212</v>
      </c>
      <c r="EE87" s="159">
        <v>13</v>
      </c>
      <c r="EF87" s="180">
        <v>4305</v>
      </c>
      <c r="EG87" s="200">
        <v>877</v>
      </c>
      <c r="EH87" s="159"/>
      <c r="EI87" s="206" t="s">
        <v>212</v>
      </c>
      <c r="EJ87" s="207">
        <v>14</v>
      </c>
      <c r="EK87" s="208" t="e">
        <v>#DIV/0!</v>
      </c>
      <c r="EL87" s="209" t="e">
        <v>#DIV/0!</v>
      </c>
      <c r="EM87" s="159"/>
      <c r="EN87" s="206" t="s">
        <v>212</v>
      </c>
      <c r="EO87" s="207">
        <v>15</v>
      </c>
      <c r="EP87" s="208" t="e">
        <v>#DIV/0!</v>
      </c>
      <c r="EQ87" s="209" t="e">
        <v>#DIV/0!</v>
      </c>
      <c r="ER87" s="159"/>
      <c r="ES87" s="206" t="s">
        <v>212</v>
      </c>
      <c r="ET87" s="207">
        <v>16</v>
      </c>
      <c r="EU87" s="208" t="e">
        <v>#DIV/0!</v>
      </c>
      <c r="EV87" s="209" t="e">
        <v>#DIV/0!</v>
      </c>
      <c r="EW87" s="159"/>
      <c r="EX87" s="206" t="s">
        <v>212</v>
      </c>
      <c r="EY87" s="207">
        <v>17</v>
      </c>
      <c r="EZ87" s="208">
        <v>5910</v>
      </c>
      <c r="FA87" s="209">
        <v>1361</v>
      </c>
      <c r="FB87" s="159"/>
      <c r="FC87" s="206" t="s">
        <v>212</v>
      </c>
      <c r="FD87" s="207">
        <v>19</v>
      </c>
      <c r="FE87" s="208" t="e">
        <v>#DIV/0!</v>
      </c>
      <c r="FF87" s="209" t="e">
        <v>#DIV/0!</v>
      </c>
      <c r="FG87" s="159"/>
      <c r="FH87" s="206" t="s">
        <v>212</v>
      </c>
      <c r="FI87" s="207">
        <v>22</v>
      </c>
      <c r="FJ87" s="208">
        <v>7309</v>
      </c>
      <c r="FK87" s="209">
        <v>2164</v>
      </c>
      <c r="FL87" s="159"/>
      <c r="FM87" s="206" t="s">
        <v>212</v>
      </c>
      <c r="FN87" s="207">
        <v>29</v>
      </c>
      <c r="FO87" s="208">
        <v>8400</v>
      </c>
      <c r="FP87" s="209">
        <v>2858</v>
      </c>
      <c r="FQ87" s="159"/>
      <c r="FR87" s="206" t="s">
        <v>212</v>
      </c>
      <c r="FS87" s="207">
        <v>37</v>
      </c>
      <c r="FT87" s="208">
        <v>14016</v>
      </c>
      <c r="FU87" s="209">
        <v>595</v>
      </c>
      <c r="FV87" s="159"/>
      <c r="FW87" s="206" t="s">
        <v>212</v>
      </c>
      <c r="FX87" s="207">
        <v>44</v>
      </c>
      <c r="FY87" s="210">
        <v>15947</v>
      </c>
      <c r="FZ87" s="211">
        <v>705</v>
      </c>
      <c r="GA87" s="159"/>
      <c r="GB87" s="206" t="s">
        <v>212</v>
      </c>
      <c r="GC87" s="207">
        <v>51</v>
      </c>
      <c r="GD87" s="210">
        <v>17746</v>
      </c>
      <c r="GE87" s="211">
        <v>329</v>
      </c>
      <c r="GF87" s="159"/>
      <c r="GG87" s="206" t="s">
        <v>212</v>
      </c>
      <c r="GH87" s="207">
        <v>4</v>
      </c>
      <c r="GI87" s="208">
        <v>2536</v>
      </c>
      <c r="GJ87" s="209">
        <v>527</v>
      </c>
    </row>
    <row r="88" spans="1:192" ht="17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95" t="s">
        <v>214</v>
      </c>
      <c r="AI88" s="159" t="s">
        <v>206</v>
      </c>
      <c r="AJ88" s="191" t="s">
        <v>207</v>
      </c>
      <c r="AK88" s="201" t="s">
        <v>208</v>
      </c>
      <c r="AL88" s="159"/>
      <c r="AM88" s="195" t="s">
        <v>214</v>
      </c>
      <c r="AN88" s="159" t="s">
        <v>206</v>
      </c>
      <c r="AO88" s="191" t="s">
        <v>207</v>
      </c>
      <c r="AP88" s="201" t="s">
        <v>208</v>
      </c>
      <c r="AQ88" s="159"/>
      <c r="AR88" s="195" t="s">
        <v>214</v>
      </c>
      <c r="AS88" s="159" t="s">
        <v>206</v>
      </c>
      <c r="AT88" s="191" t="s">
        <v>207</v>
      </c>
      <c r="AU88" s="201" t="s">
        <v>208</v>
      </c>
      <c r="AV88" s="159"/>
      <c r="AW88" s="195" t="s">
        <v>214</v>
      </c>
      <c r="AX88" s="159" t="s">
        <v>206</v>
      </c>
      <c r="AY88" s="191" t="s">
        <v>207</v>
      </c>
      <c r="AZ88" s="201" t="s">
        <v>208</v>
      </c>
      <c r="BA88" s="159"/>
      <c r="BB88" s="195" t="s">
        <v>214</v>
      </c>
      <c r="BC88" s="159" t="s">
        <v>206</v>
      </c>
      <c r="BD88" s="191" t="s">
        <v>207</v>
      </c>
      <c r="BE88" s="201" t="s">
        <v>208</v>
      </c>
      <c r="BF88" s="159"/>
      <c r="BG88" s="195" t="s">
        <v>214</v>
      </c>
      <c r="BH88" s="159" t="s">
        <v>206</v>
      </c>
      <c r="BI88" s="191" t="s">
        <v>207</v>
      </c>
      <c r="BJ88" s="201" t="s">
        <v>208</v>
      </c>
      <c r="BK88" s="159"/>
      <c r="BL88" s="195" t="s">
        <v>214</v>
      </c>
      <c r="BM88" s="159" t="s">
        <v>206</v>
      </c>
      <c r="BN88" s="191" t="s">
        <v>207</v>
      </c>
      <c r="BO88" s="201" t="s">
        <v>208</v>
      </c>
      <c r="BP88" s="159"/>
      <c r="BQ88" s="195" t="s">
        <v>214</v>
      </c>
      <c r="BR88" s="159" t="s">
        <v>206</v>
      </c>
      <c r="BS88" s="191" t="s">
        <v>207</v>
      </c>
      <c r="BT88" s="201" t="s">
        <v>208</v>
      </c>
      <c r="BU88" s="159"/>
      <c r="BV88" s="195" t="s">
        <v>214</v>
      </c>
      <c r="BW88" s="159" t="s">
        <v>206</v>
      </c>
      <c r="BX88" s="191" t="s">
        <v>207</v>
      </c>
      <c r="BY88" s="201" t="s">
        <v>208</v>
      </c>
      <c r="BZ88" s="159"/>
      <c r="CA88" s="195" t="s">
        <v>214</v>
      </c>
      <c r="CB88" s="159" t="s">
        <v>206</v>
      </c>
      <c r="CC88" s="191" t="s">
        <v>207</v>
      </c>
      <c r="CD88" s="201" t="s">
        <v>208</v>
      </c>
      <c r="CE88" s="159"/>
      <c r="CF88" s="195" t="s">
        <v>214</v>
      </c>
      <c r="CG88" s="159" t="s">
        <v>206</v>
      </c>
      <c r="CH88" s="191" t="s">
        <v>207</v>
      </c>
      <c r="CI88" s="201" t="s">
        <v>208</v>
      </c>
      <c r="CJ88" s="159"/>
      <c r="CK88" s="195" t="s">
        <v>214</v>
      </c>
      <c r="CL88" s="159" t="s">
        <v>206</v>
      </c>
      <c r="CM88" s="191" t="s">
        <v>207</v>
      </c>
      <c r="CN88" s="201" t="s">
        <v>208</v>
      </c>
      <c r="CO88" s="159"/>
      <c r="CP88" s="195" t="s">
        <v>214</v>
      </c>
      <c r="CQ88" s="159" t="s">
        <v>206</v>
      </c>
      <c r="CR88" s="191" t="s">
        <v>207</v>
      </c>
      <c r="CS88" s="201" t="s">
        <v>208</v>
      </c>
      <c r="CT88" s="159"/>
      <c r="CU88" s="195" t="s">
        <v>214</v>
      </c>
      <c r="CV88" s="159" t="s">
        <v>206</v>
      </c>
      <c r="CW88" s="191" t="s">
        <v>207</v>
      </c>
      <c r="CX88" s="201" t="s">
        <v>208</v>
      </c>
      <c r="CY88" s="159"/>
      <c r="CZ88" s="195" t="s">
        <v>214</v>
      </c>
      <c r="DA88" s="159" t="s">
        <v>206</v>
      </c>
      <c r="DB88" s="191" t="s">
        <v>207</v>
      </c>
      <c r="DC88" s="201" t="s">
        <v>208</v>
      </c>
      <c r="DD88" s="159"/>
      <c r="DE88" s="195" t="s">
        <v>214</v>
      </c>
      <c r="DF88" s="159" t="s">
        <v>206</v>
      </c>
      <c r="DG88" s="191" t="s">
        <v>207</v>
      </c>
      <c r="DH88" s="201" t="s">
        <v>208</v>
      </c>
      <c r="DI88" s="159"/>
      <c r="DJ88" s="195" t="s">
        <v>214</v>
      </c>
      <c r="DK88" s="159" t="s">
        <v>206</v>
      </c>
      <c r="DL88" s="191" t="s">
        <v>207</v>
      </c>
      <c r="DM88" s="201" t="s">
        <v>208</v>
      </c>
      <c r="DN88" s="159"/>
      <c r="DO88" s="195" t="s">
        <v>214</v>
      </c>
      <c r="DP88" s="159" t="s">
        <v>206</v>
      </c>
      <c r="DQ88" s="191" t="s">
        <v>207</v>
      </c>
      <c r="DR88" s="201" t="s">
        <v>208</v>
      </c>
      <c r="DS88" s="159"/>
      <c r="DT88" s="195" t="s">
        <v>214</v>
      </c>
      <c r="DU88" s="159" t="s">
        <v>206</v>
      </c>
      <c r="DV88" s="191" t="s">
        <v>207</v>
      </c>
      <c r="DW88" s="201" t="s">
        <v>208</v>
      </c>
      <c r="DX88" s="159"/>
      <c r="DY88" s="195" t="s">
        <v>214</v>
      </c>
      <c r="DZ88" s="159" t="s">
        <v>206</v>
      </c>
      <c r="EA88" s="191" t="s">
        <v>207</v>
      </c>
      <c r="EB88" s="201" t="s">
        <v>208</v>
      </c>
      <c r="EC88" s="159"/>
      <c r="ED88" s="195" t="s">
        <v>214</v>
      </c>
      <c r="EE88" s="159" t="s">
        <v>206</v>
      </c>
      <c r="EF88" s="191" t="s">
        <v>207</v>
      </c>
      <c r="EG88" s="201" t="s">
        <v>208</v>
      </c>
      <c r="EH88" s="159"/>
      <c r="EI88" s="195" t="s">
        <v>214</v>
      </c>
      <c r="EJ88" s="159" t="s">
        <v>206</v>
      </c>
      <c r="EK88" s="191" t="s">
        <v>207</v>
      </c>
      <c r="EL88" s="201" t="s">
        <v>208</v>
      </c>
      <c r="EM88" s="159"/>
      <c r="EN88" s="195" t="s">
        <v>214</v>
      </c>
      <c r="EO88" s="159" t="s">
        <v>206</v>
      </c>
      <c r="EP88" s="191" t="s">
        <v>207</v>
      </c>
      <c r="EQ88" s="201" t="s">
        <v>208</v>
      </c>
      <c r="ER88" s="159"/>
      <c r="ES88" s="195" t="s">
        <v>214</v>
      </c>
      <c r="ET88" s="159" t="s">
        <v>206</v>
      </c>
      <c r="EU88" s="191" t="s">
        <v>207</v>
      </c>
      <c r="EV88" s="201" t="s">
        <v>208</v>
      </c>
      <c r="EW88" s="159"/>
      <c r="EX88" s="195" t="s">
        <v>214</v>
      </c>
      <c r="EY88" s="159" t="s">
        <v>206</v>
      </c>
      <c r="EZ88" s="191" t="s">
        <v>207</v>
      </c>
      <c r="FA88" s="201" t="s">
        <v>208</v>
      </c>
      <c r="FB88" s="159"/>
      <c r="FC88" s="195" t="s">
        <v>214</v>
      </c>
      <c r="FD88" s="159" t="s">
        <v>206</v>
      </c>
      <c r="FE88" s="191" t="s">
        <v>207</v>
      </c>
      <c r="FF88" s="201" t="s">
        <v>208</v>
      </c>
      <c r="FG88" s="159"/>
      <c r="FH88" s="195" t="s">
        <v>214</v>
      </c>
      <c r="FI88" s="159" t="s">
        <v>206</v>
      </c>
      <c r="FJ88" s="191" t="s">
        <v>207</v>
      </c>
      <c r="FK88" s="201" t="s">
        <v>208</v>
      </c>
      <c r="FL88" s="159"/>
      <c r="FM88" s="195" t="s">
        <v>214</v>
      </c>
      <c r="FN88" s="159" t="s">
        <v>206</v>
      </c>
      <c r="FO88" s="191" t="s">
        <v>207</v>
      </c>
      <c r="FP88" s="201" t="s">
        <v>208</v>
      </c>
      <c r="FQ88" s="159"/>
      <c r="FR88" s="195" t="s">
        <v>214</v>
      </c>
      <c r="FS88" s="159" t="s">
        <v>206</v>
      </c>
      <c r="FT88" s="191" t="s">
        <v>207</v>
      </c>
      <c r="FU88" s="201" t="s">
        <v>208</v>
      </c>
      <c r="FV88" s="159"/>
      <c r="FW88" s="195" t="s">
        <v>214</v>
      </c>
      <c r="FX88" s="159" t="s">
        <v>206</v>
      </c>
      <c r="FY88" s="191" t="s">
        <v>207</v>
      </c>
      <c r="FZ88" s="201" t="s">
        <v>208</v>
      </c>
      <c r="GA88" s="159"/>
      <c r="GB88" s="195" t="s">
        <v>214</v>
      </c>
      <c r="GC88" s="159" t="s">
        <v>206</v>
      </c>
      <c r="GD88" s="191" t="s">
        <v>207</v>
      </c>
      <c r="GE88" s="201" t="s">
        <v>208</v>
      </c>
      <c r="GF88" s="159"/>
      <c r="GG88" s="195" t="s">
        <v>214</v>
      </c>
      <c r="GH88" s="159" t="s">
        <v>206</v>
      </c>
      <c r="GI88" s="191" t="s">
        <v>207</v>
      </c>
      <c r="GJ88" s="201" t="s">
        <v>208</v>
      </c>
    </row>
    <row r="89" spans="1:192" ht="17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99" t="s">
        <v>209</v>
      </c>
      <c r="AI89" s="159">
        <v>2</v>
      </c>
      <c r="AJ89" s="180">
        <v>1424</v>
      </c>
      <c r="AK89" s="200">
        <v>251</v>
      </c>
      <c r="AL89" s="159"/>
      <c r="AM89" s="199" t="s">
        <v>209</v>
      </c>
      <c r="AN89" s="159">
        <v>6</v>
      </c>
      <c r="AO89" s="180">
        <v>2387</v>
      </c>
      <c r="AP89" s="200">
        <v>270</v>
      </c>
      <c r="AQ89" s="159"/>
      <c r="AR89" s="199" t="s">
        <v>209</v>
      </c>
      <c r="AS89" s="159">
        <v>8</v>
      </c>
      <c r="AT89" s="180">
        <v>3190</v>
      </c>
      <c r="AU89" s="200">
        <v>205</v>
      </c>
      <c r="AV89" s="159"/>
      <c r="AW89" s="199" t="s">
        <v>209</v>
      </c>
      <c r="AX89" s="159">
        <v>1</v>
      </c>
      <c r="AY89" s="180">
        <v>3416</v>
      </c>
      <c r="AZ89" s="200">
        <v>215</v>
      </c>
      <c r="BA89" s="159"/>
      <c r="BB89" s="199" t="s">
        <v>209</v>
      </c>
      <c r="BC89" s="159">
        <v>2</v>
      </c>
      <c r="BD89" s="180">
        <v>6451</v>
      </c>
      <c r="BE89" s="200">
        <v>470</v>
      </c>
      <c r="BF89" s="159"/>
      <c r="BG89" s="199" t="s">
        <v>209</v>
      </c>
      <c r="BH89" s="159">
        <v>3</v>
      </c>
      <c r="BI89" s="180">
        <v>7246</v>
      </c>
      <c r="BJ89" s="200">
        <v>445</v>
      </c>
      <c r="BK89" s="159"/>
      <c r="BL89" s="199" t="s">
        <v>209</v>
      </c>
      <c r="BM89" s="159">
        <v>5</v>
      </c>
      <c r="BN89" s="180">
        <v>9731</v>
      </c>
      <c r="BO89" s="200">
        <v>473</v>
      </c>
      <c r="BP89" s="159"/>
      <c r="BQ89" s="199" t="s">
        <v>209</v>
      </c>
      <c r="BR89" s="159">
        <v>8</v>
      </c>
      <c r="BS89" s="180">
        <v>12660</v>
      </c>
      <c r="BT89" s="200">
        <v>425</v>
      </c>
      <c r="BU89" s="159"/>
      <c r="BV89" s="199" t="s">
        <v>209</v>
      </c>
      <c r="BW89" s="159">
        <v>4</v>
      </c>
      <c r="BX89" s="180">
        <v>3181</v>
      </c>
      <c r="BY89" s="200">
        <v>238</v>
      </c>
      <c r="BZ89" s="159"/>
      <c r="CA89" s="199" t="s">
        <v>209</v>
      </c>
      <c r="CB89" s="159">
        <v>7</v>
      </c>
      <c r="CC89" s="180">
        <v>4790</v>
      </c>
      <c r="CD89" s="200">
        <v>198</v>
      </c>
      <c r="CE89" s="159"/>
      <c r="CF89" s="199" t="s">
        <v>209</v>
      </c>
      <c r="CG89" s="159">
        <v>11</v>
      </c>
      <c r="CH89" s="180">
        <v>6891</v>
      </c>
      <c r="CI89" s="200">
        <v>478</v>
      </c>
      <c r="CJ89" s="159"/>
      <c r="CK89" s="199" t="s">
        <v>209</v>
      </c>
      <c r="CL89" s="159">
        <v>3</v>
      </c>
      <c r="CM89" s="180">
        <v>2049</v>
      </c>
      <c r="CN89" s="200">
        <v>156</v>
      </c>
      <c r="CO89" s="159"/>
      <c r="CP89" s="199" t="s">
        <v>209</v>
      </c>
      <c r="CQ89" s="159">
        <v>7</v>
      </c>
      <c r="CR89" s="180">
        <v>3248</v>
      </c>
      <c r="CS89" s="200">
        <v>250</v>
      </c>
      <c r="CT89" s="159"/>
      <c r="CU89" s="199" t="s">
        <v>209</v>
      </c>
      <c r="CV89" s="159">
        <v>13</v>
      </c>
      <c r="CW89" s="180">
        <v>5507</v>
      </c>
      <c r="CX89" s="200">
        <v>846</v>
      </c>
      <c r="CY89" s="159"/>
      <c r="CZ89" s="199" t="s">
        <v>209</v>
      </c>
      <c r="DA89" s="159">
        <v>17</v>
      </c>
      <c r="DB89" s="180">
        <v>7177</v>
      </c>
      <c r="DC89" s="200">
        <v>1052</v>
      </c>
      <c r="DD89" s="159"/>
      <c r="DE89" s="199" t="s">
        <v>209</v>
      </c>
      <c r="DF89" s="159">
        <v>23</v>
      </c>
      <c r="DG89" s="180">
        <v>8161</v>
      </c>
      <c r="DH89" s="200">
        <v>889</v>
      </c>
      <c r="DI89" s="159"/>
      <c r="DJ89" s="199" t="s">
        <v>209</v>
      </c>
      <c r="DK89" s="159">
        <v>4</v>
      </c>
      <c r="DL89" s="180">
        <v>9459</v>
      </c>
      <c r="DM89" s="200">
        <v>138</v>
      </c>
      <c r="DN89" s="159"/>
      <c r="DO89" s="199" t="s">
        <v>209</v>
      </c>
      <c r="DP89" s="159">
        <v>12</v>
      </c>
      <c r="DQ89" s="180">
        <v>24342</v>
      </c>
      <c r="DR89" s="200">
        <v>1584</v>
      </c>
      <c r="DS89" s="159"/>
      <c r="DT89" s="199" t="s">
        <v>209</v>
      </c>
      <c r="DU89" s="159">
        <v>6</v>
      </c>
      <c r="DV89" s="180">
        <v>10649</v>
      </c>
      <c r="DW89" s="200">
        <v>1148</v>
      </c>
      <c r="DX89" s="159"/>
      <c r="DY89" s="199" t="s">
        <v>209</v>
      </c>
      <c r="DZ89" s="159">
        <v>9</v>
      </c>
      <c r="EA89" s="180">
        <v>13289</v>
      </c>
      <c r="EB89" s="200">
        <v>1160</v>
      </c>
      <c r="EC89" s="159"/>
      <c r="ED89" s="199" t="s">
        <v>209</v>
      </c>
      <c r="EE89" s="159">
        <v>13</v>
      </c>
      <c r="EF89" s="180">
        <v>19671</v>
      </c>
      <c r="EG89" s="200">
        <v>1668</v>
      </c>
      <c r="EH89" s="159"/>
      <c r="EI89" s="199" t="s">
        <v>209</v>
      </c>
      <c r="EJ89" s="159">
        <v>1</v>
      </c>
      <c r="EK89" s="180">
        <v>6289</v>
      </c>
      <c r="EL89" s="200">
        <v>1103</v>
      </c>
      <c r="EM89" s="159"/>
      <c r="EN89" s="199" t="s">
        <v>209</v>
      </c>
      <c r="EO89" s="159">
        <v>2</v>
      </c>
      <c r="EP89" s="180">
        <v>7705</v>
      </c>
      <c r="EQ89" s="200">
        <v>685</v>
      </c>
      <c r="ER89" s="159"/>
      <c r="ES89" s="199" t="s">
        <v>209</v>
      </c>
      <c r="ET89" s="159">
        <v>3</v>
      </c>
      <c r="EU89" s="180">
        <v>10732</v>
      </c>
      <c r="EV89" s="200">
        <v>1027</v>
      </c>
      <c r="EW89" s="159"/>
      <c r="EX89" s="199" t="s">
        <v>209</v>
      </c>
      <c r="EY89" s="159">
        <v>4</v>
      </c>
      <c r="EZ89" s="180">
        <v>11279</v>
      </c>
      <c r="FA89" s="200">
        <v>747</v>
      </c>
      <c r="FB89" s="159"/>
      <c r="FC89" s="199" t="s">
        <v>209</v>
      </c>
      <c r="FD89" s="159">
        <v>6</v>
      </c>
      <c r="FE89" s="180">
        <v>14522</v>
      </c>
      <c r="FF89" s="200">
        <v>1160</v>
      </c>
      <c r="FG89" s="159"/>
      <c r="FH89" s="199" t="s">
        <v>209</v>
      </c>
      <c r="FI89" s="159">
        <v>9</v>
      </c>
      <c r="FJ89" s="180">
        <v>19427</v>
      </c>
      <c r="FK89" s="200">
        <v>796</v>
      </c>
      <c r="FL89" s="159"/>
      <c r="FM89" s="199" t="s">
        <v>209</v>
      </c>
      <c r="FN89" s="159">
        <v>7</v>
      </c>
      <c r="FO89" s="180">
        <v>10533</v>
      </c>
      <c r="FP89" s="200">
        <v>3002</v>
      </c>
      <c r="FQ89" s="159"/>
      <c r="FR89" s="199" t="s">
        <v>209</v>
      </c>
      <c r="FS89" s="159">
        <v>15</v>
      </c>
      <c r="FT89" s="180">
        <v>21010</v>
      </c>
      <c r="FU89" s="200">
        <v>3966</v>
      </c>
      <c r="FV89" s="159"/>
      <c r="FW89" s="199" t="s">
        <v>209</v>
      </c>
      <c r="FX89" s="159" t="s">
        <v>141</v>
      </c>
      <c r="FY89" s="180" t="e">
        <v>#DIV/0!</v>
      </c>
      <c r="FZ89" s="200" t="e">
        <v>#DIV/0!</v>
      </c>
      <c r="GA89" s="159"/>
      <c r="GB89" s="199" t="s">
        <v>209</v>
      </c>
      <c r="GC89" s="159" t="s">
        <v>141</v>
      </c>
      <c r="GD89" s="180" t="e">
        <v>#DIV/0!</v>
      </c>
      <c r="GE89" s="200" t="e">
        <v>#DIV/0!</v>
      </c>
      <c r="GF89" s="159"/>
      <c r="GG89" s="199" t="s">
        <v>209</v>
      </c>
      <c r="GH89" s="159">
        <v>3</v>
      </c>
      <c r="GI89" s="180">
        <v>2967</v>
      </c>
      <c r="GJ89" s="200">
        <v>368</v>
      </c>
    </row>
    <row r="90" spans="1:192" ht="17">
      <c r="A90" s="159"/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99" t="s">
        <v>210</v>
      </c>
      <c r="AI90" s="159">
        <v>2</v>
      </c>
      <c r="AJ90" s="180">
        <v>977</v>
      </c>
      <c r="AK90" s="200">
        <v>78</v>
      </c>
      <c r="AL90" s="159"/>
      <c r="AM90" s="199" t="s">
        <v>210</v>
      </c>
      <c r="AN90" s="159">
        <v>6</v>
      </c>
      <c r="AO90" s="180">
        <v>1325</v>
      </c>
      <c r="AP90" s="200">
        <v>74</v>
      </c>
      <c r="AQ90" s="159"/>
      <c r="AR90" s="199" t="s">
        <v>210</v>
      </c>
      <c r="AS90" s="159">
        <v>8</v>
      </c>
      <c r="AT90" s="180">
        <v>1334</v>
      </c>
      <c r="AU90" s="200">
        <v>43</v>
      </c>
      <c r="AV90" s="159"/>
      <c r="AW90" s="199" t="s">
        <v>210</v>
      </c>
      <c r="AX90" s="159">
        <v>1</v>
      </c>
      <c r="AY90" s="180">
        <v>1160</v>
      </c>
      <c r="AZ90" s="200">
        <v>141</v>
      </c>
      <c r="BA90" s="159"/>
      <c r="BB90" s="199" t="s">
        <v>210</v>
      </c>
      <c r="BC90" s="159">
        <v>2</v>
      </c>
      <c r="BD90" s="180">
        <v>1572</v>
      </c>
      <c r="BE90" s="200">
        <v>87</v>
      </c>
      <c r="BF90" s="159"/>
      <c r="BG90" s="199" t="s">
        <v>210</v>
      </c>
      <c r="BH90" s="159">
        <v>3</v>
      </c>
      <c r="BI90" s="180">
        <v>1686</v>
      </c>
      <c r="BJ90" s="200">
        <v>261</v>
      </c>
      <c r="BK90" s="159"/>
      <c r="BL90" s="199" t="s">
        <v>210</v>
      </c>
      <c r="BM90" s="159">
        <v>5</v>
      </c>
      <c r="BN90" s="180">
        <v>2217</v>
      </c>
      <c r="BO90" s="200">
        <v>202</v>
      </c>
      <c r="BP90" s="159"/>
      <c r="BQ90" s="199" t="s">
        <v>210</v>
      </c>
      <c r="BR90" s="159">
        <v>8</v>
      </c>
      <c r="BS90" s="180">
        <v>2323</v>
      </c>
      <c r="BT90" s="200">
        <v>159</v>
      </c>
      <c r="BU90" s="159"/>
      <c r="BV90" s="199" t="s">
        <v>210</v>
      </c>
      <c r="BW90" s="159">
        <v>4</v>
      </c>
      <c r="BX90" s="180">
        <v>1054</v>
      </c>
      <c r="BY90" s="200">
        <v>202</v>
      </c>
      <c r="BZ90" s="159"/>
      <c r="CA90" s="199" t="s">
        <v>210</v>
      </c>
      <c r="CB90" s="159">
        <v>7</v>
      </c>
      <c r="CC90" s="180">
        <v>1458</v>
      </c>
      <c r="CD90" s="200">
        <v>48</v>
      </c>
      <c r="CE90" s="159"/>
      <c r="CF90" s="199" t="s">
        <v>210</v>
      </c>
      <c r="CG90" s="159">
        <v>11</v>
      </c>
      <c r="CH90" s="180">
        <v>1548</v>
      </c>
      <c r="CI90" s="200">
        <v>68</v>
      </c>
      <c r="CJ90" s="159"/>
      <c r="CK90" s="199" t="s">
        <v>210</v>
      </c>
      <c r="CL90" s="159">
        <v>3</v>
      </c>
      <c r="CM90" s="180">
        <v>900</v>
      </c>
      <c r="CN90" s="200">
        <v>87</v>
      </c>
      <c r="CO90" s="159"/>
      <c r="CP90" s="199" t="s">
        <v>210</v>
      </c>
      <c r="CQ90" s="159">
        <v>7</v>
      </c>
      <c r="CR90" s="180">
        <v>987</v>
      </c>
      <c r="CS90" s="200">
        <v>127</v>
      </c>
      <c r="CT90" s="159"/>
      <c r="CU90" s="199" t="s">
        <v>210</v>
      </c>
      <c r="CV90" s="159">
        <v>13</v>
      </c>
      <c r="CW90" s="180">
        <v>1277</v>
      </c>
      <c r="CX90" s="200">
        <v>43</v>
      </c>
      <c r="CY90" s="159"/>
      <c r="CZ90" s="199" t="s">
        <v>210</v>
      </c>
      <c r="DA90" s="159">
        <v>17</v>
      </c>
      <c r="DB90" s="180">
        <v>1626</v>
      </c>
      <c r="DC90" s="200">
        <v>329</v>
      </c>
      <c r="DD90" s="159"/>
      <c r="DE90" s="199" t="s">
        <v>210</v>
      </c>
      <c r="DF90" s="159">
        <v>23</v>
      </c>
      <c r="DG90" s="180">
        <v>1605</v>
      </c>
      <c r="DH90" s="200">
        <v>296</v>
      </c>
      <c r="DI90" s="159"/>
      <c r="DJ90" s="199" t="s">
        <v>210</v>
      </c>
      <c r="DK90" s="159">
        <v>4</v>
      </c>
      <c r="DL90" s="180">
        <v>1067</v>
      </c>
      <c r="DM90" s="200">
        <v>106</v>
      </c>
      <c r="DN90" s="159"/>
      <c r="DO90" s="199" t="s">
        <v>210</v>
      </c>
      <c r="DP90" s="159">
        <v>12</v>
      </c>
      <c r="DQ90" s="180">
        <v>1852</v>
      </c>
      <c r="DR90" s="200">
        <v>219</v>
      </c>
      <c r="DS90" s="159"/>
      <c r="DT90" s="199" t="s">
        <v>210</v>
      </c>
      <c r="DU90" s="159">
        <v>6</v>
      </c>
      <c r="DV90" s="180">
        <v>1062</v>
      </c>
      <c r="DW90" s="200">
        <v>72</v>
      </c>
      <c r="DX90" s="159"/>
      <c r="DY90" s="199" t="s">
        <v>210</v>
      </c>
      <c r="DZ90" s="159">
        <v>9</v>
      </c>
      <c r="EA90" s="180">
        <v>1314</v>
      </c>
      <c r="EB90" s="200">
        <v>139</v>
      </c>
      <c r="EC90" s="159"/>
      <c r="ED90" s="199" t="s">
        <v>210</v>
      </c>
      <c r="EE90" s="159">
        <v>13</v>
      </c>
      <c r="EF90" s="180">
        <v>1648</v>
      </c>
      <c r="EG90" s="200">
        <v>154</v>
      </c>
      <c r="EH90" s="159"/>
      <c r="EI90" s="199" t="s">
        <v>210</v>
      </c>
      <c r="EJ90" s="159">
        <v>14</v>
      </c>
      <c r="EK90" s="180" t="e">
        <v>#DIV/0!</v>
      </c>
      <c r="EL90" s="200" t="e">
        <v>#DIV/0!</v>
      </c>
      <c r="EM90" s="159"/>
      <c r="EN90" s="199" t="s">
        <v>210</v>
      </c>
      <c r="EO90" s="159">
        <v>15</v>
      </c>
      <c r="EP90" s="180" t="e">
        <v>#DIV/0!</v>
      </c>
      <c r="EQ90" s="200" t="e">
        <v>#DIV/0!</v>
      </c>
      <c r="ER90" s="159"/>
      <c r="ES90" s="199" t="s">
        <v>210</v>
      </c>
      <c r="ET90" s="159">
        <v>16</v>
      </c>
      <c r="EU90" s="180" t="e">
        <v>#DIV/0!</v>
      </c>
      <c r="EV90" s="200" t="e">
        <v>#DIV/0!</v>
      </c>
      <c r="EW90" s="159"/>
      <c r="EX90" s="199" t="s">
        <v>210</v>
      </c>
      <c r="EY90" s="159">
        <v>17</v>
      </c>
      <c r="EZ90" s="180">
        <v>2036</v>
      </c>
      <c r="FA90" s="200">
        <v>241</v>
      </c>
      <c r="FB90" s="159"/>
      <c r="FC90" s="199" t="s">
        <v>210</v>
      </c>
      <c r="FD90" s="159">
        <v>19</v>
      </c>
      <c r="FE90" s="180" t="e">
        <v>#DIV/0!</v>
      </c>
      <c r="FF90" s="200" t="e">
        <v>#DIV/0!</v>
      </c>
      <c r="FG90" s="159"/>
      <c r="FH90" s="199" t="s">
        <v>210</v>
      </c>
      <c r="FI90" s="159">
        <v>22</v>
      </c>
      <c r="FJ90" s="180">
        <v>2313</v>
      </c>
      <c r="FK90" s="200">
        <v>311</v>
      </c>
      <c r="FL90" s="159"/>
      <c r="FM90" s="199" t="s">
        <v>210</v>
      </c>
      <c r="FN90" s="159">
        <v>29</v>
      </c>
      <c r="FO90" s="180">
        <v>2133</v>
      </c>
      <c r="FP90" s="200">
        <v>551</v>
      </c>
      <c r="FQ90" s="159"/>
      <c r="FR90" s="199" t="s">
        <v>210</v>
      </c>
      <c r="FS90" s="159">
        <v>37</v>
      </c>
      <c r="FT90" s="180">
        <v>2412</v>
      </c>
      <c r="FU90" s="200">
        <v>299</v>
      </c>
      <c r="FV90" s="159"/>
      <c r="FW90" s="199" t="s">
        <v>210</v>
      </c>
      <c r="FX90" s="159">
        <v>44</v>
      </c>
      <c r="FY90" s="180">
        <v>2683</v>
      </c>
      <c r="FZ90" s="200">
        <v>399</v>
      </c>
      <c r="GA90" s="159"/>
      <c r="GB90" s="199" t="s">
        <v>210</v>
      </c>
      <c r="GC90" s="159">
        <v>51</v>
      </c>
      <c r="GD90" s="180">
        <v>2326</v>
      </c>
      <c r="GE90" s="200">
        <v>320</v>
      </c>
      <c r="GF90" s="159"/>
      <c r="GG90" s="199" t="s">
        <v>210</v>
      </c>
      <c r="GH90" s="159">
        <v>55</v>
      </c>
      <c r="GI90" s="180" t="e">
        <v>#DIV/0!</v>
      </c>
      <c r="GJ90" s="200" t="e">
        <v>#DIV/0!</v>
      </c>
    </row>
    <row r="91" spans="1:192" ht="17">
      <c r="A91" s="159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99" t="s">
        <v>211</v>
      </c>
      <c r="AI91" s="159">
        <v>2</v>
      </c>
      <c r="AJ91" s="180">
        <v>2875</v>
      </c>
      <c r="AK91" s="200">
        <v>243</v>
      </c>
      <c r="AL91" s="159"/>
      <c r="AM91" s="199" t="s">
        <v>211</v>
      </c>
      <c r="AN91" s="159">
        <v>6</v>
      </c>
      <c r="AO91" s="180">
        <v>4625</v>
      </c>
      <c r="AP91" s="200">
        <v>188</v>
      </c>
      <c r="AQ91" s="159"/>
      <c r="AR91" s="199" t="s">
        <v>211</v>
      </c>
      <c r="AS91" s="159">
        <v>8</v>
      </c>
      <c r="AT91" s="180">
        <v>6943</v>
      </c>
      <c r="AU91" s="200">
        <v>758</v>
      </c>
      <c r="AV91" s="159"/>
      <c r="AW91" s="199" t="s">
        <v>211</v>
      </c>
      <c r="AX91" s="159">
        <v>1</v>
      </c>
      <c r="AY91" s="180">
        <v>4721</v>
      </c>
      <c r="AZ91" s="200">
        <v>362</v>
      </c>
      <c r="BA91" s="159"/>
      <c r="BB91" s="199" t="s">
        <v>211</v>
      </c>
      <c r="BC91" s="159">
        <v>2</v>
      </c>
      <c r="BD91" s="180">
        <v>7802</v>
      </c>
      <c r="BE91" s="200">
        <v>983</v>
      </c>
      <c r="BF91" s="159"/>
      <c r="BG91" s="199" t="s">
        <v>211</v>
      </c>
      <c r="BH91" s="159">
        <v>3</v>
      </c>
      <c r="BI91" s="180">
        <v>8996</v>
      </c>
      <c r="BJ91" s="200">
        <v>249</v>
      </c>
      <c r="BK91" s="159"/>
      <c r="BL91" s="199" t="s">
        <v>211</v>
      </c>
      <c r="BM91" s="159">
        <v>5</v>
      </c>
      <c r="BN91" s="180">
        <v>11506</v>
      </c>
      <c r="BO91" s="200">
        <v>1036</v>
      </c>
      <c r="BP91" s="159"/>
      <c r="BQ91" s="199" t="s">
        <v>211</v>
      </c>
      <c r="BR91" s="159">
        <v>8</v>
      </c>
      <c r="BS91" s="180">
        <v>16544</v>
      </c>
      <c r="BT91" s="200">
        <v>974</v>
      </c>
      <c r="BU91" s="159"/>
      <c r="BV91" s="199" t="s">
        <v>211</v>
      </c>
      <c r="BW91" s="159">
        <v>4</v>
      </c>
      <c r="BX91" s="180">
        <v>5918</v>
      </c>
      <c r="BY91" s="200">
        <v>680</v>
      </c>
      <c r="BZ91" s="159"/>
      <c r="CA91" s="199" t="s">
        <v>211</v>
      </c>
      <c r="CB91" s="159">
        <v>7</v>
      </c>
      <c r="CC91" s="180">
        <v>8558</v>
      </c>
      <c r="CD91" s="200">
        <v>44</v>
      </c>
      <c r="CE91" s="159"/>
      <c r="CF91" s="199" t="s">
        <v>211</v>
      </c>
      <c r="CG91" s="159">
        <v>11</v>
      </c>
      <c r="CH91" s="180">
        <v>13230</v>
      </c>
      <c r="CI91" s="200">
        <v>1238</v>
      </c>
      <c r="CJ91" s="159"/>
      <c r="CK91" s="199" t="s">
        <v>211</v>
      </c>
      <c r="CL91" s="159">
        <v>3</v>
      </c>
      <c r="CM91" s="180">
        <v>3670</v>
      </c>
      <c r="CN91" s="200">
        <v>181</v>
      </c>
      <c r="CO91" s="159"/>
      <c r="CP91" s="199" t="s">
        <v>211</v>
      </c>
      <c r="CQ91" s="159">
        <v>7</v>
      </c>
      <c r="CR91" s="180">
        <v>6636</v>
      </c>
      <c r="CS91" s="200">
        <v>857</v>
      </c>
      <c r="CT91" s="159"/>
      <c r="CU91" s="199" t="s">
        <v>211</v>
      </c>
      <c r="CV91" s="159">
        <v>13</v>
      </c>
      <c r="CW91" s="180">
        <v>10859</v>
      </c>
      <c r="CX91" s="200">
        <v>625</v>
      </c>
      <c r="CY91" s="159"/>
      <c r="CZ91" s="199" t="s">
        <v>211</v>
      </c>
      <c r="DA91" s="159">
        <v>17</v>
      </c>
      <c r="DB91" s="180">
        <v>13942</v>
      </c>
      <c r="DC91" s="200">
        <v>1979</v>
      </c>
      <c r="DD91" s="159"/>
      <c r="DE91" s="199" t="s">
        <v>211</v>
      </c>
      <c r="DF91" s="159">
        <v>23</v>
      </c>
      <c r="DG91" s="180">
        <v>16065</v>
      </c>
      <c r="DH91" s="200">
        <v>1110</v>
      </c>
      <c r="DI91" s="159"/>
      <c r="DJ91" s="199" t="s">
        <v>211</v>
      </c>
      <c r="DK91" s="159">
        <v>4</v>
      </c>
      <c r="DL91" s="180">
        <v>11119</v>
      </c>
      <c r="DM91" s="200">
        <v>970</v>
      </c>
      <c r="DN91" s="159"/>
      <c r="DO91" s="199" t="s">
        <v>211</v>
      </c>
      <c r="DP91" s="159">
        <v>12</v>
      </c>
      <c r="DQ91" s="180" t="e">
        <v>#DIV/0!</v>
      </c>
      <c r="DR91" s="200" t="e">
        <v>#DIV/0!</v>
      </c>
      <c r="DS91" s="159"/>
      <c r="DT91" s="199" t="s">
        <v>211</v>
      </c>
      <c r="DU91" s="159">
        <v>6</v>
      </c>
      <c r="DV91" s="180">
        <v>15196</v>
      </c>
      <c r="DW91" s="200">
        <v>1190</v>
      </c>
      <c r="DX91" s="159"/>
      <c r="DY91" s="199" t="s">
        <v>211</v>
      </c>
      <c r="DZ91" s="159">
        <v>9</v>
      </c>
      <c r="EA91" s="180">
        <v>20383</v>
      </c>
      <c r="EB91" s="200">
        <v>2535</v>
      </c>
      <c r="EC91" s="159"/>
      <c r="ED91" s="199" t="s">
        <v>211</v>
      </c>
      <c r="EE91" s="159">
        <v>13</v>
      </c>
      <c r="EF91" s="180">
        <v>32009</v>
      </c>
      <c r="EG91" s="200">
        <v>1177</v>
      </c>
      <c r="EH91" s="159"/>
      <c r="EI91" s="199" t="s">
        <v>211</v>
      </c>
      <c r="EJ91" s="159">
        <v>1</v>
      </c>
      <c r="EK91" s="180">
        <v>8120</v>
      </c>
      <c r="EL91" s="200">
        <v>341</v>
      </c>
      <c r="EM91" s="159"/>
      <c r="EN91" s="199" t="s">
        <v>211</v>
      </c>
      <c r="EO91" s="159">
        <v>2</v>
      </c>
      <c r="EP91" s="180">
        <v>9041</v>
      </c>
      <c r="EQ91" s="200">
        <v>409</v>
      </c>
      <c r="ER91" s="159"/>
      <c r="ES91" s="199" t="s">
        <v>211</v>
      </c>
      <c r="ET91" s="159">
        <v>3</v>
      </c>
      <c r="EU91" s="180">
        <v>13439</v>
      </c>
      <c r="EV91" s="200">
        <v>776</v>
      </c>
      <c r="EW91" s="159"/>
      <c r="EX91" s="199" t="s">
        <v>211</v>
      </c>
      <c r="EY91" s="159">
        <v>4</v>
      </c>
      <c r="EZ91" s="180">
        <v>14642</v>
      </c>
      <c r="FA91" s="200">
        <v>1012</v>
      </c>
      <c r="FB91" s="159"/>
      <c r="FC91" s="199" t="s">
        <v>211</v>
      </c>
      <c r="FD91" s="159">
        <v>6</v>
      </c>
      <c r="FE91" s="180">
        <v>19243</v>
      </c>
      <c r="FF91" s="200">
        <v>902</v>
      </c>
      <c r="FG91" s="159"/>
      <c r="FH91" s="199" t="s">
        <v>211</v>
      </c>
      <c r="FI91" s="159">
        <v>9</v>
      </c>
      <c r="FJ91" s="180">
        <v>27025</v>
      </c>
      <c r="FK91" s="200">
        <v>543</v>
      </c>
      <c r="FL91" s="159"/>
      <c r="FM91" s="199" t="s">
        <v>211</v>
      </c>
      <c r="FN91" s="159">
        <v>7</v>
      </c>
      <c r="FO91" s="180">
        <v>19700</v>
      </c>
      <c r="FP91" s="200">
        <v>1411</v>
      </c>
      <c r="FQ91" s="159"/>
      <c r="FR91" s="199" t="s">
        <v>211</v>
      </c>
      <c r="FS91" s="159">
        <v>15</v>
      </c>
      <c r="FT91" s="180">
        <v>33722</v>
      </c>
      <c r="FU91" s="200">
        <v>847</v>
      </c>
      <c r="FV91" s="159"/>
      <c r="FW91" s="199" t="s">
        <v>211</v>
      </c>
      <c r="FX91" s="159" t="s">
        <v>141</v>
      </c>
      <c r="FY91" s="180" t="e">
        <v>#DIV/0!</v>
      </c>
      <c r="FZ91" s="200" t="e">
        <v>#DIV/0!</v>
      </c>
      <c r="GA91" s="159"/>
      <c r="GB91" s="199" t="s">
        <v>211</v>
      </c>
      <c r="GC91" s="159" t="s">
        <v>141</v>
      </c>
      <c r="GD91" s="180" t="e">
        <v>#DIV/0!</v>
      </c>
      <c r="GE91" s="200" t="e">
        <v>#DIV/0!</v>
      </c>
      <c r="GF91" s="159"/>
      <c r="GG91" s="199" t="s">
        <v>211</v>
      </c>
      <c r="GH91" s="159">
        <v>3</v>
      </c>
      <c r="GI91" s="180">
        <v>3315</v>
      </c>
      <c r="GJ91" s="200">
        <v>255</v>
      </c>
    </row>
    <row r="92" spans="1:192" ht="17">
      <c r="A92" s="159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99" t="s">
        <v>212</v>
      </c>
      <c r="AI92" s="159">
        <v>2</v>
      </c>
      <c r="AJ92" s="180">
        <v>1322</v>
      </c>
      <c r="AK92" s="200">
        <v>133</v>
      </c>
      <c r="AL92" s="159"/>
      <c r="AM92" s="199" t="s">
        <v>212</v>
      </c>
      <c r="AN92" s="159">
        <v>6</v>
      </c>
      <c r="AO92" s="180">
        <v>2080</v>
      </c>
      <c r="AP92" s="200">
        <v>339</v>
      </c>
      <c r="AQ92" s="159"/>
      <c r="AR92" s="199" t="s">
        <v>212</v>
      </c>
      <c r="AS92" s="159">
        <v>8</v>
      </c>
      <c r="AT92" s="180">
        <v>2363</v>
      </c>
      <c r="AU92" s="200">
        <v>34</v>
      </c>
      <c r="AV92" s="159"/>
      <c r="AW92" s="199" t="s">
        <v>212</v>
      </c>
      <c r="AX92" s="159">
        <v>1</v>
      </c>
      <c r="AY92" s="180">
        <v>1505</v>
      </c>
      <c r="AZ92" s="200">
        <v>97</v>
      </c>
      <c r="BA92" s="159"/>
      <c r="BB92" s="199" t="s">
        <v>212</v>
      </c>
      <c r="BC92" s="159">
        <v>2</v>
      </c>
      <c r="BD92" s="180">
        <v>2158</v>
      </c>
      <c r="BE92" s="200">
        <v>212</v>
      </c>
      <c r="BF92" s="159"/>
      <c r="BG92" s="199" t="s">
        <v>212</v>
      </c>
      <c r="BH92" s="159">
        <v>3</v>
      </c>
      <c r="BI92" s="180">
        <v>2370</v>
      </c>
      <c r="BJ92" s="200">
        <v>220</v>
      </c>
      <c r="BK92" s="159"/>
      <c r="BL92" s="199" t="s">
        <v>212</v>
      </c>
      <c r="BM92" s="159">
        <v>5</v>
      </c>
      <c r="BN92" s="180">
        <v>2949</v>
      </c>
      <c r="BO92" s="200">
        <v>512</v>
      </c>
      <c r="BP92" s="159"/>
      <c r="BQ92" s="199" t="s">
        <v>212</v>
      </c>
      <c r="BR92" s="159">
        <v>8</v>
      </c>
      <c r="BS92" s="180">
        <v>4286</v>
      </c>
      <c r="BT92" s="200">
        <v>429</v>
      </c>
      <c r="BU92" s="159"/>
      <c r="BV92" s="199" t="s">
        <v>212</v>
      </c>
      <c r="BW92" s="159">
        <v>4</v>
      </c>
      <c r="BX92" s="180">
        <v>1891</v>
      </c>
      <c r="BY92" s="200">
        <v>119</v>
      </c>
      <c r="BZ92" s="159"/>
      <c r="CA92" s="199" t="s">
        <v>212</v>
      </c>
      <c r="CB92" s="159">
        <v>7</v>
      </c>
      <c r="CC92" s="180">
        <v>2588</v>
      </c>
      <c r="CD92" s="200">
        <v>232</v>
      </c>
      <c r="CE92" s="159"/>
      <c r="CF92" s="199" t="s">
        <v>212</v>
      </c>
      <c r="CG92" s="159">
        <v>11</v>
      </c>
      <c r="CH92" s="180">
        <v>2971</v>
      </c>
      <c r="CI92" s="200">
        <v>73</v>
      </c>
      <c r="CJ92" s="159"/>
      <c r="CK92" s="199" t="s">
        <v>212</v>
      </c>
      <c r="CL92" s="159">
        <v>3</v>
      </c>
      <c r="CM92" s="180">
        <v>1195</v>
      </c>
      <c r="CN92" s="200">
        <v>83</v>
      </c>
      <c r="CO92" s="159"/>
      <c r="CP92" s="199" t="s">
        <v>212</v>
      </c>
      <c r="CQ92" s="159">
        <v>7</v>
      </c>
      <c r="CR92" s="180">
        <v>1834</v>
      </c>
      <c r="CS92" s="200">
        <v>165</v>
      </c>
      <c r="CT92" s="159"/>
      <c r="CU92" s="199" t="s">
        <v>212</v>
      </c>
      <c r="CV92" s="159">
        <v>13</v>
      </c>
      <c r="CW92" s="180">
        <v>2835</v>
      </c>
      <c r="CX92" s="200">
        <v>265</v>
      </c>
      <c r="CY92" s="159"/>
      <c r="CZ92" s="199" t="s">
        <v>212</v>
      </c>
      <c r="DA92" s="159">
        <v>17</v>
      </c>
      <c r="DB92" s="180">
        <v>3367</v>
      </c>
      <c r="DC92" s="200">
        <v>689</v>
      </c>
      <c r="DD92" s="159"/>
      <c r="DE92" s="199" t="s">
        <v>212</v>
      </c>
      <c r="DF92" s="159">
        <v>23</v>
      </c>
      <c r="DG92" s="180">
        <v>3795</v>
      </c>
      <c r="DH92" s="200">
        <v>717</v>
      </c>
      <c r="DI92" s="159"/>
      <c r="DJ92" s="199" t="s">
        <v>212</v>
      </c>
      <c r="DK92" s="159">
        <v>4</v>
      </c>
      <c r="DL92" s="180">
        <v>1817</v>
      </c>
      <c r="DM92" s="200">
        <v>151</v>
      </c>
      <c r="DN92" s="159"/>
      <c r="DO92" s="199" t="s">
        <v>212</v>
      </c>
      <c r="DP92" s="159">
        <v>12</v>
      </c>
      <c r="DQ92" s="180">
        <v>4597</v>
      </c>
      <c r="DR92" s="200">
        <v>579</v>
      </c>
      <c r="DS92" s="159"/>
      <c r="DT92" s="199" t="s">
        <v>212</v>
      </c>
      <c r="DU92" s="159">
        <v>6</v>
      </c>
      <c r="DV92" s="180">
        <v>2831</v>
      </c>
      <c r="DW92" s="200">
        <v>435</v>
      </c>
      <c r="DX92" s="159"/>
      <c r="DY92" s="199" t="s">
        <v>212</v>
      </c>
      <c r="DZ92" s="159">
        <v>9</v>
      </c>
      <c r="EA92" s="180">
        <v>3517</v>
      </c>
      <c r="EB92" s="200">
        <v>96</v>
      </c>
      <c r="EC92" s="159"/>
      <c r="ED92" s="199" t="s">
        <v>212</v>
      </c>
      <c r="EE92" s="159">
        <v>13</v>
      </c>
      <c r="EF92" s="180">
        <v>4794</v>
      </c>
      <c r="EG92" s="200">
        <v>470</v>
      </c>
      <c r="EH92" s="159"/>
      <c r="EI92" s="199" t="s">
        <v>212</v>
      </c>
      <c r="EJ92" s="159">
        <v>14</v>
      </c>
      <c r="EK92" s="180" t="e">
        <v>#DIV/0!</v>
      </c>
      <c r="EL92" s="200" t="e">
        <v>#DIV/0!</v>
      </c>
      <c r="EM92" s="159"/>
      <c r="EN92" s="206" t="s">
        <v>212</v>
      </c>
      <c r="EO92" s="207">
        <v>15</v>
      </c>
      <c r="EP92" s="208" t="e">
        <v>#DIV/0!</v>
      </c>
      <c r="EQ92" s="209" t="e">
        <v>#DIV/0!</v>
      </c>
      <c r="ER92" s="159"/>
      <c r="ES92" s="199" t="s">
        <v>212</v>
      </c>
      <c r="ET92" s="159">
        <v>16</v>
      </c>
      <c r="EU92" s="180" t="e">
        <v>#DIV/0!</v>
      </c>
      <c r="EV92" s="200" t="e">
        <v>#DIV/0!</v>
      </c>
      <c r="EW92" s="159"/>
      <c r="EX92" s="206" t="s">
        <v>212</v>
      </c>
      <c r="EY92" s="207">
        <v>17</v>
      </c>
      <c r="EZ92" s="208">
        <v>6900</v>
      </c>
      <c r="FA92" s="209">
        <v>1328</v>
      </c>
      <c r="FB92" s="159"/>
      <c r="FC92" s="206" t="s">
        <v>212</v>
      </c>
      <c r="FD92" s="207">
        <v>19</v>
      </c>
      <c r="FE92" s="208" t="e">
        <v>#DIV/0!</v>
      </c>
      <c r="FF92" s="209" t="e">
        <v>#DIV/0!</v>
      </c>
      <c r="FG92" s="159"/>
      <c r="FH92" s="206" t="s">
        <v>212</v>
      </c>
      <c r="FI92" s="207">
        <v>22</v>
      </c>
      <c r="FJ92" s="208">
        <v>7839</v>
      </c>
      <c r="FK92" s="209">
        <v>1447</v>
      </c>
      <c r="FL92" s="159"/>
      <c r="FM92" s="206" t="s">
        <v>212</v>
      </c>
      <c r="FN92" s="207">
        <v>29</v>
      </c>
      <c r="FO92" s="208">
        <v>9700</v>
      </c>
      <c r="FP92" s="209">
        <v>2883</v>
      </c>
      <c r="FQ92" s="159"/>
      <c r="FR92" s="206" t="s">
        <v>212</v>
      </c>
      <c r="FS92" s="207">
        <v>37</v>
      </c>
      <c r="FT92" s="210">
        <v>15621</v>
      </c>
      <c r="FU92" s="211">
        <v>1737</v>
      </c>
      <c r="FV92" s="159"/>
      <c r="FW92" s="206" t="s">
        <v>212</v>
      </c>
      <c r="FX92" s="207">
        <v>44</v>
      </c>
      <c r="FY92" s="210">
        <v>18390</v>
      </c>
      <c r="FZ92" s="211">
        <v>2040</v>
      </c>
      <c r="GA92" s="159"/>
      <c r="GB92" s="206" t="s">
        <v>212</v>
      </c>
      <c r="GC92" s="207">
        <v>51</v>
      </c>
      <c r="GD92" s="210">
        <v>20463</v>
      </c>
      <c r="GE92" s="211">
        <v>1354</v>
      </c>
      <c r="GF92" s="159"/>
      <c r="GG92" s="206" t="s">
        <v>212</v>
      </c>
      <c r="GH92" s="207">
        <v>4</v>
      </c>
      <c r="GI92" s="208">
        <v>2940</v>
      </c>
      <c r="GJ92" s="209">
        <v>210</v>
      </c>
    </row>
    <row r="93" spans="1:192" ht="17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95" t="s">
        <v>215</v>
      </c>
      <c r="AI93" s="159" t="s">
        <v>206</v>
      </c>
      <c r="AJ93" s="191" t="s">
        <v>207</v>
      </c>
      <c r="AK93" s="201" t="s">
        <v>208</v>
      </c>
      <c r="AL93" s="159"/>
      <c r="AM93" s="195" t="s">
        <v>215</v>
      </c>
      <c r="AN93" s="159" t="s">
        <v>206</v>
      </c>
      <c r="AO93" s="191" t="s">
        <v>207</v>
      </c>
      <c r="AP93" s="201" t="s">
        <v>208</v>
      </c>
      <c r="AQ93" s="159"/>
      <c r="AR93" s="195" t="s">
        <v>215</v>
      </c>
      <c r="AS93" s="159" t="s">
        <v>206</v>
      </c>
      <c r="AT93" s="191" t="s">
        <v>207</v>
      </c>
      <c r="AU93" s="201" t="s">
        <v>208</v>
      </c>
      <c r="AV93" s="159"/>
      <c r="AW93" s="195" t="s">
        <v>215</v>
      </c>
      <c r="AX93" s="159" t="s">
        <v>206</v>
      </c>
      <c r="AY93" s="191" t="s">
        <v>207</v>
      </c>
      <c r="AZ93" s="201" t="s">
        <v>208</v>
      </c>
      <c r="BA93" s="159"/>
      <c r="BB93" s="195" t="s">
        <v>215</v>
      </c>
      <c r="BC93" s="159" t="s">
        <v>206</v>
      </c>
      <c r="BD93" s="191" t="s">
        <v>207</v>
      </c>
      <c r="BE93" s="201" t="s">
        <v>208</v>
      </c>
      <c r="BF93" s="159"/>
      <c r="BG93" s="195" t="s">
        <v>215</v>
      </c>
      <c r="BH93" s="159" t="s">
        <v>206</v>
      </c>
      <c r="BI93" s="191" t="s">
        <v>207</v>
      </c>
      <c r="BJ93" s="201" t="s">
        <v>208</v>
      </c>
      <c r="BK93" s="159"/>
      <c r="BL93" s="195" t="s">
        <v>215</v>
      </c>
      <c r="BM93" s="159" t="s">
        <v>206</v>
      </c>
      <c r="BN93" s="191" t="s">
        <v>207</v>
      </c>
      <c r="BO93" s="201" t="s">
        <v>208</v>
      </c>
      <c r="BP93" s="159"/>
      <c r="BQ93" s="195" t="s">
        <v>215</v>
      </c>
      <c r="BR93" s="159" t="s">
        <v>206</v>
      </c>
      <c r="BS93" s="191" t="s">
        <v>207</v>
      </c>
      <c r="BT93" s="201" t="s">
        <v>208</v>
      </c>
      <c r="BU93" s="159"/>
      <c r="BV93" s="195" t="s">
        <v>215</v>
      </c>
      <c r="BW93" s="159" t="s">
        <v>206</v>
      </c>
      <c r="BX93" s="191" t="s">
        <v>207</v>
      </c>
      <c r="BY93" s="201" t="s">
        <v>208</v>
      </c>
      <c r="BZ93" s="159"/>
      <c r="CA93" s="195" t="s">
        <v>215</v>
      </c>
      <c r="CB93" s="159" t="s">
        <v>206</v>
      </c>
      <c r="CC93" s="191" t="s">
        <v>207</v>
      </c>
      <c r="CD93" s="201" t="s">
        <v>208</v>
      </c>
      <c r="CE93" s="159"/>
      <c r="CF93" s="195" t="s">
        <v>215</v>
      </c>
      <c r="CG93" s="159" t="s">
        <v>206</v>
      </c>
      <c r="CH93" s="191" t="s">
        <v>207</v>
      </c>
      <c r="CI93" s="201" t="s">
        <v>208</v>
      </c>
      <c r="CJ93" s="159"/>
      <c r="CK93" s="195" t="s">
        <v>215</v>
      </c>
      <c r="CL93" s="159" t="s">
        <v>206</v>
      </c>
      <c r="CM93" s="191" t="s">
        <v>207</v>
      </c>
      <c r="CN93" s="201" t="s">
        <v>208</v>
      </c>
      <c r="CO93" s="159"/>
      <c r="CP93" s="195" t="s">
        <v>215</v>
      </c>
      <c r="CQ93" s="159" t="s">
        <v>206</v>
      </c>
      <c r="CR93" s="191" t="s">
        <v>207</v>
      </c>
      <c r="CS93" s="201" t="s">
        <v>208</v>
      </c>
      <c r="CT93" s="159"/>
      <c r="CU93" s="195" t="s">
        <v>215</v>
      </c>
      <c r="CV93" s="159" t="s">
        <v>206</v>
      </c>
      <c r="CW93" s="191" t="s">
        <v>207</v>
      </c>
      <c r="CX93" s="201" t="s">
        <v>208</v>
      </c>
      <c r="CY93" s="159"/>
      <c r="CZ93" s="195" t="s">
        <v>215</v>
      </c>
      <c r="DA93" s="159" t="s">
        <v>206</v>
      </c>
      <c r="DB93" s="191" t="s">
        <v>207</v>
      </c>
      <c r="DC93" s="201" t="s">
        <v>208</v>
      </c>
      <c r="DD93" s="159"/>
      <c r="DE93" s="195" t="s">
        <v>215</v>
      </c>
      <c r="DF93" s="159" t="s">
        <v>206</v>
      </c>
      <c r="DG93" s="191" t="s">
        <v>207</v>
      </c>
      <c r="DH93" s="201" t="s">
        <v>208</v>
      </c>
      <c r="DI93" s="159"/>
      <c r="DJ93" s="195" t="s">
        <v>215</v>
      </c>
      <c r="DK93" s="159" t="s">
        <v>206</v>
      </c>
      <c r="DL93" s="191" t="s">
        <v>207</v>
      </c>
      <c r="DM93" s="201" t="s">
        <v>208</v>
      </c>
      <c r="DN93" s="159"/>
      <c r="DO93" s="195" t="s">
        <v>215</v>
      </c>
      <c r="DP93" s="159" t="s">
        <v>206</v>
      </c>
      <c r="DQ93" s="191" t="s">
        <v>207</v>
      </c>
      <c r="DR93" s="201" t="s">
        <v>208</v>
      </c>
      <c r="DS93" s="159"/>
      <c r="DT93" s="195" t="s">
        <v>215</v>
      </c>
      <c r="DU93" s="159" t="s">
        <v>206</v>
      </c>
      <c r="DV93" s="191" t="s">
        <v>207</v>
      </c>
      <c r="DW93" s="201" t="s">
        <v>208</v>
      </c>
      <c r="DX93" s="159"/>
      <c r="DY93" s="195" t="s">
        <v>215</v>
      </c>
      <c r="DZ93" s="159" t="s">
        <v>206</v>
      </c>
      <c r="EA93" s="191" t="s">
        <v>207</v>
      </c>
      <c r="EB93" s="201" t="s">
        <v>208</v>
      </c>
      <c r="EC93" s="159"/>
      <c r="ED93" s="195" t="s">
        <v>215</v>
      </c>
      <c r="EE93" s="159" t="s">
        <v>206</v>
      </c>
      <c r="EF93" s="191" t="s">
        <v>207</v>
      </c>
      <c r="EG93" s="201" t="s">
        <v>208</v>
      </c>
      <c r="EH93" s="159"/>
      <c r="EI93" s="202" t="s">
        <v>215</v>
      </c>
      <c r="EJ93" s="203" t="s">
        <v>206</v>
      </c>
      <c r="EK93" s="204" t="s">
        <v>207</v>
      </c>
      <c r="EL93" s="205" t="s">
        <v>208</v>
      </c>
      <c r="EM93" s="159"/>
      <c r="EN93" s="195" t="s">
        <v>215</v>
      </c>
      <c r="EO93" s="159" t="s">
        <v>206</v>
      </c>
      <c r="EP93" s="191" t="s">
        <v>207</v>
      </c>
      <c r="EQ93" s="201" t="s">
        <v>208</v>
      </c>
      <c r="ER93" s="159"/>
      <c r="ES93" s="202" t="s">
        <v>215</v>
      </c>
      <c r="ET93" s="203" t="s">
        <v>206</v>
      </c>
      <c r="EU93" s="204" t="s">
        <v>207</v>
      </c>
      <c r="EV93" s="205" t="s">
        <v>208</v>
      </c>
      <c r="EW93" s="159"/>
      <c r="EX93" s="195" t="s">
        <v>215</v>
      </c>
      <c r="EY93" s="159" t="s">
        <v>206</v>
      </c>
      <c r="EZ93" s="191" t="s">
        <v>207</v>
      </c>
      <c r="FA93" s="201" t="s">
        <v>208</v>
      </c>
      <c r="FB93" s="159"/>
      <c r="FC93" s="195" t="s">
        <v>215</v>
      </c>
      <c r="FD93" s="159" t="s">
        <v>206</v>
      </c>
      <c r="FE93" s="191" t="s">
        <v>207</v>
      </c>
      <c r="FF93" s="201" t="s">
        <v>208</v>
      </c>
      <c r="FG93" s="159"/>
      <c r="FH93" s="195" t="s">
        <v>215</v>
      </c>
      <c r="FI93" s="159" t="s">
        <v>206</v>
      </c>
      <c r="FJ93" s="191" t="s">
        <v>207</v>
      </c>
      <c r="FK93" s="201" t="s">
        <v>208</v>
      </c>
      <c r="FL93" s="159"/>
      <c r="FM93" s="195" t="s">
        <v>215</v>
      </c>
      <c r="FN93" s="159" t="s">
        <v>206</v>
      </c>
      <c r="FO93" s="191" t="s">
        <v>207</v>
      </c>
      <c r="FP93" s="201" t="s">
        <v>208</v>
      </c>
      <c r="FQ93" s="159"/>
      <c r="FR93" s="195" t="s">
        <v>215</v>
      </c>
      <c r="FS93" s="159" t="s">
        <v>206</v>
      </c>
      <c r="FT93" s="191" t="s">
        <v>207</v>
      </c>
      <c r="FU93" s="201" t="s">
        <v>208</v>
      </c>
      <c r="FV93" s="159"/>
      <c r="FW93" s="195" t="s">
        <v>215</v>
      </c>
      <c r="FX93" s="159" t="s">
        <v>206</v>
      </c>
      <c r="FY93" s="191" t="s">
        <v>207</v>
      </c>
      <c r="FZ93" s="201" t="s">
        <v>208</v>
      </c>
      <c r="GA93" s="159"/>
      <c r="GB93" s="195" t="s">
        <v>215</v>
      </c>
      <c r="GC93" s="159" t="s">
        <v>206</v>
      </c>
      <c r="GD93" s="191" t="s">
        <v>207</v>
      </c>
      <c r="GE93" s="201" t="s">
        <v>208</v>
      </c>
      <c r="GF93" s="159"/>
      <c r="GG93" s="195" t="s">
        <v>215</v>
      </c>
      <c r="GH93" s="159" t="s">
        <v>206</v>
      </c>
      <c r="GI93" s="191" t="s">
        <v>207</v>
      </c>
      <c r="GJ93" s="201" t="s">
        <v>208</v>
      </c>
    </row>
    <row r="94" spans="1:192" ht="17">
      <c r="A94" s="159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99" t="s">
        <v>209</v>
      </c>
      <c r="AI94" s="159">
        <v>2</v>
      </c>
      <c r="AJ94" s="180">
        <v>1482</v>
      </c>
      <c r="AK94" s="200">
        <v>213</v>
      </c>
      <c r="AL94" s="159"/>
      <c r="AM94" s="199" t="s">
        <v>209</v>
      </c>
      <c r="AN94" s="159">
        <v>6</v>
      </c>
      <c r="AO94" s="180">
        <v>2322</v>
      </c>
      <c r="AP94" s="200">
        <v>464</v>
      </c>
      <c r="AQ94" s="159"/>
      <c r="AR94" s="199" t="s">
        <v>209</v>
      </c>
      <c r="AS94" s="159">
        <v>8</v>
      </c>
      <c r="AT94" s="180">
        <v>3250</v>
      </c>
      <c r="AU94" s="200">
        <v>687</v>
      </c>
      <c r="AV94" s="159"/>
      <c r="AW94" s="199" t="s">
        <v>209</v>
      </c>
      <c r="AX94" s="159">
        <v>1</v>
      </c>
      <c r="AY94" s="180">
        <v>1731</v>
      </c>
      <c r="AZ94" s="200">
        <v>145</v>
      </c>
      <c r="BA94" s="159"/>
      <c r="BB94" s="199" t="s">
        <v>209</v>
      </c>
      <c r="BC94" s="159">
        <v>2</v>
      </c>
      <c r="BD94" s="180">
        <v>2255</v>
      </c>
      <c r="BE94" s="200">
        <v>300</v>
      </c>
      <c r="BF94" s="159"/>
      <c r="BG94" s="199" t="s">
        <v>209</v>
      </c>
      <c r="BH94" s="159">
        <v>3</v>
      </c>
      <c r="BI94" s="180">
        <v>3435</v>
      </c>
      <c r="BJ94" s="200">
        <v>458</v>
      </c>
      <c r="BK94" s="159"/>
      <c r="BL94" s="199" t="s">
        <v>209</v>
      </c>
      <c r="BM94" s="159">
        <v>5</v>
      </c>
      <c r="BN94" s="180">
        <v>4686</v>
      </c>
      <c r="BO94" s="200">
        <v>960</v>
      </c>
      <c r="BP94" s="159"/>
      <c r="BQ94" s="199" t="s">
        <v>209</v>
      </c>
      <c r="BR94" s="159">
        <v>8</v>
      </c>
      <c r="BS94" s="180">
        <v>6291</v>
      </c>
      <c r="BT94" s="200">
        <v>1136</v>
      </c>
      <c r="BU94" s="159"/>
      <c r="BV94" s="199" t="s">
        <v>209</v>
      </c>
      <c r="BW94" s="159">
        <v>4</v>
      </c>
      <c r="BX94" s="180">
        <v>2528</v>
      </c>
      <c r="BY94" s="200">
        <v>239</v>
      </c>
      <c r="BZ94" s="159"/>
      <c r="CA94" s="199" t="s">
        <v>209</v>
      </c>
      <c r="CB94" s="159">
        <v>7</v>
      </c>
      <c r="CC94" s="180">
        <v>3967</v>
      </c>
      <c r="CD94" s="200">
        <v>565</v>
      </c>
      <c r="CE94" s="159"/>
      <c r="CF94" s="199" t="s">
        <v>209</v>
      </c>
      <c r="CG94" s="159">
        <v>11</v>
      </c>
      <c r="CH94" s="180">
        <v>4862</v>
      </c>
      <c r="CI94" s="200">
        <v>589</v>
      </c>
      <c r="CJ94" s="159"/>
      <c r="CK94" s="199" t="s">
        <v>209</v>
      </c>
      <c r="CL94" s="159">
        <v>3</v>
      </c>
      <c r="CM94" s="180">
        <v>1565</v>
      </c>
      <c r="CN94" s="200">
        <v>251</v>
      </c>
      <c r="CO94" s="159"/>
      <c r="CP94" s="199" t="s">
        <v>209</v>
      </c>
      <c r="CQ94" s="159">
        <v>7</v>
      </c>
      <c r="CR94" s="180">
        <v>2915</v>
      </c>
      <c r="CS94" s="200">
        <v>466</v>
      </c>
      <c r="CT94" s="159"/>
      <c r="CU94" s="199" t="s">
        <v>209</v>
      </c>
      <c r="CV94" s="159">
        <v>13</v>
      </c>
      <c r="CW94" s="180">
        <v>4591</v>
      </c>
      <c r="CX94" s="200">
        <v>1001</v>
      </c>
      <c r="CY94" s="159"/>
      <c r="CZ94" s="199" t="s">
        <v>209</v>
      </c>
      <c r="DA94" s="159">
        <v>17</v>
      </c>
      <c r="DB94" s="180">
        <v>5920</v>
      </c>
      <c r="DC94" s="200">
        <v>1474</v>
      </c>
      <c r="DD94" s="159"/>
      <c r="DE94" s="199" t="s">
        <v>209</v>
      </c>
      <c r="DF94" s="159">
        <v>23</v>
      </c>
      <c r="DG94" s="180">
        <v>6369</v>
      </c>
      <c r="DH94" s="200">
        <v>2963</v>
      </c>
      <c r="DI94" s="159"/>
      <c r="DJ94" s="199" t="s">
        <v>209</v>
      </c>
      <c r="DK94" s="159">
        <v>4</v>
      </c>
      <c r="DL94" s="180">
        <v>9004</v>
      </c>
      <c r="DM94" s="200">
        <v>1183</v>
      </c>
      <c r="DN94" s="159"/>
      <c r="DO94" s="199" t="s">
        <v>209</v>
      </c>
      <c r="DP94" s="159">
        <v>12</v>
      </c>
      <c r="DQ94" s="180">
        <v>16032</v>
      </c>
      <c r="DR94" s="200">
        <v>2277</v>
      </c>
      <c r="DS94" s="159"/>
      <c r="DT94" s="199" t="s">
        <v>209</v>
      </c>
      <c r="DU94" s="159">
        <v>6</v>
      </c>
      <c r="DV94" s="180">
        <v>9559</v>
      </c>
      <c r="DW94" s="200">
        <v>1628</v>
      </c>
      <c r="DX94" s="159"/>
      <c r="DY94" s="199" t="s">
        <v>209</v>
      </c>
      <c r="DZ94" s="159">
        <v>9</v>
      </c>
      <c r="EA94" s="180">
        <v>12456</v>
      </c>
      <c r="EB94" s="200">
        <v>2727</v>
      </c>
      <c r="EC94" s="159"/>
      <c r="ED94" s="199" t="s">
        <v>209</v>
      </c>
      <c r="EE94" s="159">
        <v>13</v>
      </c>
      <c r="EF94" s="180">
        <v>16728</v>
      </c>
      <c r="EG94" s="200">
        <v>3762</v>
      </c>
      <c r="EH94" s="159"/>
      <c r="EI94" s="199" t="s">
        <v>209</v>
      </c>
      <c r="EJ94" s="159">
        <v>14</v>
      </c>
      <c r="EK94" s="180">
        <v>18673</v>
      </c>
      <c r="EL94" s="200">
        <v>3439</v>
      </c>
      <c r="EM94" s="159"/>
      <c r="EN94" s="199" t="s">
        <v>209</v>
      </c>
      <c r="EO94" s="159">
        <v>15</v>
      </c>
      <c r="EP94" s="180">
        <v>19405</v>
      </c>
      <c r="EQ94" s="200">
        <v>4168</v>
      </c>
      <c r="ER94" s="159"/>
      <c r="ES94" s="199" t="s">
        <v>209</v>
      </c>
      <c r="ET94" s="159">
        <v>1</v>
      </c>
      <c r="EU94" s="180">
        <v>3469</v>
      </c>
      <c r="EV94" s="200">
        <v>453</v>
      </c>
      <c r="EW94" s="159"/>
      <c r="EX94" s="199" t="s">
        <v>209</v>
      </c>
      <c r="EY94" s="159">
        <v>2</v>
      </c>
      <c r="EZ94" s="180">
        <v>4832</v>
      </c>
      <c r="FA94" s="200">
        <v>349</v>
      </c>
      <c r="FB94" s="159"/>
      <c r="FC94" s="199" t="s">
        <v>209</v>
      </c>
      <c r="FD94" s="159">
        <v>4</v>
      </c>
      <c r="FE94" s="180">
        <v>7080</v>
      </c>
      <c r="FF94" s="200">
        <v>664</v>
      </c>
      <c r="FG94" s="159"/>
      <c r="FH94" s="199" t="s">
        <v>209</v>
      </c>
      <c r="FI94" s="159">
        <v>7</v>
      </c>
      <c r="FJ94" s="180">
        <v>11836</v>
      </c>
      <c r="FK94" s="200">
        <v>1608</v>
      </c>
      <c r="FL94" s="159"/>
      <c r="FM94" s="199" t="s">
        <v>209</v>
      </c>
      <c r="FN94" s="159">
        <v>7</v>
      </c>
      <c r="FO94" s="180">
        <v>18467</v>
      </c>
      <c r="FP94" s="200">
        <v>4672</v>
      </c>
      <c r="FQ94" s="159"/>
      <c r="FR94" s="199" t="s">
        <v>209</v>
      </c>
      <c r="FS94" s="159">
        <v>15</v>
      </c>
      <c r="FT94" s="180">
        <v>21061</v>
      </c>
      <c r="FU94" s="200">
        <v>5520</v>
      </c>
      <c r="FV94" s="159"/>
      <c r="FW94" s="199" t="s">
        <v>209</v>
      </c>
      <c r="FX94" s="159" t="s">
        <v>141</v>
      </c>
      <c r="FY94" s="180" t="e">
        <v>#DIV/0!</v>
      </c>
      <c r="FZ94" s="200" t="e">
        <v>#DIV/0!</v>
      </c>
      <c r="GA94" s="159"/>
      <c r="GB94" s="199" t="s">
        <v>209</v>
      </c>
      <c r="GC94" s="159" t="s">
        <v>141</v>
      </c>
      <c r="GD94" s="180" t="e">
        <v>#DIV/0!</v>
      </c>
      <c r="GE94" s="200" t="e">
        <v>#DIV/0!</v>
      </c>
      <c r="GF94" s="159"/>
      <c r="GG94" s="199" t="s">
        <v>209</v>
      </c>
      <c r="GH94" s="159" t="s">
        <v>141</v>
      </c>
      <c r="GI94" s="180" t="e">
        <v>#DIV/0!</v>
      </c>
      <c r="GJ94" s="200" t="e">
        <v>#DIV/0!</v>
      </c>
    </row>
    <row r="95" spans="1:192" ht="17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99" t="s">
        <v>210</v>
      </c>
      <c r="AI95" s="159">
        <v>2</v>
      </c>
      <c r="AJ95" s="180">
        <v>1166</v>
      </c>
      <c r="AK95" s="200">
        <v>99</v>
      </c>
      <c r="AL95" s="159"/>
      <c r="AM95" s="199" t="s">
        <v>210</v>
      </c>
      <c r="AN95" s="159">
        <v>6</v>
      </c>
      <c r="AO95" s="180">
        <v>1432</v>
      </c>
      <c r="AP95" s="200">
        <v>168</v>
      </c>
      <c r="AQ95" s="159"/>
      <c r="AR95" s="199" t="s">
        <v>210</v>
      </c>
      <c r="AS95" s="159">
        <v>8</v>
      </c>
      <c r="AT95" s="180">
        <v>1483</v>
      </c>
      <c r="AU95" s="200">
        <v>113</v>
      </c>
      <c r="AV95" s="159"/>
      <c r="AW95" s="199" t="s">
        <v>210</v>
      </c>
      <c r="AX95" s="159">
        <v>1</v>
      </c>
      <c r="AY95" s="180">
        <v>783</v>
      </c>
      <c r="AZ95" s="200">
        <v>35</v>
      </c>
      <c r="BA95" s="159"/>
      <c r="BB95" s="199" t="s">
        <v>210</v>
      </c>
      <c r="BC95" s="159">
        <v>2</v>
      </c>
      <c r="BD95" s="180">
        <v>874</v>
      </c>
      <c r="BE95" s="200">
        <v>69</v>
      </c>
      <c r="BF95" s="159"/>
      <c r="BG95" s="199" t="s">
        <v>210</v>
      </c>
      <c r="BH95" s="159">
        <v>3</v>
      </c>
      <c r="BI95" s="180">
        <v>1047</v>
      </c>
      <c r="BJ95" s="200">
        <v>69</v>
      </c>
      <c r="BK95" s="159"/>
      <c r="BL95" s="199" t="s">
        <v>210</v>
      </c>
      <c r="BM95" s="159">
        <v>5</v>
      </c>
      <c r="BN95" s="180">
        <v>1194</v>
      </c>
      <c r="BO95" s="200">
        <v>91</v>
      </c>
      <c r="BP95" s="159"/>
      <c r="BQ95" s="199" t="s">
        <v>210</v>
      </c>
      <c r="BR95" s="159">
        <v>8</v>
      </c>
      <c r="BS95" s="180">
        <v>1340</v>
      </c>
      <c r="BT95" s="200">
        <v>90</v>
      </c>
      <c r="BU95" s="159"/>
      <c r="BV95" s="199" t="s">
        <v>210</v>
      </c>
      <c r="BW95" s="159">
        <v>4</v>
      </c>
      <c r="BX95" s="180">
        <v>813</v>
      </c>
      <c r="BY95" s="200">
        <v>162</v>
      </c>
      <c r="BZ95" s="159"/>
      <c r="CA95" s="199" t="s">
        <v>210</v>
      </c>
      <c r="CB95" s="159">
        <v>7</v>
      </c>
      <c r="CC95" s="180">
        <v>1219</v>
      </c>
      <c r="CD95" s="200">
        <v>41</v>
      </c>
      <c r="CE95" s="159"/>
      <c r="CF95" s="199" t="s">
        <v>210</v>
      </c>
      <c r="CG95" s="159">
        <v>11</v>
      </c>
      <c r="CH95" s="180">
        <v>1455</v>
      </c>
      <c r="CI95" s="200">
        <v>203</v>
      </c>
      <c r="CJ95" s="159"/>
      <c r="CK95" s="199" t="s">
        <v>210</v>
      </c>
      <c r="CL95" s="159">
        <v>3</v>
      </c>
      <c r="CM95" s="180">
        <v>683</v>
      </c>
      <c r="CN95" s="200">
        <v>43</v>
      </c>
      <c r="CO95" s="159"/>
      <c r="CP95" s="199" t="s">
        <v>210</v>
      </c>
      <c r="CQ95" s="159">
        <v>7</v>
      </c>
      <c r="CR95" s="180">
        <v>949</v>
      </c>
      <c r="CS95" s="200">
        <v>150</v>
      </c>
      <c r="CT95" s="159"/>
      <c r="CU95" s="199" t="s">
        <v>210</v>
      </c>
      <c r="CV95" s="159">
        <v>13</v>
      </c>
      <c r="CW95" s="180">
        <v>1304</v>
      </c>
      <c r="CX95" s="200">
        <v>104</v>
      </c>
      <c r="CY95" s="159"/>
      <c r="CZ95" s="199" t="s">
        <v>210</v>
      </c>
      <c r="DA95" s="159">
        <v>17</v>
      </c>
      <c r="DB95" s="180">
        <v>1471</v>
      </c>
      <c r="DC95" s="200">
        <v>15</v>
      </c>
      <c r="DD95" s="159"/>
      <c r="DE95" s="199" t="s">
        <v>210</v>
      </c>
      <c r="DF95" s="159">
        <v>23</v>
      </c>
      <c r="DG95" s="180">
        <v>1679</v>
      </c>
      <c r="DH95" s="200">
        <v>228</v>
      </c>
      <c r="DI95" s="159"/>
      <c r="DJ95" s="199" t="s">
        <v>210</v>
      </c>
      <c r="DK95" s="159">
        <v>4</v>
      </c>
      <c r="DL95" s="180">
        <v>1393</v>
      </c>
      <c r="DM95" s="200">
        <v>350</v>
      </c>
      <c r="DN95" s="159"/>
      <c r="DO95" s="199" t="s">
        <v>210</v>
      </c>
      <c r="DP95" s="159">
        <v>12</v>
      </c>
      <c r="DQ95" s="180">
        <v>2204</v>
      </c>
      <c r="DR95" s="200">
        <v>377</v>
      </c>
      <c r="DS95" s="159"/>
      <c r="DT95" s="199" t="s">
        <v>210</v>
      </c>
      <c r="DU95" s="159">
        <v>6</v>
      </c>
      <c r="DV95" s="180">
        <v>1279</v>
      </c>
      <c r="DW95" s="200">
        <v>219</v>
      </c>
      <c r="DX95" s="159"/>
      <c r="DY95" s="199" t="s">
        <v>210</v>
      </c>
      <c r="DZ95" s="159">
        <v>9</v>
      </c>
      <c r="EA95" s="180">
        <v>1627</v>
      </c>
      <c r="EB95" s="200">
        <v>217</v>
      </c>
      <c r="EC95" s="159"/>
      <c r="ED95" s="199" t="s">
        <v>210</v>
      </c>
      <c r="EE95" s="159">
        <v>13</v>
      </c>
      <c r="EF95" s="180">
        <v>1903</v>
      </c>
      <c r="EG95" s="200">
        <v>161</v>
      </c>
      <c r="EH95" s="159"/>
      <c r="EI95" s="199" t="s">
        <v>210</v>
      </c>
      <c r="EJ95" s="159">
        <v>14</v>
      </c>
      <c r="EK95" s="180" t="e">
        <v>#DIV/0!</v>
      </c>
      <c r="EL95" s="200" t="e">
        <v>#DIV/0!</v>
      </c>
      <c r="EM95" s="159"/>
      <c r="EN95" s="199" t="s">
        <v>210</v>
      </c>
      <c r="EO95" s="159">
        <v>15</v>
      </c>
      <c r="EP95" s="180" t="e">
        <v>#DIV/0!</v>
      </c>
      <c r="EQ95" s="200" t="e">
        <v>#DIV/0!</v>
      </c>
      <c r="ER95" s="159"/>
      <c r="ES95" s="199" t="s">
        <v>210</v>
      </c>
      <c r="ET95" s="159">
        <v>16</v>
      </c>
      <c r="EU95" s="180" t="e">
        <v>#DIV/0!</v>
      </c>
      <c r="EV95" s="200" t="e">
        <v>#DIV/0!</v>
      </c>
      <c r="EW95" s="159"/>
      <c r="EX95" s="199" t="s">
        <v>210</v>
      </c>
      <c r="EY95" s="159">
        <v>17</v>
      </c>
      <c r="EZ95" s="180">
        <v>2257</v>
      </c>
      <c r="FA95" s="200">
        <v>93</v>
      </c>
      <c r="FB95" s="159"/>
      <c r="FC95" s="199" t="s">
        <v>210</v>
      </c>
      <c r="FD95" s="159">
        <v>19</v>
      </c>
      <c r="FE95" s="180" t="e">
        <v>#DIV/0!</v>
      </c>
      <c r="FF95" s="200" t="e">
        <v>#DIV/0!</v>
      </c>
      <c r="FG95" s="159"/>
      <c r="FH95" s="199" t="s">
        <v>210</v>
      </c>
      <c r="FI95" s="159">
        <v>22</v>
      </c>
      <c r="FJ95" s="180">
        <v>2839</v>
      </c>
      <c r="FK95" s="200">
        <v>705</v>
      </c>
      <c r="FL95" s="159"/>
      <c r="FM95" s="199" t="s">
        <v>210</v>
      </c>
      <c r="FN95" s="159">
        <v>29</v>
      </c>
      <c r="FO95" s="180">
        <v>2933</v>
      </c>
      <c r="FP95" s="200">
        <v>635</v>
      </c>
      <c r="FQ95" s="159"/>
      <c r="FR95" s="199" t="s">
        <v>210</v>
      </c>
      <c r="FS95" s="159">
        <v>37</v>
      </c>
      <c r="FT95" s="180">
        <v>4313</v>
      </c>
      <c r="FU95" s="200">
        <v>1501</v>
      </c>
      <c r="FV95" s="159"/>
      <c r="FW95" s="199" t="s">
        <v>210</v>
      </c>
      <c r="FX95" s="159">
        <v>44</v>
      </c>
      <c r="FY95" s="180">
        <v>4660</v>
      </c>
      <c r="FZ95" s="200">
        <v>1405</v>
      </c>
      <c r="GA95" s="159"/>
      <c r="GB95" s="199" t="s">
        <v>210</v>
      </c>
      <c r="GC95" s="159">
        <v>51</v>
      </c>
      <c r="GD95" s="180">
        <v>5778</v>
      </c>
      <c r="GE95" s="200">
        <v>2131</v>
      </c>
      <c r="GF95" s="159"/>
      <c r="GG95" s="199" t="s">
        <v>210</v>
      </c>
      <c r="GH95" s="159">
        <v>55</v>
      </c>
      <c r="GI95" s="180" t="e">
        <v>#DIV/0!</v>
      </c>
      <c r="GJ95" s="200" t="e">
        <v>#DIV/0!</v>
      </c>
    </row>
    <row r="96" spans="1:192" ht="17">
      <c r="A96" s="159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99" t="s">
        <v>211</v>
      </c>
      <c r="AI96" s="159">
        <v>2</v>
      </c>
      <c r="AJ96" s="180">
        <v>2840</v>
      </c>
      <c r="AK96" s="200">
        <v>344</v>
      </c>
      <c r="AL96" s="159"/>
      <c r="AM96" s="199" t="s">
        <v>211</v>
      </c>
      <c r="AN96" s="159">
        <v>6</v>
      </c>
      <c r="AO96" s="180">
        <v>4625</v>
      </c>
      <c r="AP96" s="200">
        <v>347</v>
      </c>
      <c r="AQ96" s="159"/>
      <c r="AR96" s="199" t="s">
        <v>211</v>
      </c>
      <c r="AS96" s="159">
        <v>8</v>
      </c>
      <c r="AT96" s="180">
        <v>5985</v>
      </c>
      <c r="AU96" s="200">
        <v>751</v>
      </c>
      <c r="AV96" s="159"/>
      <c r="AW96" s="199" t="s">
        <v>211</v>
      </c>
      <c r="AX96" s="159">
        <v>1</v>
      </c>
      <c r="AY96" s="180">
        <v>2603</v>
      </c>
      <c r="AZ96" s="200">
        <v>311</v>
      </c>
      <c r="BA96" s="159"/>
      <c r="BB96" s="199" t="s">
        <v>211</v>
      </c>
      <c r="BC96" s="159">
        <v>2</v>
      </c>
      <c r="BD96" s="180">
        <v>4211</v>
      </c>
      <c r="BE96" s="200">
        <v>353</v>
      </c>
      <c r="BF96" s="159"/>
      <c r="BG96" s="199" t="s">
        <v>211</v>
      </c>
      <c r="BH96" s="159">
        <v>3</v>
      </c>
      <c r="BI96" s="180">
        <v>5145</v>
      </c>
      <c r="BJ96" s="200">
        <v>101</v>
      </c>
      <c r="BK96" s="159"/>
      <c r="BL96" s="199" t="s">
        <v>211</v>
      </c>
      <c r="BM96" s="159">
        <v>5</v>
      </c>
      <c r="BN96" s="180">
        <v>8476</v>
      </c>
      <c r="BO96" s="200">
        <v>1306</v>
      </c>
      <c r="BP96" s="159"/>
      <c r="BQ96" s="199" t="s">
        <v>211</v>
      </c>
      <c r="BR96" s="159">
        <v>8</v>
      </c>
      <c r="BS96" s="180">
        <v>11906</v>
      </c>
      <c r="BT96" s="200">
        <v>2714</v>
      </c>
      <c r="BU96" s="159"/>
      <c r="BV96" s="199" t="s">
        <v>211</v>
      </c>
      <c r="BW96" s="159">
        <v>4</v>
      </c>
      <c r="BX96" s="180">
        <v>4624</v>
      </c>
      <c r="BY96" s="200">
        <v>420</v>
      </c>
      <c r="BZ96" s="159"/>
      <c r="CA96" s="199" t="s">
        <v>211</v>
      </c>
      <c r="CB96" s="159">
        <v>7</v>
      </c>
      <c r="CC96" s="180">
        <v>7437</v>
      </c>
      <c r="CD96" s="200">
        <v>1515</v>
      </c>
      <c r="CE96" s="159"/>
      <c r="CF96" s="199" t="s">
        <v>211</v>
      </c>
      <c r="CG96" s="159">
        <v>11</v>
      </c>
      <c r="CH96" s="180">
        <v>9492</v>
      </c>
      <c r="CI96" s="200">
        <v>2229</v>
      </c>
      <c r="CJ96" s="159"/>
      <c r="CK96" s="199" t="s">
        <v>211</v>
      </c>
      <c r="CL96" s="159">
        <v>3</v>
      </c>
      <c r="CM96" s="180">
        <v>3145</v>
      </c>
      <c r="CN96" s="200">
        <v>603</v>
      </c>
      <c r="CO96" s="159"/>
      <c r="CP96" s="199" t="s">
        <v>211</v>
      </c>
      <c r="CQ96" s="159">
        <v>7</v>
      </c>
      <c r="CR96" s="180">
        <v>5956</v>
      </c>
      <c r="CS96" s="200">
        <v>1979</v>
      </c>
      <c r="CT96" s="159"/>
      <c r="CU96" s="199" t="s">
        <v>211</v>
      </c>
      <c r="CV96" s="159">
        <v>13</v>
      </c>
      <c r="CW96" s="180">
        <v>9433</v>
      </c>
      <c r="CX96" s="200">
        <v>2919</v>
      </c>
      <c r="CY96" s="159"/>
      <c r="CZ96" s="199" t="s">
        <v>211</v>
      </c>
      <c r="DA96" s="159">
        <v>17</v>
      </c>
      <c r="DB96" s="180">
        <v>11360</v>
      </c>
      <c r="DC96" s="200">
        <v>4083</v>
      </c>
      <c r="DD96" s="159"/>
      <c r="DE96" s="199" t="s">
        <v>211</v>
      </c>
      <c r="DF96" s="159">
        <v>23</v>
      </c>
      <c r="DG96" s="180">
        <v>12555</v>
      </c>
      <c r="DH96" s="200">
        <v>5130</v>
      </c>
      <c r="DI96" s="159"/>
      <c r="DJ96" s="199" t="s">
        <v>211</v>
      </c>
      <c r="DK96" s="159">
        <v>4</v>
      </c>
      <c r="DL96" s="180">
        <v>9219</v>
      </c>
      <c r="DM96" s="200">
        <v>1076</v>
      </c>
      <c r="DN96" s="159"/>
      <c r="DO96" s="199" t="s">
        <v>211</v>
      </c>
      <c r="DP96" s="159">
        <v>12</v>
      </c>
      <c r="DQ96" s="180">
        <v>18256</v>
      </c>
      <c r="DR96" s="200">
        <v>703</v>
      </c>
      <c r="DS96" s="159"/>
      <c r="DT96" s="199" t="s">
        <v>211</v>
      </c>
      <c r="DU96" s="159">
        <v>6</v>
      </c>
      <c r="DV96" s="180">
        <v>13421</v>
      </c>
      <c r="DW96" s="200">
        <v>2507</v>
      </c>
      <c r="DX96" s="159"/>
      <c r="DY96" s="199" t="s">
        <v>211</v>
      </c>
      <c r="DZ96" s="159">
        <v>9</v>
      </c>
      <c r="EA96" s="180">
        <v>16766</v>
      </c>
      <c r="EB96" s="200">
        <v>4842</v>
      </c>
      <c r="EC96" s="159"/>
      <c r="ED96" s="199" t="s">
        <v>211</v>
      </c>
      <c r="EE96" s="159">
        <v>13</v>
      </c>
      <c r="EF96" s="180">
        <v>20878</v>
      </c>
      <c r="EG96" s="200">
        <v>4305</v>
      </c>
      <c r="EH96" s="159"/>
      <c r="EI96" s="199" t="s">
        <v>211</v>
      </c>
      <c r="EJ96" s="159">
        <v>14</v>
      </c>
      <c r="EK96" s="180">
        <v>23422</v>
      </c>
      <c r="EL96" s="200">
        <v>5842</v>
      </c>
      <c r="EM96" s="159"/>
      <c r="EN96" s="199" t="s">
        <v>211</v>
      </c>
      <c r="EO96" s="159">
        <v>15</v>
      </c>
      <c r="EP96" s="180">
        <v>24629</v>
      </c>
      <c r="EQ96" s="200">
        <v>6718</v>
      </c>
      <c r="ER96" s="159"/>
      <c r="ES96" s="199" t="s">
        <v>211</v>
      </c>
      <c r="ET96" s="159">
        <v>1</v>
      </c>
      <c r="EU96" s="180">
        <v>4503</v>
      </c>
      <c r="EV96" s="200">
        <v>520</v>
      </c>
      <c r="EW96" s="159"/>
      <c r="EX96" s="199" t="s">
        <v>211</v>
      </c>
      <c r="EY96" s="159">
        <v>2</v>
      </c>
      <c r="EZ96" s="180">
        <v>6561</v>
      </c>
      <c r="FA96" s="200">
        <v>1165</v>
      </c>
      <c r="FB96" s="159"/>
      <c r="FC96" s="199" t="s">
        <v>211</v>
      </c>
      <c r="FD96" s="159">
        <v>4</v>
      </c>
      <c r="FE96" s="180">
        <v>10178</v>
      </c>
      <c r="FF96" s="200">
        <v>1329</v>
      </c>
      <c r="FG96" s="159"/>
      <c r="FH96" s="199" t="s">
        <v>211</v>
      </c>
      <c r="FI96" s="159">
        <v>7</v>
      </c>
      <c r="FJ96" s="180">
        <v>15795</v>
      </c>
      <c r="FK96" s="200">
        <v>3226</v>
      </c>
      <c r="FL96" s="159"/>
      <c r="FM96" s="199" t="s">
        <v>211</v>
      </c>
      <c r="FN96" s="159">
        <v>7</v>
      </c>
      <c r="FO96" s="180">
        <v>21400</v>
      </c>
      <c r="FP96" s="200">
        <v>4158</v>
      </c>
      <c r="FQ96" s="159"/>
      <c r="FR96" s="199" t="s">
        <v>211</v>
      </c>
      <c r="FS96" s="159">
        <v>15</v>
      </c>
      <c r="FT96" s="180">
        <v>28374</v>
      </c>
      <c r="FU96" s="200">
        <v>13379</v>
      </c>
      <c r="FV96" s="159"/>
      <c r="FW96" s="199" t="s">
        <v>211</v>
      </c>
      <c r="FX96" s="159" t="s">
        <v>141</v>
      </c>
      <c r="FY96" s="180" t="e">
        <v>#DIV/0!</v>
      </c>
      <c r="FZ96" s="200" t="e">
        <v>#DIV/0!</v>
      </c>
      <c r="GA96" s="159"/>
      <c r="GB96" s="199" t="s">
        <v>211</v>
      </c>
      <c r="GC96" s="159" t="s">
        <v>141</v>
      </c>
      <c r="GD96" s="180" t="e">
        <v>#DIV/0!</v>
      </c>
      <c r="GE96" s="200" t="e">
        <v>#DIV/0!</v>
      </c>
      <c r="GF96" s="159"/>
      <c r="GG96" s="199" t="s">
        <v>211</v>
      </c>
      <c r="GH96" s="159" t="s">
        <v>141</v>
      </c>
      <c r="GI96" s="180" t="e">
        <v>#DIV/0!</v>
      </c>
      <c r="GJ96" s="200" t="e">
        <v>#DIV/0!</v>
      </c>
    </row>
    <row r="97" spans="1:192" ht="18" thickBot="1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212" t="s">
        <v>212</v>
      </c>
      <c r="AI97" s="213">
        <v>2</v>
      </c>
      <c r="AJ97" s="214">
        <v>1417</v>
      </c>
      <c r="AK97" s="215">
        <v>130</v>
      </c>
      <c r="AL97" s="159"/>
      <c r="AM97" s="212" t="s">
        <v>212</v>
      </c>
      <c r="AN97" s="213">
        <v>6</v>
      </c>
      <c r="AO97" s="214">
        <v>2059</v>
      </c>
      <c r="AP97" s="215">
        <v>304</v>
      </c>
      <c r="AQ97" s="159"/>
      <c r="AR97" s="212" t="s">
        <v>212</v>
      </c>
      <c r="AS97" s="213">
        <v>8</v>
      </c>
      <c r="AT97" s="214">
        <v>2280</v>
      </c>
      <c r="AU97" s="215">
        <v>354</v>
      </c>
      <c r="AV97" s="159"/>
      <c r="AW97" s="212" t="s">
        <v>212</v>
      </c>
      <c r="AX97" s="213">
        <v>1</v>
      </c>
      <c r="AY97" s="214">
        <v>1080</v>
      </c>
      <c r="AZ97" s="215">
        <v>108</v>
      </c>
      <c r="BA97" s="159"/>
      <c r="BB97" s="212" t="s">
        <v>212</v>
      </c>
      <c r="BC97" s="213">
        <v>2</v>
      </c>
      <c r="BD97" s="214">
        <v>1389</v>
      </c>
      <c r="BE97" s="215">
        <v>219</v>
      </c>
      <c r="BF97" s="159"/>
      <c r="BG97" s="212" t="s">
        <v>212</v>
      </c>
      <c r="BH97" s="213">
        <v>3</v>
      </c>
      <c r="BI97" s="214">
        <v>1701</v>
      </c>
      <c r="BJ97" s="215">
        <v>70</v>
      </c>
      <c r="BK97" s="159"/>
      <c r="BL97" s="212" t="s">
        <v>212</v>
      </c>
      <c r="BM97" s="213">
        <v>5</v>
      </c>
      <c r="BN97" s="214">
        <v>2348</v>
      </c>
      <c r="BO97" s="215">
        <v>291</v>
      </c>
      <c r="BP97" s="159"/>
      <c r="BQ97" s="212" t="s">
        <v>212</v>
      </c>
      <c r="BR97" s="213">
        <v>8</v>
      </c>
      <c r="BS97" s="214">
        <v>3054</v>
      </c>
      <c r="BT97" s="215">
        <v>439</v>
      </c>
      <c r="BU97" s="159"/>
      <c r="BV97" s="212" t="s">
        <v>212</v>
      </c>
      <c r="BW97" s="213">
        <v>4</v>
      </c>
      <c r="BX97" s="214">
        <v>1404</v>
      </c>
      <c r="BY97" s="215">
        <v>211</v>
      </c>
      <c r="BZ97" s="159"/>
      <c r="CA97" s="212" t="s">
        <v>212</v>
      </c>
      <c r="CB97" s="213">
        <v>7</v>
      </c>
      <c r="CC97" s="214">
        <v>1985</v>
      </c>
      <c r="CD97" s="215">
        <v>102</v>
      </c>
      <c r="CE97" s="159"/>
      <c r="CF97" s="212" t="s">
        <v>212</v>
      </c>
      <c r="CG97" s="213">
        <v>11</v>
      </c>
      <c r="CH97" s="214">
        <v>2602</v>
      </c>
      <c r="CI97" s="215">
        <v>423</v>
      </c>
      <c r="CJ97" s="159"/>
      <c r="CK97" s="212" t="s">
        <v>212</v>
      </c>
      <c r="CL97" s="213">
        <v>3</v>
      </c>
      <c r="CM97" s="214">
        <v>1298</v>
      </c>
      <c r="CN97" s="215">
        <v>168</v>
      </c>
      <c r="CO97" s="159"/>
      <c r="CP97" s="212" t="s">
        <v>212</v>
      </c>
      <c r="CQ97" s="213">
        <v>7</v>
      </c>
      <c r="CR97" s="214">
        <v>1861</v>
      </c>
      <c r="CS97" s="215">
        <v>191</v>
      </c>
      <c r="CT97" s="159"/>
      <c r="CU97" s="212" t="s">
        <v>212</v>
      </c>
      <c r="CV97" s="213">
        <v>13</v>
      </c>
      <c r="CW97" s="214">
        <v>2599</v>
      </c>
      <c r="CX97" s="215">
        <v>595</v>
      </c>
      <c r="CY97" s="159"/>
      <c r="CZ97" s="212" t="s">
        <v>212</v>
      </c>
      <c r="DA97" s="213">
        <v>17</v>
      </c>
      <c r="DB97" s="214">
        <v>2764</v>
      </c>
      <c r="DC97" s="215">
        <v>536</v>
      </c>
      <c r="DD97" s="159"/>
      <c r="DE97" s="212" t="s">
        <v>212</v>
      </c>
      <c r="DF97" s="213">
        <v>23</v>
      </c>
      <c r="DG97" s="214">
        <v>3581</v>
      </c>
      <c r="DH97" s="215">
        <v>825</v>
      </c>
      <c r="DI97" s="159"/>
      <c r="DJ97" s="212" t="s">
        <v>212</v>
      </c>
      <c r="DK97" s="213">
        <v>4</v>
      </c>
      <c r="DL97" s="214">
        <v>1903</v>
      </c>
      <c r="DM97" s="215">
        <v>380</v>
      </c>
      <c r="DN97" s="159"/>
      <c r="DO97" s="212" t="s">
        <v>212</v>
      </c>
      <c r="DP97" s="213">
        <v>12</v>
      </c>
      <c r="DQ97" s="214">
        <v>4371</v>
      </c>
      <c r="DR97" s="215">
        <v>423</v>
      </c>
      <c r="DS97" s="159"/>
      <c r="DT97" s="212" t="s">
        <v>212</v>
      </c>
      <c r="DU97" s="213">
        <v>6</v>
      </c>
      <c r="DV97" s="214">
        <v>2690</v>
      </c>
      <c r="DW97" s="215">
        <v>455</v>
      </c>
      <c r="DX97" s="159"/>
      <c r="DY97" s="212" t="s">
        <v>212</v>
      </c>
      <c r="DZ97" s="213">
        <v>9</v>
      </c>
      <c r="EA97" s="214">
        <v>3362</v>
      </c>
      <c r="EB97" s="215">
        <v>345</v>
      </c>
      <c r="EC97" s="159"/>
      <c r="ED97" s="212" t="s">
        <v>212</v>
      </c>
      <c r="EE97" s="213">
        <v>13</v>
      </c>
      <c r="EF97" s="214">
        <v>4252</v>
      </c>
      <c r="EG97" s="215">
        <v>879</v>
      </c>
      <c r="EH97" s="159"/>
      <c r="EI97" s="212" t="s">
        <v>212</v>
      </c>
      <c r="EJ97" s="213">
        <v>14</v>
      </c>
      <c r="EK97" s="214" t="e">
        <v>#DIV/0!</v>
      </c>
      <c r="EL97" s="215" t="e">
        <v>#DIV/0!</v>
      </c>
      <c r="EM97" s="159"/>
      <c r="EN97" s="212" t="s">
        <v>212</v>
      </c>
      <c r="EO97" s="213">
        <v>15</v>
      </c>
      <c r="EP97" s="214" t="e">
        <v>#DIV/0!</v>
      </c>
      <c r="EQ97" s="215" t="e">
        <v>#DIV/0!</v>
      </c>
      <c r="ER97" s="159"/>
      <c r="ES97" s="212" t="s">
        <v>212</v>
      </c>
      <c r="ET97" s="213">
        <v>16</v>
      </c>
      <c r="EU97" s="214" t="e">
        <v>#DIV/0!</v>
      </c>
      <c r="EV97" s="215" t="e">
        <v>#DIV/0!</v>
      </c>
      <c r="EW97" s="159"/>
      <c r="EX97" s="212" t="s">
        <v>212</v>
      </c>
      <c r="EY97" s="213">
        <v>17</v>
      </c>
      <c r="EZ97" s="214">
        <v>5558</v>
      </c>
      <c r="FA97" s="215">
        <v>942</v>
      </c>
      <c r="FB97" s="159"/>
      <c r="FC97" s="212" t="s">
        <v>212</v>
      </c>
      <c r="FD97" s="213">
        <v>19</v>
      </c>
      <c r="FE97" s="214" t="e">
        <v>#DIV/0!</v>
      </c>
      <c r="FF97" s="215" t="e">
        <v>#DIV/0!</v>
      </c>
      <c r="FG97" s="159"/>
      <c r="FH97" s="212" t="s">
        <v>212</v>
      </c>
      <c r="FI97" s="213">
        <v>22</v>
      </c>
      <c r="FJ97" s="214">
        <v>6613</v>
      </c>
      <c r="FK97" s="215">
        <v>1141</v>
      </c>
      <c r="FL97" s="159"/>
      <c r="FM97" s="212" t="s">
        <v>212</v>
      </c>
      <c r="FN97" s="213">
        <v>29</v>
      </c>
      <c r="FO97" s="214">
        <v>8233</v>
      </c>
      <c r="FP97" s="215">
        <v>4285</v>
      </c>
      <c r="FQ97" s="159"/>
      <c r="FR97" s="212" t="s">
        <v>212</v>
      </c>
      <c r="FS97" s="213">
        <v>37</v>
      </c>
      <c r="FT97" s="214">
        <v>9994</v>
      </c>
      <c r="FU97" s="215">
        <v>3533</v>
      </c>
      <c r="FV97" s="159"/>
      <c r="FW97" s="212" t="s">
        <v>212</v>
      </c>
      <c r="FX97" s="213">
        <v>44</v>
      </c>
      <c r="FY97" s="214">
        <v>10862</v>
      </c>
      <c r="FZ97" s="215">
        <v>5458</v>
      </c>
      <c r="GA97" s="159"/>
      <c r="GB97" s="212" t="s">
        <v>212</v>
      </c>
      <c r="GC97" s="213">
        <v>51</v>
      </c>
      <c r="GD97" s="214">
        <v>12067</v>
      </c>
      <c r="GE97" s="215">
        <v>5777</v>
      </c>
      <c r="GF97" s="159"/>
      <c r="GG97" s="212" t="s">
        <v>212</v>
      </c>
      <c r="GH97" s="213">
        <v>55</v>
      </c>
      <c r="GI97" s="214" t="e">
        <v>#DIV/0!</v>
      </c>
      <c r="GJ97" s="215" t="e">
        <v>#DIV/0!</v>
      </c>
    </row>
    <row r="98" spans="1:192" ht="17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60"/>
      <c r="AI98" s="159"/>
      <c r="AJ98" s="159"/>
      <c r="AK98" s="159"/>
      <c r="AL98" s="159"/>
      <c r="AM98" s="160"/>
      <c r="AN98" s="159"/>
      <c r="AO98" s="159"/>
      <c r="AP98" s="159"/>
      <c r="AQ98" s="159"/>
      <c r="AR98" s="160"/>
      <c r="AS98" s="159"/>
      <c r="AT98" s="159"/>
      <c r="AU98" s="159"/>
      <c r="AV98" s="159"/>
      <c r="AW98" s="160"/>
      <c r="AX98" s="159"/>
      <c r="AY98" s="159"/>
      <c r="AZ98" s="159"/>
      <c r="BA98" s="159"/>
      <c r="BB98" s="160"/>
      <c r="BC98" s="159"/>
      <c r="BD98" s="159"/>
      <c r="BE98" s="159"/>
      <c r="BF98" s="159"/>
      <c r="BG98" s="160"/>
      <c r="BH98" s="159"/>
      <c r="BI98" s="159"/>
      <c r="BJ98" s="159"/>
      <c r="BK98" s="159"/>
      <c r="BL98" s="160"/>
      <c r="BM98" s="159"/>
      <c r="BN98" s="159"/>
      <c r="BO98" s="159"/>
      <c r="BP98" s="159"/>
      <c r="BQ98" s="160"/>
      <c r="BR98" s="159"/>
      <c r="BS98" s="159"/>
      <c r="BT98" s="159"/>
      <c r="BU98" s="159"/>
      <c r="BV98" s="160"/>
      <c r="BW98" s="159"/>
      <c r="BX98" s="159"/>
      <c r="BY98" s="159"/>
      <c r="BZ98" s="159"/>
      <c r="CA98" s="160"/>
      <c r="CB98" s="159"/>
      <c r="CC98" s="159"/>
      <c r="CD98" s="159"/>
      <c r="CE98" s="159"/>
      <c r="CF98" s="160"/>
      <c r="CG98" s="159"/>
      <c r="CH98" s="159"/>
      <c r="CI98" s="159"/>
      <c r="CJ98" s="159"/>
      <c r="CK98" s="160"/>
      <c r="CL98" s="159"/>
      <c r="CM98" s="159"/>
      <c r="CN98" s="159"/>
      <c r="CO98" s="159"/>
      <c r="CP98" s="160"/>
      <c r="CQ98" s="159"/>
      <c r="CR98" s="159"/>
      <c r="CS98" s="159"/>
      <c r="CT98" s="159"/>
      <c r="CU98" s="160"/>
      <c r="CV98" s="159"/>
      <c r="CW98" s="159"/>
      <c r="CX98" s="159"/>
      <c r="CY98" s="159"/>
      <c r="CZ98" s="160"/>
      <c r="DA98" s="159"/>
      <c r="DB98" s="159"/>
      <c r="DC98" s="159"/>
      <c r="DD98" s="159"/>
      <c r="DE98" s="160"/>
      <c r="DF98" s="159"/>
      <c r="DG98" s="159"/>
      <c r="DH98" s="159"/>
      <c r="DI98" s="159"/>
      <c r="DJ98" s="160"/>
      <c r="DK98" s="159"/>
      <c r="DL98" s="159"/>
      <c r="DM98" s="159"/>
      <c r="DN98" s="159"/>
      <c r="DO98" s="160"/>
      <c r="DP98" s="159"/>
      <c r="DQ98" s="159"/>
      <c r="DR98" s="159"/>
      <c r="DS98" s="159"/>
      <c r="DT98" s="160"/>
      <c r="DU98" s="159"/>
      <c r="DV98" s="159"/>
      <c r="DW98" s="159"/>
      <c r="DX98" s="159"/>
      <c r="DY98" s="160"/>
      <c r="DZ98" s="159"/>
      <c r="EA98" s="159"/>
      <c r="EB98" s="159"/>
      <c r="EC98" s="159"/>
      <c r="ED98" s="160"/>
      <c r="EE98" s="159"/>
      <c r="EF98" s="159"/>
      <c r="EG98" s="159"/>
      <c r="EH98" s="159"/>
      <c r="EI98" s="170">
        <v>44180</v>
      </c>
      <c r="EJ98" s="159"/>
      <c r="EK98" s="159"/>
      <c r="EL98" s="159"/>
      <c r="EM98" s="159"/>
      <c r="EN98" s="170">
        <v>44181</v>
      </c>
      <c r="EO98" s="159"/>
      <c r="EP98" s="159"/>
      <c r="EQ98" s="159"/>
      <c r="ER98" s="159"/>
      <c r="ES98" s="170">
        <v>44182</v>
      </c>
      <c r="ET98" s="159"/>
      <c r="EU98" s="159"/>
      <c r="EV98" s="159"/>
      <c r="EW98" s="159"/>
      <c r="EX98" s="170">
        <v>44183</v>
      </c>
      <c r="EY98" s="159"/>
      <c r="EZ98" s="159"/>
      <c r="FA98" s="159"/>
      <c r="FB98" s="159"/>
      <c r="FC98" s="170">
        <v>44185</v>
      </c>
      <c r="FD98" s="159"/>
      <c r="FE98" s="159"/>
      <c r="FF98" s="159"/>
      <c r="FG98" s="159"/>
      <c r="FH98" s="170">
        <v>44188</v>
      </c>
      <c r="FI98" s="159"/>
      <c r="FJ98" s="159"/>
      <c r="FK98" s="159"/>
      <c r="FL98" s="159"/>
      <c r="FM98" s="170">
        <v>44195</v>
      </c>
      <c r="FN98" s="159"/>
      <c r="FO98" s="159"/>
      <c r="FP98" s="159"/>
      <c r="FQ98" s="159"/>
      <c r="FR98" s="170">
        <v>43837</v>
      </c>
      <c r="FS98" s="159"/>
      <c r="FT98" s="159"/>
      <c r="FU98" s="159"/>
      <c r="FV98" s="159"/>
      <c r="FW98" s="170">
        <v>43844</v>
      </c>
      <c r="FX98" s="159"/>
      <c r="FY98" s="159"/>
      <c r="FZ98" s="159"/>
      <c r="GA98" s="159"/>
      <c r="GB98" s="170">
        <v>43851</v>
      </c>
      <c r="GC98" s="159"/>
      <c r="GD98" s="159"/>
      <c r="GE98" s="159"/>
      <c r="GF98" s="159"/>
      <c r="GG98" s="170">
        <v>43855</v>
      </c>
      <c r="GH98" s="159"/>
      <c r="GI98" s="159"/>
      <c r="GJ98" s="159"/>
    </row>
    <row r="99" spans="1:192" ht="18" thickBot="1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300" t="s">
        <v>216</v>
      </c>
      <c r="AI99" s="301"/>
      <c r="AJ99" s="301"/>
      <c r="AK99" s="301"/>
      <c r="AL99" s="159"/>
      <c r="AM99" s="300" t="s">
        <v>216</v>
      </c>
      <c r="AN99" s="301"/>
      <c r="AO99" s="301"/>
      <c r="AP99" s="301"/>
      <c r="AQ99" s="159"/>
      <c r="AR99" s="300" t="s">
        <v>216</v>
      </c>
      <c r="AS99" s="301"/>
      <c r="AT99" s="301"/>
      <c r="AU99" s="301"/>
      <c r="AV99" s="159"/>
      <c r="AW99" s="300" t="s">
        <v>216</v>
      </c>
      <c r="AX99" s="301"/>
      <c r="AY99" s="301"/>
      <c r="AZ99" s="301"/>
      <c r="BA99" s="159"/>
      <c r="BB99" s="300" t="s">
        <v>216</v>
      </c>
      <c r="BC99" s="301"/>
      <c r="BD99" s="301"/>
      <c r="BE99" s="301"/>
      <c r="BF99" s="159"/>
      <c r="BG99" s="300" t="s">
        <v>216</v>
      </c>
      <c r="BH99" s="301"/>
      <c r="BI99" s="301"/>
      <c r="BJ99" s="301"/>
      <c r="BK99" s="159"/>
      <c r="BL99" s="300" t="s">
        <v>216</v>
      </c>
      <c r="BM99" s="301"/>
      <c r="BN99" s="301"/>
      <c r="BO99" s="301"/>
      <c r="BP99" s="159"/>
      <c r="BQ99" s="300" t="s">
        <v>216</v>
      </c>
      <c r="BR99" s="301"/>
      <c r="BS99" s="301"/>
      <c r="BT99" s="301"/>
      <c r="BU99" s="159"/>
      <c r="BV99" s="300" t="s">
        <v>216</v>
      </c>
      <c r="BW99" s="301"/>
      <c r="BX99" s="301"/>
      <c r="BY99" s="301"/>
      <c r="BZ99" s="159"/>
      <c r="CA99" s="300" t="s">
        <v>216</v>
      </c>
      <c r="CB99" s="301"/>
      <c r="CC99" s="301"/>
      <c r="CD99" s="301"/>
      <c r="CE99" s="159"/>
      <c r="CF99" s="300" t="s">
        <v>216</v>
      </c>
      <c r="CG99" s="301"/>
      <c r="CH99" s="301"/>
      <c r="CI99" s="301"/>
      <c r="CJ99" s="159"/>
      <c r="CK99" s="300" t="s">
        <v>216</v>
      </c>
      <c r="CL99" s="301"/>
      <c r="CM99" s="301"/>
      <c r="CN99" s="301"/>
      <c r="CO99" s="159"/>
      <c r="CP99" s="300" t="s">
        <v>216</v>
      </c>
      <c r="CQ99" s="301"/>
      <c r="CR99" s="301"/>
      <c r="CS99" s="301"/>
      <c r="CT99" s="159"/>
      <c r="CU99" s="300" t="s">
        <v>216</v>
      </c>
      <c r="CV99" s="301"/>
      <c r="CW99" s="301"/>
      <c r="CX99" s="301"/>
      <c r="CY99" s="159"/>
      <c r="CZ99" s="300" t="s">
        <v>216</v>
      </c>
      <c r="DA99" s="301"/>
      <c r="DB99" s="301"/>
      <c r="DC99" s="301"/>
      <c r="DD99" s="159"/>
      <c r="DE99" s="300" t="s">
        <v>216</v>
      </c>
      <c r="DF99" s="301"/>
      <c r="DG99" s="301"/>
      <c r="DH99" s="301"/>
      <c r="DI99" s="159"/>
      <c r="DJ99" s="300" t="s">
        <v>216</v>
      </c>
      <c r="DK99" s="301"/>
      <c r="DL99" s="301"/>
      <c r="DM99" s="301"/>
      <c r="DN99" s="159"/>
      <c r="DO99" s="300" t="s">
        <v>216</v>
      </c>
      <c r="DP99" s="301"/>
      <c r="DQ99" s="301"/>
      <c r="DR99" s="301"/>
      <c r="DS99" s="159"/>
      <c r="DT99" s="300" t="s">
        <v>216</v>
      </c>
      <c r="DU99" s="301"/>
      <c r="DV99" s="301"/>
      <c r="DW99" s="301"/>
      <c r="DX99" s="159"/>
      <c r="DY99" s="300" t="s">
        <v>216</v>
      </c>
      <c r="DZ99" s="301"/>
      <c r="EA99" s="301"/>
      <c r="EB99" s="301"/>
      <c r="EC99" s="159"/>
      <c r="ED99" s="300" t="s">
        <v>216</v>
      </c>
      <c r="EE99" s="301"/>
      <c r="EF99" s="301"/>
      <c r="EG99" s="301"/>
      <c r="EH99" s="159"/>
      <c r="EI99" s="193" t="s">
        <v>216</v>
      </c>
      <c r="EJ99" s="194"/>
      <c r="EK99" s="194"/>
      <c r="EL99" s="194"/>
      <c r="EM99" s="159"/>
      <c r="EN99" s="193" t="s">
        <v>216</v>
      </c>
      <c r="EO99" s="194"/>
      <c r="EP99" s="194"/>
      <c r="EQ99" s="194"/>
      <c r="ER99" s="159"/>
      <c r="ES99" s="193" t="s">
        <v>216</v>
      </c>
      <c r="ET99" s="194"/>
      <c r="EU99" s="194"/>
      <c r="EV99" s="194"/>
      <c r="EW99" s="159"/>
      <c r="EX99" s="193" t="s">
        <v>216</v>
      </c>
      <c r="EY99" s="194"/>
      <c r="EZ99" s="194"/>
      <c r="FA99" s="194"/>
      <c r="FB99" s="159"/>
      <c r="FC99" s="193" t="s">
        <v>216</v>
      </c>
      <c r="FD99" s="194"/>
      <c r="FE99" s="194"/>
      <c r="FF99" s="194"/>
      <c r="FG99" s="159"/>
      <c r="FH99" s="193" t="s">
        <v>216</v>
      </c>
      <c r="FI99" s="194"/>
      <c r="FJ99" s="194"/>
      <c r="FK99" s="194"/>
      <c r="FL99" s="159"/>
      <c r="FM99" s="193" t="s">
        <v>216</v>
      </c>
      <c r="FN99" s="194"/>
      <c r="FO99" s="194"/>
      <c r="FP99" s="194"/>
      <c r="FQ99" s="159"/>
      <c r="FR99" s="193" t="s">
        <v>216</v>
      </c>
      <c r="FS99" s="194"/>
      <c r="FT99" s="194"/>
      <c r="FU99" s="194"/>
      <c r="FV99" s="159"/>
      <c r="FW99" s="193" t="s">
        <v>216</v>
      </c>
      <c r="FX99" s="194"/>
      <c r="FY99" s="194"/>
      <c r="FZ99" s="194"/>
      <c r="GA99" s="159"/>
      <c r="GB99" s="193" t="s">
        <v>216</v>
      </c>
      <c r="GC99" s="194"/>
      <c r="GD99" s="194"/>
      <c r="GE99" s="194"/>
      <c r="GF99" s="159"/>
      <c r="GG99" s="193" t="s">
        <v>216</v>
      </c>
      <c r="GH99" s="194"/>
      <c r="GI99" s="194"/>
      <c r="GJ99" s="194"/>
    </row>
    <row r="100" spans="1:192" ht="17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216" t="s">
        <v>205</v>
      </c>
      <c r="AI100" s="196" t="s">
        <v>206</v>
      </c>
      <c r="AJ100" s="197" t="s">
        <v>217</v>
      </c>
      <c r="AK100" s="198" t="s">
        <v>208</v>
      </c>
      <c r="AL100" s="159"/>
      <c r="AM100" s="216" t="s">
        <v>205</v>
      </c>
      <c r="AN100" s="196" t="s">
        <v>206</v>
      </c>
      <c r="AO100" s="197" t="s">
        <v>217</v>
      </c>
      <c r="AP100" s="198" t="s">
        <v>208</v>
      </c>
      <c r="AQ100" s="159"/>
      <c r="AR100" s="216" t="s">
        <v>205</v>
      </c>
      <c r="AS100" s="196" t="s">
        <v>206</v>
      </c>
      <c r="AT100" s="197" t="s">
        <v>217</v>
      </c>
      <c r="AU100" s="198" t="s">
        <v>208</v>
      </c>
      <c r="AV100" s="159"/>
      <c r="AW100" s="216" t="s">
        <v>205</v>
      </c>
      <c r="AX100" s="196" t="s">
        <v>206</v>
      </c>
      <c r="AY100" s="197" t="s">
        <v>217</v>
      </c>
      <c r="AZ100" s="198" t="s">
        <v>208</v>
      </c>
      <c r="BA100" s="159"/>
      <c r="BB100" s="216" t="s">
        <v>205</v>
      </c>
      <c r="BC100" s="196" t="s">
        <v>206</v>
      </c>
      <c r="BD100" s="197" t="s">
        <v>217</v>
      </c>
      <c r="BE100" s="198" t="s">
        <v>208</v>
      </c>
      <c r="BF100" s="159"/>
      <c r="BG100" s="216" t="s">
        <v>205</v>
      </c>
      <c r="BH100" s="196" t="s">
        <v>206</v>
      </c>
      <c r="BI100" s="197" t="s">
        <v>217</v>
      </c>
      <c r="BJ100" s="198" t="s">
        <v>208</v>
      </c>
      <c r="BK100" s="159"/>
      <c r="BL100" s="216" t="s">
        <v>205</v>
      </c>
      <c r="BM100" s="196" t="s">
        <v>206</v>
      </c>
      <c r="BN100" s="197" t="s">
        <v>217</v>
      </c>
      <c r="BO100" s="198" t="s">
        <v>208</v>
      </c>
      <c r="BP100" s="159"/>
      <c r="BQ100" s="216" t="s">
        <v>205</v>
      </c>
      <c r="BR100" s="196" t="s">
        <v>206</v>
      </c>
      <c r="BS100" s="197" t="s">
        <v>217</v>
      </c>
      <c r="BT100" s="198" t="s">
        <v>208</v>
      </c>
      <c r="BU100" s="159"/>
      <c r="BV100" s="216" t="s">
        <v>205</v>
      </c>
      <c r="BW100" s="196" t="s">
        <v>206</v>
      </c>
      <c r="BX100" s="197" t="s">
        <v>217</v>
      </c>
      <c r="BY100" s="198" t="s">
        <v>208</v>
      </c>
      <c r="BZ100" s="159"/>
      <c r="CA100" s="216" t="s">
        <v>205</v>
      </c>
      <c r="CB100" s="196" t="s">
        <v>206</v>
      </c>
      <c r="CC100" s="197" t="s">
        <v>217</v>
      </c>
      <c r="CD100" s="198" t="s">
        <v>208</v>
      </c>
      <c r="CE100" s="159"/>
      <c r="CF100" s="216" t="s">
        <v>205</v>
      </c>
      <c r="CG100" s="196" t="s">
        <v>206</v>
      </c>
      <c r="CH100" s="197" t="s">
        <v>217</v>
      </c>
      <c r="CI100" s="198" t="s">
        <v>208</v>
      </c>
      <c r="CJ100" s="159"/>
      <c r="CK100" s="216" t="s">
        <v>205</v>
      </c>
      <c r="CL100" s="196" t="s">
        <v>206</v>
      </c>
      <c r="CM100" s="197" t="s">
        <v>217</v>
      </c>
      <c r="CN100" s="198" t="s">
        <v>208</v>
      </c>
      <c r="CO100" s="159"/>
      <c r="CP100" s="216" t="s">
        <v>205</v>
      </c>
      <c r="CQ100" s="196" t="s">
        <v>206</v>
      </c>
      <c r="CR100" s="197" t="s">
        <v>217</v>
      </c>
      <c r="CS100" s="198" t="s">
        <v>208</v>
      </c>
      <c r="CT100" s="159"/>
      <c r="CU100" s="216" t="s">
        <v>205</v>
      </c>
      <c r="CV100" s="196" t="s">
        <v>206</v>
      </c>
      <c r="CW100" s="197" t="s">
        <v>217</v>
      </c>
      <c r="CX100" s="198" t="s">
        <v>208</v>
      </c>
      <c r="CY100" s="159"/>
      <c r="CZ100" s="216" t="s">
        <v>205</v>
      </c>
      <c r="DA100" s="196" t="s">
        <v>206</v>
      </c>
      <c r="DB100" s="197" t="s">
        <v>217</v>
      </c>
      <c r="DC100" s="198" t="s">
        <v>208</v>
      </c>
      <c r="DD100" s="159"/>
      <c r="DE100" s="216" t="s">
        <v>205</v>
      </c>
      <c r="DF100" s="196" t="s">
        <v>206</v>
      </c>
      <c r="DG100" s="197" t="s">
        <v>217</v>
      </c>
      <c r="DH100" s="198" t="s">
        <v>208</v>
      </c>
      <c r="DI100" s="159"/>
      <c r="DJ100" s="216" t="s">
        <v>205</v>
      </c>
      <c r="DK100" s="196" t="s">
        <v>206</v>
      </c>
      <c r="DL100" s="197" t="s">
        <v>217</v>
      </c>
      <c r="DM100" s="198" t="s">
        <v>208</v>
      </c>
      <c r="DN100" s="159"/>
      <c r="DO100" s="216" t="s">
        <v>205</v>
      </c>
      <c r="DP100" s="196" t="s">
        <v>206</v>
      </c>
      <c r="DQ100" s="197" t="s">
        <v>217</v>
      </c>
      <c r="DR100" s="198" t="s">
        <v>208</v>
      </c>
      <c r="DS100" s="159"/>
      <c r="DT100" s="216" t="s">
        <v>205</v>
      </c>
      <c r="DU100" s="196" t="s">
        <v>206</v>
      </c>
      <c r="DV100" s="197" t="s">
        <v>217</v>
      </c>
      <c r="DW100" s="198" t="s">
        <v>208</v>
      </c>
      <c r="DX100" s="159"/>
      <c r="DY100" s="216" t="s">
        <v>205</v>
      </c>
      <c r="DZ100" s="196" t="s">
        <v>206</v>
      </c>
      <c r="EA100" s="197" t="s">
        <v>217</v>
      </c>
      <c r="EB100" s="198" t="s">
        <v>208</v>
      </c>
      <c r="EC100" s="159"/>
      <c r="ED100" s="216" t="s">
        <v>205</v>
      </c>
      <c r="EE100" s="196" t="s">
        <v>206</v>
      </c>
      <c r="EF100" s="197" t="s">
        <v>217</v>
      </c>
      <c r="EG100" s="198" t="s">
        <v>208</v>
      </c>
      <c r="EH100" s="159"/>
      <c r="EI100" s="195" t="s">
        <v>205</v>
      </c>
      <c r="EJ100" s="196" t="s">
        <v>206</v>
      </c>
      <c r="EK100" s="197" t="s">
        <v>217</v>
      </c>
      <c r="EL100" s="198" t="s">
        <v>208</v>
      </c>
      <c r="EM100" s="159"/>
      <c r="EN100" s="195" t="s">
        <v>205</v>
      </c>
      <c r="EO100" s="196" t="s">
        <v>206</v>
      </c>
      <c r="EP100" s="197" t="s">
        <v>217</v>
      </c>
      <c r="EQ100" s="198" t="s">
        <v>208</v>
      </c>
      <c r="ER100" s="159"/>
      <c r="ES100" s="195" t="s">
        <v>205</v>
      </c>
      <c r="ET100" s="196" t="s">
        <v>206</v>
      </c>
      <c r="EU100" s="197" t="s">
        <v>217</v>
      </c>
      <c r="EV100" s="198" t="s">
        <v>208</v>
      </c>
      <c r="EW100" s="159"/>
      <c r="EX100" s="195" t="s">
        <v>205</v>
      </c>
      <c r="EY100" s="196" t="s">
        <v>206</v>
      </c>
      <c r="EZ100" s="197" t="s">
        <v>217</v>
      </c>
      <c r="FA100" s="198" t="s">
        <v>208</v>
      </c>
      <c r="FB100" s="159"/>
      <c r="FC100" s="195" t="s">
        <v>205</v>
      </c>
      <c r="FD100" s="196" t="s">
        <v>206</v>
      </c>
      <c r="FE100" s="197" t="s">
        <v>217</v>
      </c>
      <c r="FF100" s="198" t="s">
        <v>208</v>
      </c>
      <c r="FG100" s="159"/>
      <c r="FH100" s="195" t="s">
        <v>205</v>
      </c>
      <c r="FI100" s="196" t="s">
        <v>206</v>
      </c>
      <c r="FJ100" s="197" t="s">
        <v>217</v>
      </c>
      <c r="FK100" s="198" t="s">
        <v>208</v>
      </c>
      <c r="FL100" s="159"/>
      <c r="FM100" s="195" t="s">
        <v>205</v>
      </c>
      <c r="FN100" s="196" t="s">
        <v>206</v>
      </c>
      <c r="FO100" s="197" t="s">
        <v>217</v>
      </c>
      <c r="FP100" s="198" t="s">
        <v>208</v>
      </c>
      <c r="FQ100" s="159"/>
      <c r="FR100" s="195" t="s">
        <v>205</v>
      </c>
      <c r="FS100" s="196" t="s">
        <v>206</v>
      </c>
      <c r="FT100" s="197" t="s">
        <v>217</v>
      </c>
      <c r="FU100" s="198" t="s">
        <v>208</v>
      </c>
      <c r="FV100" s="159"/>
      <c r="FW100" s="195" t="s">
        <v>205</v>
      </c>
      <c r="FX100" s="196" t="s">
        <v>206</v>
      </c>
      <c r="FY100" s="197" t="s">
        <v>217</v>
      </c>
      <c r="FZ100" s="198" t="s">
        <v>208</v>
      </c>
      <c r="GA100" s="159"/>
      <c r="GB100" s="195" t="s">
        <v>205</v>
      </c>
      <c r="GC100" s="196" t="s">
        <v>206</v>
      </c>
      <c r="GD100" s="197" t="s">
        <v>217</v>
      </c>
      <c r="GE100" s="198" t="s">
        <v>208</v>
      </c>
      <c r="GF100" s="159"/>
      <c r="GG100" s="195" t="s">
        <v>205</v>
      </c>
      <c r="GH100" s="196" t="s">
        <v>206</v>
      </c>
      <c r="GI100" s="197" t="s">
        <v>217</v>
      </c>
      <c r="GJ100" s="198" t="s">
        <v>208</v>
      </c>
    </row>
    <row r="101" spans="1:192" ht="17">
      <c r="A101" s="159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99" t="s">
        <v>209</v>
      </c>
      <c r="AI101" s="159">
        <v>2</v>
      </c>
      <c r="AJ101" s="217">
        <v>2.98</v>
      </c>
      <c r="AK101" s="218">
        <v>0.28000000000000003</v>
      </c>
      <c r="AL101" s="159"/>
      <c r="AM101" s="199" t="s">
        <v>209</v>
      </c>
      <c r="AN101" s="159">
        <v>6</v>
      </c>
      <c r="AO101" s="217">
        <v>1.71</v>
      </c>
      <c r="AP101" s="218">
        <v>0.24</v>
      </c>
      <c r="AQ101" s="159"/>
      <c r="AR101" s="199" t="s">
        <v>209</v>
      </c>
      <c r="AS101" s="159">
        <v>8</v>
      </c>
      <c r="AT101" s="217">
        <v>1.91</v>
      </c>
      <c r="AU101" s="218" t="e">
        <v>#DIV/0!</v>
      </c>
      <c r="AV101" s="159"/>
      <c r="AW101" s="199" t="s">
        <v>209</v>
      </c>
      <c r="AX101" s="159">
        <v>1</v>
      </c>
      <c r="AY101" s="217">
        <v>2.89</v>
      </c>
      <c r="AZ101" s="218">
        <v>0.36</v>
      </c>
      <c r="BA101" s="159"/>
      <c r="BB101" s="199" t="s">
        <v>209</v>
      </c>
      <c r="BC101" s="159">
        <v>2</v>
      </c>
      <c r="BD101" s="217">
        <v>1.76</v>
      </c>
      <c r="BE101" s="218">
        <v>0.41</v>
      </c>
      <c r="BF101" s="159"/>
      <c r="BG101" s="199" t="s">
        <v>209</v>
      </c>
      <c r="BH101" s="159">
        <v>3</v>
      </c>
      <c r="BI101" s="217">
        <v>1.56</v>
      </c>
      <c r="BJ101" s="218">
        <v>0.16</v>
      </c>
      <c r="BK101" s="159"/>
      <c r="BL101" s="199" t="s">
        <v>209</v>
      </c>
      <c r="BM101" s="159">
        <v>5</v>
      </c>
      <c r="BN101" s="217">
        <v>1.45</v>
      </c>
      <c r="BO101" s="218">
        <v>0.08</v>
      </c>
      <c r="BP101" s="159"/>
      <c r="BQ101" s="199" t="s">
        <v>209</v>
      </c>
      <c r="BR101" s="159">
        <v>8</v>
      </c>
      <c r="BS101" s="217">
        <v>1.4</v>
      </c>
      <c r="BT101" s="218">
        <v>0.17</v>
      </c>
      <c r="BU101" s="159"/>
      <c r="BV101" s="199" t="s">
        <v>209</v>
      </c>
      <c r="BW101" s="159">
        <v>4</v>
      </c>
      <c r="BX101" s="217">
        <v>1.52</v>
      </c>
      <c r="BY101" s="218">
        <v>0.28999999999999998</v>
      </c>
      <c r="BZ101" s="159"/>
      <c r="CA101" s="199" t="s">
        <v>209</v>
      </c>
      <c r="CB101" s="159">
        <v>7</v>
      </c>
      <c r="CC101" s="217">
        <v>1.52</v>
      </c>
      <c r="CD101" s="218">
        <v>0.23</v>
      </c>
      <c r="CE101" s="159"/>
      <c r="CF101" s="199" t="s">
        <v>209</v>
      </c>
      <c r="CG101" s="159">
        <v>11</v>
      </c>
      <c r="CH101" s="217">
        <v>1.36</v>
      </c>
      <c r="CI101" s="218">
        <v>0.25</v>
      </c>
      <c r="CJ101" s="159"/>
      <c r="CK101" s="199" t="s">
        <v>209</v>
      </c>
      <c r="CL101" s="159">
        <v>3</v>
      </c>
      <c r="CM101" s="217">
        <v>1.58</v>
      </c>
      <c r="CN101" s="218">
        <v>0.33</v>
      </c>
      <c r="CO101" s="159"/>
      <c r="CP101" s="199" t="s">
        <v>209</v>
      </c>
      <c r="CQ101" s="159">
        <v>7</v>
      </c>
      <c r="CR101" s="217">
        <v>1.28</v>
      </c>
      <c r="CS101" s="218">
        <v>0.05</v>
      </c>
      <c r="CT101" s="159"/>
      <c r="CU101" s="199" t="s">
        <v>209</v>
      </c>
      <c r="CV101" s="159">
        <v>13</v>
      </c>
      <c r="CW101" s="217">
        <v>1.29</v>
      </c>
      <c r="CX101" s="218">
        <v>0.13</v>
      </c>
      <c r="CY101" s="159"/>
      <c r="CZ101" s="199" t="s">
        <v>209</v>
      </c>
      <c r="DA101" s="159">
        <v>17</v>
      </c>
      <c r="DB101" s="217">
        <v>1.27</v>
      </c>
      <c r="DC101" s="218">
        <v>0.26</v>
      </c>
      <c r="DD101" s="159"/>
      <c r="DE101" s="199" t="s">
        <v>209</v>
      </c>
      <c r="DF101" s="159">
        <v>23</v>
      </c>
      <c r="DG101" s="217">
        <v>1.1200000000000001</v>
      </c>
      <c r="DH101" s="218">
        <v>0.23</v>
      </c>
      <c r="DI101" s="159"/>
      <c r="DJ101" s="199" t="s">
        <v>209</v>
      </c>
      <c r="DK101" s="159">
        <v>4</v>
      </c>
      <c r="DL101" s="217">
        <v>1.46</v>
      </c>
      <c r="DM101" s="218">
        <v>0.16</v>
      </c>
      <c r="DN101" s="159"/>
      <c r="DO101" s="199" t="s">
        <v>209</v>
      </c>
      <c r="DP101" s="159">
        <v>12</v>
      </c>
      <c r="DQ101" s="217">
        <v>1.1200000000000001</v>
      </c>
      <c r="DR101" s="218">
        <v>0.19</v>
      </c>
      <c r="DS101" s="159"/>
      <c r="DT101" s="199" t="s">
        <v>209</v>
      </c>
      <c r="DU101" s="159">
        <v>6</v>
      </c>
      <c r="DV101" s="217">
        <v>1.5</v>
      </c>
      <c r="DW101" s="218">
        <v>0.21</v>
      </c>
      <c r="DX101" s="159"/>
      <c r="DY101" s="199" t="s">
        <v>209</v>
      </c>
      <c r="DZ101" s="159">
        <v>9</v>
      </c>
      <c r="EA101" s="217">
        <v>1.4</v>
      </c>
      <c r="EB101" s="218">
        <v>0.39</v>
      </c>
      <c r="EC101" s="159"/>
      <c r="ED101" s="199" t="s">
        <v>209</v>
      </c>
      <c r="EE101" s="159">
        <v>13</v>
      </c>
      <c r="EF101" s="217">
        <v>1.1299999999999999</v>
      </c>
      <c r="EG101" s="218">
        <v>0.26</v>
      </c>
      <c r="EH101" s="159"/>
      <c r="EI101" s="199" t="s">
        <v>209</v>
      </c>
      <c r="EJ101" s="159">
        <v>14</v>
      </c>
      <c r="EK101" s="217" t="e">
        <v>#VALUE!</v>
      </c>
      <c r="EL101" s="218" t="e">
        <v>#VALUE!</v>
      </c>
      <c r="EM101" s="159"/>
      <c r="EN101" s="199" t="s">
        <v>209</v>
      </c>
      <c r="EO101" s="159">
        <v>15</v>
      </c>
      <c r="EP101" s="217">
        <v>1.26</v>
      </c>
      <c r="EQ101" s="218">
        <v>0.21</v>
      </c>
      <c r="ER101" s="159"/>
      <c r="ES101" s="199" t="s">
        <v>209</v>
      </c>
      <c r="ET101" s="159">
        <v>16</v>
      </c>
      <c r="EU101" s="217" t="e">
        <v>#VALUE!</v>
      </c>
      <c r="EV101" s="218" t="e">
        <v>#VALUE!</v>
      </c>
      <c r="EW101" s="159"/>
      <c r="EX101" s="199" t="s">
        <v>209</v>
      </c>
      <c r="EY101" s="159">
        <v>17</v>
      </c>
      <c r="EZ101" s="217" t="e">
        <v>#VALUE!</v>
      </c>
      <c r="FA101" s="218" t="e">
        <v>#VALUE!</v>
      </c>
      <c r="FB101" s="159"/>
      <c r="FC101" s="199" t="s">
        <v>209</v>
      </c>
      <c r="FD101" s="159">
        <v>19</v>
      </c>
      <c r="FE101" s="217" t="e">
        <v>#VALUE!</v>
      </c>
      <c r="FF101" s="218" t="e">
        <v>#VALUE!</v>
      </c>
      <c r="FG101" s="159"/>
      <c r="FH101" s="199" t="s">
        <v>209</v>
      </c>
      <c r="FI101" s="159">
        <v>22</v>
      </c>
      <c r="FJ101" s="217">
        <v>1.2</v>
      </c>
      <c r="FK101" s="218">
        <v>0.2</v>
      </c>
      <c r="FL101" s="159"/>
      <c r="FM101" s="199" t="s">
        <v>209</v>
      </c>
      <c r="FN101" s="159">
        <v>29</v>
      </c>
      <c r="FO101" s="217">
        <v>1.2</v>
      </c>
      <c r="FP101" s="218">
        <v>0.51</v>
      </c>
      <c r="FQ101" s="159"/>
      <c r="FR101" s="199" t="s">
        <v>209</v>
      </c>
      <c r="FS101" s="159">
        <v>37</v>
      </c>
      <c r="FT101" s="217">
        <v>1.2</v>
      </c>
      <c r="FU101" s="218">
        <v>0.41</v>
      </c>
      <c r="FV101" s="159"/>
      <c r="FW101" s="199" t="s">
        <v>209</v>
      </c>
      <c r="FX101" s="159" t="s">
        <v>141</v>
      </c>
      <c r="FY101" s="217" t="e">
        <v>#VALUE!</v>
      </c>
      <c r="FZ101" s="218" t="e">
        <v>#VALUE!</v>
      </c>
      <c r="GA101" s="159"/>
      <c r="GB101" s="199" t="s">
        <v>209</v>
      </c>
      <c r="GC101" s="159" t="s">
        <v>141</v>
      </c>
      <c r="GD101" s="217" t="e">
        <v>#VALUE!</v>
      </c>
      <c r="GE101" s="218" t="e">
        <v>#VALUE!</v>
      </c>
      <c r="GF101" s="159"/>
      <c r="GG101" s="199" t="s">
        <v>209</v>
      </c>
      <c r="GH101" s="159" t="s">
        <v>141</v>
      </c>
      <c r="GI101" s="217" t="e">
        <v>#VALUE!</v>
      </c>
      <c r="GJ101" s="218" t="e">
        <v>#VALUE!</v>
      </c>
    </row>
    <row r="102" spans="1:192" ht="17">
      <c r="A102" s="159"/>
      <c r="B102" s="159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99" t="s">
        <v>210</v>
      </c>
      <c r="AI102" s="159">
        <v>2</v>
      </c>
      <c r="AJ102" s="217">
        <v>1.57</v>
      </c>
      <c r="AK102" s="218">
        <v>0.13</v>
      </c>
      <c r="AL102" s="159"/>
      <c r="AM102" s="199" t="s">
        <v>210</v>
      </c>
      <c r="AN102" s="159">
        <v>6</v>
      </c>
      <c r="AO102" s="217">
        <v>0.75</v>
      </c>
      <c r="AP102" s="218">
        <v>0.05</v>
      </c>
      <c r="AQ102" s="159"/>
      <c r="AR102" s="199" t="s">
        <v>210</v>
      </c>
      <c r="AS102" s="159">
        <v>8</v>
      </c>
      <c r="AT102" s="217">
        <v>0.62</v>
      </c>
      <c r="AU102" s="218" t="e">
        <v>#DIV/0!</v>
      </c>
      <c r="AV102" s="159"/>
      <c r="AW102" s="199" t="s">
        <v>210</v>
      </c>
      <c r="AX102" s="159">
        <v>1</v>
      </c>
      <c r="AY102" s="217">
        <v>1.94</v>
      </c>
      <c r="AZ102" s="218">
        <v>0.23</v>
      </c>
      <c r="BA102" s="159"/>
      <c r="BB102" s="199" t="s">
        <v>210</v>
      </c>
      <c r="BC102" s="159">
        <v>2</v>
      </c>
      <c r="BD102" s="217">
        <v>1.25</v>
      </c>
      <c r="BE102" s="218">
        <v>0.12</v>
      </c>
      <c r="BF102" s="159"/>
      <c r="BG102" s="199" t="s">
        <v>210</v>
      </c>
      <c r="BH102" s="159">
        <v>3</v>
      </c>
      <c r="BI102" s="217">
        <v>1.01</v>
      </c>
      <c r="BJ102" s="218">
        <v>0.15</v>
      </c>
      <c r="BK102" s="159"/>
      <c r="BL102" s="199" t="s">
        <v>210</v>
      </c>
      <c r="BM102" s="159">
        <v>5</v>
      </c>
      <c r="BN102" s="217">
        <v>0.7</v>
      </c>
      <c r="BO102" s="218">
        <v>0.09</v>
      </c>
      <c r="BP102" s="159"/>
      <c r="BQ102" s="199" t="s">
        <v>210</v>
      </c>
      <c r="BR102" s="159">
        <v>8</v>
      </c>
      <c r="BS102" s="217">
        <v>0.51</v>
      </c>
      <c r="BT102" s="218">
        <v>0.04</v>
      </c>
      <c r="BU102" s="159"/>
      <c r="BV102" s="199" t="s">
        <v>210</v>
      </c>
      <c r="BW102" s="159">
        <v>4</v>
      </c>
      <c r="BX102" s="217">
        <v>0.59</v>
      </c>
      <c r="BY102" s="218">
        <v>0.21</v>
      </c>
      <c r="BZ102" s="159"/>
      <c r="CA102" s="199" t="s">
        <v>210</v>
      </c>
      <c r="CB102" s="159">
        <v>7</v>
      </c>
      <c r="CC102" s="217">
        <v>0.48</v>
      </c>
      <c r="CD102" s="218">
        <v>7.0000000000000007E-2</v>
      </c>
      <c r="CE102" s="159"/>
      <c r="CF102" s="199" t="s">
        <v>210</v>
      </c>
      <c r="CG102" s="159">
        <v>11</v>
      </c>
      <c r="CH102" s="217">
        <v>0.35</v>
      </c>
      <c r="CI102" s="218">
        <v>0.05</v>
      </c>
      <c r="CJ102" s="159"/>
      <c r="CK102" s="199" t="s">
        <v>210</v>
      </c>
      <c r="CL102" s="159">
        <v>3</v>
      </c>
      <c r="CM102" s="217">
        <v>0.65</v>
      </c>
      <c r="CN102" s="218">
        <v>0.02</v>
      </c>
      <c r="CO102" s="159"/>
      <c r="CP102" s="199" t="s">
        <v>210</v>
      </c>
      <c r="CQ102" s="159">
        <v>7</v>
      </c>
      <c r="CR102" s="217">
        <v>0.38</v>
      </c>
      <c r="CS102" s="218">
        <v>7.0000000000000007E-2</v>
      </c>
      <c r="CT102" s="159"/>
      <c r="CU102" s="199" t="s">
        <v>210</v>
      </c>
      <c r="CV102" s="159">
        <v>13</v>
      </c>
      <c r="CW102" s="217">
        <v>0.27</v>
      </c>
      <c r="CX102" s="218">
        <v>0.05</v>
      </c>
      <c r="CY102" s="159"/>
      <c r="CZ102" s="199" t="s">
        <v>210</v>
      </c>
      <c r="DA102" s="159">
        <v>17</v>
      </c>
      <c r="DB102" s="217">
        <v>0.26</v>
      </c>
      <c r="DC102" s="218">
        <v>0.06</v>
      </c>
      <c r="DD102" s="159"/>
      <c r="DE102" s="199" t="s">
        <v>210</v>
      </c>
      <c r="DF102" s="159">
        <v>23</v>
      </c>
      <c r="DG102" s="217">
        <v>0.2</v>
      </c>
      <c r="DH102" s="218">
        <v>0.05</v>
      </c>
      <c r="DI102" s="159"/>
      <c r="DJ102" s="199" t="s">
        <v>210</v>
      </c>
      <c r="DK102" s="159">
        <v>4</v>
      </c>
      <c r="DL102" s="217">
        <v>0.67</v>
      </c>
      <c r="DM102" s="218">
        <v>0.14000000000000001</v>
      </c>
      <c r="DN102" s="159"/>
      <c r="DO102" s="199" t="s">
        <v>210</v>
      </c>
      <c r="DP102" s="159">
        <v>12</v>
      </c>
      <c r="DQ102" s="217">
        <v>0.35</v>
      </c>
      <c r="DR102" s="218">
        <v>0.1</v>
      </c>
      <c r="DS102" s="159"/>
      <c r="DT102" s="199" t="s">
        <v>210</v>
      </c>
      <c r="DU102" s="159">
        <v>6</v>
      </c>
      <c r="DV102" s="217">
        <v>0.46</v>
      </c>
      <c r="DW102" s="218">
        <v>0.17</v>
      </c>
      <c r="DX102" s="159"/>
      <c r="DY102" s="199" t="s">
        <v>210</v>
      </c>
      <c r="DZ102" s="159">
        <v>9</v>
      </c>
      <c r="EA102" s="217">
        <v>0.38</v>
      </c>
      <c r="EB102" s="218">
        <v>0.12</v>
      </c>
      <c r="EC102" s="159"/>
      <c r="ED102" s="199" t="s">
        <v>210</v>
      </c>
      <c r="EE102" s="159">
        <v>13</v>
      </c>
      <c r="EF102" s="217">
        <v>0.28999999999999998</v>
      </c>
      <c r="EG102" s="218">
        <v>0.08</v>
      </c>
      <c r="EH102" s="159"/>
      <c r="EI102" s="199" t="s">
        <v>210</v>
      </c>
      <c r="EJ102" s="159">
        <v>14</v>
      </c>
      <c r="EK102" s="217" t="e">
        <v>#VALUE!</v>
      </c>
      <c r="EL102" s="218" t="e">
        <v>#VALUE!</v>
      </c>
      <c r="EM102" s="159"/>
      <c r="EN102" s="199" t="s">
        <v>210</v>
      </c>
      <c r="EO102" s="159">
        <v>15</v>
      </c>
      <c r="EP102" s="217" t="e">
        <v>#VALUE!</v>
      </c>
      <c r="EQ102" s="218" t="e">
        <v>#VALUE!</v>
      </c>
      <c r="ER102" s="159"/>
      <c r="ES102" s="199" t="s">
        <v>210</v>
      </c>
      <c r="ET102" s="159">
        <v>16</v>
      </c>
      <c r="EU102" s="217" t="e">
        <v>#VALUE!</v>
      </c>
      <c r="EV102" s="218" t="e">
        <v>#VALUE!</v>
      </c>
      <c r="EW102" s="159"/>
      <c r="EX102" s="199" t="s">
        <v>210</v>
      </c>
      <c r="EY102" s="159">
        <v>17</v>
      </c>
      <c r="EZ102" s="217">
        <v>0.32</v>
      </c>
      <c r="FA102" s="218">
        <v>0.14000000000000001</v>
      </c>
      <c r="FB102" s="159"/>
      <c r="FC102" s="199" t="s">
        <v>210</v>
      </c>
      <c r="FD102" s="159">
        <v>19</v>
      </c>
      <c r="FE102" s="217" t="e">
        <v>#VALUE!</v>
      </c>
      <c r="FF102" s="218" t="e">
        <v>#VALUE!</v>
      </c>
      <c r="FG102" s="159"/>
      <c r="FH102" s="199" t="s">
        <v>210</v>
      </c>
      <c r="FI102" s="159">
        <v>22</v>
      </c>
      <c r="FJ102" s="217">
        <v>0.23</v>
      </c>
      <c r="FK102" s="218">
        <v>0.09</v>
      </c>
      <c r="FL102" s="159"/>
      <c r="FM102" s="199" t="s">
        <v>210</v>
      </c>
      <c r="FN102" s="159">
        <v>29</v>
      </c>
      <c r="FO102" s="217">
        <v>0.22</v>
      </c>
      <c r="FP102" s="218">
        <v>0.08</v>
      </c>
      <c r="FQ102" s="159"/>
      <c r="FR102" s="199" t="s">
        <v>210</v>
      </c>
      <c r="FS102" s="159">
        <v>37</v>
      </c>
      <c r="FT102" s="217">
        <v>0.16</v>
      </c>
      <c r="FU102" s="218">
        <v>0.05</v>
      </c>
      <c r="FV102" s="159"/>
      <c r="FW102" s="199" t="s">
        <v>210</v>
      </c>
      <c r="FX102" s="159">
        <v>44</v>
      </c>
      <c r="FY102" s="217">
        <v>0.14000000000000001</v>
      </c>
      <c r="FZ102" s="218">
        <v>0.06</v>
      </c>
      <c r="GA102" s="159"/>
      <c r="GB102" s="199" t="s">
        <v>210</v>
      </c>
      <c r="GC102" s="159">
        <v>51</v>
      </c>
      <c r="GD102" s="217">
        <v>0.13</v>
      </c>
      <c r="GE102" s="218">
        <v>0.04</v>
      </c>
      <c r="GF102" s="159"/>
      <c r="GG102" s="199" t="s">
        <v>210</v>
      </c>
      <c r="GH102" s="159">
        <v>55</v>
      </c>
      <c r="GI102" s="217" t="e">
        <v>#VALUE!</v>
      </c>
      <c r="GJ102" s="218" t="e">
        <v>#VALUE!</v>
      </c>
    </row>
    <row r="103" spans="1:192" ht="17">
      <c r="A103" s="159"/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99" t="s">
        <v>211</v>
      </c>
      <c r="AI103" s="159">
        <v>2</v>
      </c>
      <c r="AJ103" s="217">
        <v>5.28</v>
      </c>
      <c r="AK103" s="218">
        <v>0.17</v>
      </c>
      <c r="AL103" s="159"/>
      <c r="AM103" s="199" t="s">
        <v>211</v>
      </c>
      <c r="AN103" s="159">
        <v>6</v>
      </c>
      <c r="AO103" s="217">
        <v>3.01</v>
      </c>
      <c r="AP103" s="218">
        <v>0.26</v>
      </c>
      <c r="AQ103" s="159"/>
      <c r="AR103" s="199" t="s">
        <v>211</v>
      </c>
      <c r="AS103" s="159">
        <v>8</v>
      </c>
      <c r="AT103" s="217">
        <v>3.17</v>
      </c>
      <c r="AU103" s="218" t="e">
        <v>#DIV/0!</v>
      </c>
      <c r="AV103" s="159"/>
      <c r="AW103" s="199" t="s">
        <v>211</v>
      </c>
      <c r="AX103" s="159">
        <v>1</v>
      </c>
      <c r="AY103" s="217">
        <v>5.26</v>
      </c>
      <c r="AZ103" s="218">
        <v>0.84</v>
      </c>
      <c r="BA103" s="159"/>
      <c r="BB103" s="199" t="s">
        <v>211</v>
      </c>
      <c r="BC103" s="159">
        <v>2</v>
      </c>
      <c r="BD103" s="217">
        <v>3.78</v>
      </c>
      <c r="BE103" s="218">
        <v>0.7</v>
      </c>
      <c r="BF103" s="159"/>
      <c r="BG103" s="199" t="s">
        <v>211</v>
      </c>
      <c r="BH103" s="159">
        <v>3</v>
      </c>
      <c r="BI103" s="217">
        <v>4.04</v>
      </c>
      <c r="BJ103" s="218">
        <v>0.36</v>
      </c>
      <c r="BK103" s="159"/>
      <c r="BL103" s="199" t="s">
        <v>211</v>
      </c>
      <c r="BM103" s="159">
        <v>5</v>
      </c>
      <c r="BN103" s="217">
        <v>3.2</v>
      </c>
      <c r="BO103" s="218">
        <v>0.61</v>
      </c>
      <c r="BP103" s="159"/>
      <c r="BQ103" s="199" t="s">
        <v>211</v>
      </c>
      <c r="BR103" s="159">
        <v>8</v>
      </c>
      <c r="BS103" s="217">
        <v>3.15</v>
      </c>
      <c r="BT103" s="218">
        <v>0.42</v>
      </c>
      <c r="BU103" s="159"/>
      <c r="BV103" s="199" t="s">
        <v>211</v>
      </c>
      <c r="BW103" s="159">
        <v>4</v>
      </c>
      <c r="BX103" s="217">
        <v>3.26</v>
      </c>
      <c r="BY103" s="218">
        <v>0.28999999999999998</v>
      </c>
      <c r="BZ103" s="159"/>
      <c r="CA103" s="199" t="s">
        <v>211</v>
      </c>
      <c r="CB103" s="159">
        <v>7</v>
      </c>
      <c r="CC103" s="217">
        <v>3.04</v>
      </c>
      <c r="CD103" s="218">
        <v>0.28999999999999998</v>
      </c>
      <c r="CE103" s="159"/>
      <c r="CF103" s="199" t="s">
        <v>211</v>
      </c>
      <c r="CG103" s="159">
        <v>11</v>
      </c>
      <c r="CH103" s="217">
        <v>2.73</v>
      </c>
      <c r="CI103" s="218">
        <v>0.15</v>
      </c>
      <c r="CJ103" s="159"/>
      <c r="CK103" s="199" t="s">
        <v>211</v>
      </c>
      <c r="CL103" s="159">
        <v>3</v>
      </c>
      <c r="CM103" s="217">
        <v>3.17</v>
      </c>
      <c r="CN103" s="218">
        <v>0.28000000000000003</v>
      </c>
      <c r="CO103" s="159"/>
      <c r="CP103" s="199" t="s">
        <v>211</v>
      </c>
      <c r="CQ103" s="159">
        <v>7</v>
      </c>
      <c r="CR103" s="217">
        <v>2.2200000000000002</v>
      </c>
      <c r="CS103" s="218">
        <v>0.23</v>
      </c>
      <c r="CT103" s="159"/>
      <c r="CU103" s="199" t="s">
        <v>211</v>
      </c>
      <c r="CV103" s="159">
        <v>13</v>
      </c>
      <c r="CW103" s="217">
        <v>2.2000000000000002</v>
      </c>
      <c r="CX103" s="218">
        <v>0.12</v>
      </c>
      <c r="CY103" s="159"/>
      <c r="CZ103" s="199" t="s">
        <v>211</v>
      </c>
      <c r="DA103" s="159">
        <v>17</v>
      </c>
      <c r="DB103" s="217">
        <v>2.13</v>
      </c>
      <c r="DC103" s="218">
        <v>0.05</v>
      </c>
      <c r="DD103" s="159"/>
      <c r="DE103" s="199" t="s">
        <v>211</v>
      </c>
      <c r="DF103" s="159">
        <v>23</v>
      </c>
      <c r="DG103" s="217">
        <v>2.14</v>
      </c>
      <c r="DH103" s="218">
        <v>0.25</v>
      </c>
      <c r="DI103" s="159"/>
      <c r="DJ103" s="199" t="s">
        <v>211</v>
      </c>
      <c r="DK103" s="159">
        <v>4</v>
      </c>
      <c r="DL103" s="217">
        <v>3.53</v>
      </c>
      <c r="DM103" s="218">
        <v>0.2</v>
      </c>
      <c r="DN103" s="159"/>
      <c r="DO103" s="199" t="s">
        <v>211</v>
      </c>
      <c r="DP103" s="159">
        <v>12</v>
      </c>
      <c r="DQ103" s="217">
        <v>2.88</v>
      </c>
      <c r="DR103" s="218">
        <v>0.35</v>
      </c>
      <c r="DS103" s="159"/>
      <c r="DT103" s="199" t="s">
        <v>211</v>
      </c>
      <c r="DU103" s="159">
        <v>6</v>
      </c>
      <c r="DV103" s="217">
        <v>2.99</v>
      </c>
      <c r="DW103" s="218">
        <v>0.3</v>
      </c>
      <c r="DX103" s="159"/>
      <c r="DY103" s="199" t="s">
        <v>211</v>
      </c>
      <c r="DZ103" s="159">
        <v>9</v>
      </c>
      <c r="EA103" s="217">
        <v>2.76</v>
      </c>
      <c r="EB103" s="218">
        <v>0.38</v>
      </c>
      <c r="EC103" s="159"/>
      <c r="ED103" s="199" t="s">
        <v>211</v>
      </c>
      <c r="EE103" s="159">
        <v>13</v>
      </c>
      <c r="EF103" s="217">
        <v>2.33</v>
      </c>
      <c r="EG103" s="218">
        <v>0.17</v>
      </c>
      <c r="EH103" s="159"/>
      <c r="EI103" s="199" t="s">
        <v>211</v>
      </c>
      <c r="EJ103" s="159">
        <v>14</v>
      </c>
      <c r="EK103" s="217" t="e">
        <v>#VALUE!</v>
      </c>
      <c r="EL103" s="218" t="e">
        <v>#VALUE!</v>
      </c>
      <c r="EM103" s="159"/>
      <c r="EN103" s="199" t="s">
        <v>211</v>
      </c>
      <c r="EO103" s="159">
        <v>15</v>
      </c>
      <c r="EP103" s="217">
        <v>2.5099999999999998</v>
      </c>
      <c r="EQ103" s="218">
        <v>7.0000000000000007E-2</v>
      </c>
      <c r="ER103" s="159"/>
      <c r="ES103" s="199" t="s">
        <v>211</v>
      </c>
      <c r="ET103" s="159">
        <v>16</v>
      </c>
      <c r="EU103" s="217" t="e">
        <v>#VALUE!</v>
      </c>
      <c r="EV103" s="218" t="e">
        <v>#VALUE!</v>
      </c>
      <c r="EW103" s="159"/>
      <c r="EX103" s="199" t="s">
        <v>211</v>
      </c>
      <c r="EY103" s="159">
        <v>17</v>
      </c>
      <c r="EZ103" s="217" t="e">
        <v>#VALUE!</v>
      </c>
      <c r="FA103" s="218" t="e">
        <v>#VALUE!</v>
      </c>
      <c r="FB103" s="159"/>
      <c r="FC103" s="199" t="s">
        <v>211</v>
      </c>
      <c r="FD103" s="159">
        <v>19</v>
      </c>
      <c r="FE103" s="217" t="e">
        <v>#VALUE!</v>
      </c>
      <c r="FF103" s="218" t="e">
        <v>#VALUE!</v>
      </c>
      <c r="FG103" s="159"/>
      <c r="FH103" s="199" t="s">
        <v>211</v>
      </c>
      <c r="FI103" s="159">
        <v>22</v>
      </c>
      <c r="FJ103" s="217">
        <v>2.25</v>
      </c>
      <c r="FK103" s="218">
        <v>0.13</v>
      </c>
      <c r="FL103" s="159"/>
      <c r="FM103" s="199" t="s">
        <v>211</v>
      </c>
      <c r="FN103" s="159">
        <v>29</v>
      </c>
      <c r="FO103" s="217">
        <v>2.89</v>
      </c>
      <c r="FP103" s="218">
        <v>0.8</v>
      </c>
      <c r="FQ103" s="159"/>
      <c r="FR103" s="199" t="s">
        <v>211</v>
      </c>
      <c r="FS103" s="159">
        <v>37</v>
      </c>
      <c r="FT103" s="217">
        <v>2.2999999999999998</v>
      </c>
      <c r="FU103" s="218">
        <v>0.03</v>
      </c>
      <c r="FV103" s="159"/>
      <c r="FW103" s="199" t="s">
        <v>211</v>
      </c>
      <c r="FX103" s="159" t="s">
        <v>141</v>
      </c>
      <c r="FY103" s="217" t="e">
        <v>#VALUE!</v>
      </c>
      <c r="FZ103" s="218" t="e">
        <v>#VALUE!</v>
      </c>
      <c r="GA103" s="159"/>
      <c r="GB103" s="199" t="s">
        <v>211</v>
      </c>
      <c r="GC103" s="159" t="s">
        <v>141</v>
      </c>
      <c r="GD103" s="217" t="e">
        <v>#VALUE!</v>
      </c>
      <c r="GE103" s="218" t="e">
        <v>#VALUE!</v>
      </c>
      <c r="GF103" s="159"/>
      <c r="GG103" s="199" t="s">
        <v>211</v>
      </c>
      <c r="GH103" s="159" t="s">
        <v>141</v>
      </c>
      <c r="GI103" s="217" t="e">
        <v>#VALUE!</v>
      </c>
      <c r="GJ103" s="218" t="e">
        <v>#VALUE!</v>
      </c>
    </row>
    <row r="104" spans="1:192" ht="17">
      <c r="A104" s="159"/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99" t="s">
        <v>212</v>
      </c>
      <c r="AI104" s="159">
        <v>2</v>
      </c>
      <c r="AJ104" s="217">
        <v>1.92</v>
      </c>
      <c r="AK104" s="218">
        <v>0.19</v>
      </c>
      <c r="AL104" s="159"/>
      <c r="AM104" s="199" t="s">
        <v>212</v>
      </c>
      <c r="AN104" s="159">
        <v>6</v>
      </c>
      <c r="AO104" s="217">
        <v>0.89</v>
      </c>
      <c r="AP104" s="218">
        <v>0.05</v>
      </c>
      <c r="AQ104" s="159"/>
      <c r="AR104" s="199" t="s">
        <v>212</v>
      </c>
      <c r="AS104" s="159">
        <v>8</v>
      </c>
      <c r="AT104" s="217">
        <v>0.86</v>
      </c>
      <c r="AU104" s="218">
        <v>7.0000000000000007E-2</v>
      </c>
      <c r="AV104" s="159"/>
      <c r="AW104" s="199" t="s">
        <v>212</v>
      </c>
      <c r="AX104" s="159">
        <v>1</v>
      </c>
      <c r="AY104" s="217">
        <v>2.9</v>
      </c>
      <c r="AZ104" s="218">
        <v>0.25</v>
      </c>
      <c r="BA104" s="159"/>
      <c r="BB104" s="199" t="s">
        <v>212</v>
      </c>
      <c r="BC104" s="159">
        <v>2</v>
      </c>
      <c r="BD104" s="217">
        <v>1.72</v>
      </c>
      <c r="BE104" s="218">
        <v>0.28999999999999998</v>
      </c>
      <c r="BF104" s="159"/>
      <c r="BG104" s="199" t="s">
        <v>212</v>
      </c>
      <c r="BH104" s="159">
        <v>3</v>
      </c>
      <c r="BI104" s="217">
        <v>1.37</v>
      </c>
      <c r="BJ104" s="218">
        <v>7.0000000000000007E-2</v>
      </c>
      <c r="BK104" s="159"/>
      <c r="BL104" s="199" t="s">
        <v>212</v>
      </c>
      <c r="BM104" s="159">
        <v>5</v>
      </c>
      <c r="BN104" s="217">
        <v>1.06</v>
      </c>
      <c r="BO104" s="218">
        <v>0.18</v>
      </c>
      <c r="BP104" s="159"/>
      <c r="BQ104" s="199" t="s">
        <v>212</v>
      </c>
      <c r="BR104" s="159">
        <v>8</v>
      </c>
      <c r="BS104" s="217">
        <v>0.8</v>
      </c>
      <c r="BT104" s="218">
        <v>0.12</v>
      </c>
      <c r="BU104" s="159"/>
      <c r="BV104" s="199" t="s">
        <v>212</v>
      </c>
      <c r="BW104" s="159">
        <v>4</v>
      </c>
      <c r="BX104" s="217">
        <v>0.75</v>
      </c>
      <c r="BY104" s="218">
        <v>0.03</v>
      </c>
      <c r="BZ104" s="159"/>
      <c r="CA104" s="199" t="s">
        <v>212</v>
      </c>
      <c r="CB104" s="159">
        <v>7</v>
      </c>
      <c r="CC104" s="217">
        <v>0.63</v>
      </c>
      <c r="CD104" s="218">
        <v>0.05</v>
      </c>
      <c r="CE104" s="159"/>
      <c r="CF104" s="199" t="s">
        <v>212</v>
      </c>
      <c r="CG104" s="159">
        <v>11</v>
      </c>
      <c r="CH104" s="217">
        <v>0.53</v>
      </c>
      <c r="CI104" s="218">
        <v>0.03</v>
      </c>
      <c r="CJ104" s="159"/>
      <c r="CK104" s="199" t="s">
        <v>212</v>
      </c>
      <c r="CL104" s="159">
        <v>3</v>
      </c>
      <c r="CM104" s="217">
        <v>0.86</v>
      </c>
      <c r="CN104" s="218">
        <v>7.0000000000000007E-2</v>
      </c>
      <c r="CO104" s="159"/>
      <c r="CP104" s="199" t="s">
        <v>212</v>
      </c>
      <c r="CQ104" s="159">
        <v>7</v>
      </c>
      <c r="CR104" s="217">
        <v>0.52</v>
      </c>
      <c r="CS104" s="218">
        <v>0.06</v>
      </c>
      <c r="CT104" s="159"/>
      <c r="CU104" s="199" t="s">
        <v>212</v>
      </c>
      <c r="CV104" s="159">
        <v>13</v>
      </c>
      <c r="CW104" s="217">
        <v>0.39</v>
      </c>
      <c r="CX104" s="218">
        <v>0.05</v>
      </c>
      <c r="CY104" s="159"/>
      <c r="CZ104" s="199" t="s">
        <v>212</v>
      </c>
      <c r="DA104" s="159">
        <v>17</v>
      </c>
      <c r="DB104" s="217">
        <v>0.42</v>
      </c>
      <c r="DC104" s="218">
        <v>0.06</v>
      </c>
      <c r="DD104" s="159"/>
      <c r="DE104" s="199" t="s">
        <v>212</v>
      </c>
      <c r="DF104" s="159">
        <v>23</v>
      </c>
      <c r="DG104" s="217">
        <v>0.32</v>
      </c>
      <c r="DH104" s="218">
        <v>0.08</v>
      </c>
      <c r="DI104" s="159"/>
      <c r="DJ104" s="199" t="s">
        <v>212</v>
      </c>
      <c r="DK104" s="159">
        <v>4</v>
      </c>
      <c r="DL104" s="217">
        <v>0.8</v>
      </c>
      <c r="DM104" s="218">
        <v>0.16</v>
      </c>
      <c r="DN104" s="159"/>
      <c r="DO104" s="199" t="s">
        <v>212</v>
      </c>
      <c r="DP104" s="159">
        <v>12</v>
      </c>
      <c r="DQ104" s="217">
        <v>0.47</v>
      </c>
      <c r="DR104" s="218">
        <v>0.09</v>
      </c>
      <c r="DS104" s="159"/>
      <c r="DT104" s="199" t="s">
        <v>212</v>
      </c>
      <c r="DU104" s="159">
        <v>6</v>
      </c>
      <c r="DV104" s="217">
        <v>0.6</v>
      </c>
      <c r="DW104" s="218">
        <v>0.06</v>
      </c>
      <c r="DX104" s="159"/>
      <c r="DY104" s="199" t="s">
        <v>212</v>
      </c>
      <c r="DZ104" s="159">
        <v>9</v>
      </c>
      <c r="EA104" s="217">
        <v>0.5</v>
      </c>
      <c r="EB104" s="218">
        <v>0.04</v>
      </c>
      <c r="EC104" s="159"/>
      <c r="ED104" s="199" t="s">
        <v>212</v>
      </c>
      <c r="EE104" s="159">
        <v>13</v>
      </c>
      <c r="EF104" s="217">
        <v>0.42</v>
      </c>
      <c r="EG104" s="218">
        <v>0.01</v>
      </c>
      <c r="EH104" s="159"/>
      <c r="EI104" s="206" t="s">
        <v>212</v>
      </c>
      <c r="EJ104" s="207">
        <v>14</v>
      </c>
      <c r="EK104" s="219" t="e">
        <v>#VALUE!</v>
      </c>
      <c r="EL104" s="220" t="e">
        <v>#VALUE!</v>
      </c>
      <c r="EM104" s="159"/>
      <c r="EN104" s="199" t="s">
        <v>212</v>
      </c>
      <c r="EO104" s="159">
        <v>15</v>
      </c>
      <c r="EP104" s="217" t="e">
        <v>#VALUE!</v>
      </c>
      <c r="EQ104" s="218" t="e">
        <v>#VALUE!</v>
      </c>
      <c r="ER104" s="159"/>
      <c r="ES104" s="206" t="s">
        <v>212</v>
      </c>
      <c r="ET104" s="207">
        <v>16</v>
      </c>
      <c r="EU104" s="219" t="e">
        <v>#VALUE!</v>
      </c>
      <c r="EV104" s="220" t="e">
        <v>#VALUE!</v>
      </c>
      <c r="EW104" s="159"/>
      <c r="EX104" s="199" t="s">
        <v>212</v>
      </c>
      <c r="EY104" s="159">
        <v>17</v>
      </c>
      <c r="EZ104" s="217">
        <v>0.42</v>
      </c>
      <c r="FA104" s="218">
        <v>0.04</v>
      </c>
      <c r="FB104" s="159"/>
      <c r="FC104" s="199" t="s">
        <v>212</v>
      </c>
      <c r="FD104" s="159">
        <v>19</v>
      </c>
      <c r="FE104" s="217" t="e">
        <v>#VALUE!</v>
      </c>
      <c r="FF104" s="218" t="e">
        <v>#VALUE!</v>
      </c>
      <c r="FG104" s="159"/>
      <c r="FH104" s="199" t="s">
        <v>212</v>
      </c>
      <c r="FI104" s="159">
        <v>22</v>
      </c>
      <c r="FJ104" s="217">
        <v>0.35</v>
      </c>
      <c r="FK104" s="218">
        <v>0.06</v>
      </c>
      <c r="FL104" s="159"/>
      <c r="FM104" s="199" t="s">
        <v>212</v>
      </c>
      <c r="FN104" s="159">
        <v>29</v>
      </c>
      <c r="FO104" s="217">
        <v>0.32</v>
      </c>
      <c r="FP104" s="218">
        <v>0.06</v>
      </c>
      <c r="FQ104" s="159"/>
      <c r="FR104" s="199" t="s">
        <v>212</v>
      </c>
      <c r="FS104" s="159">
        <v>37</v>
      </c>
      <c r="FT104" s="217">
        <v>0.26</v>
      </c>
      <c r="FU104" s="218">
        <v>0.03</v>
      </c>
      <c r="FV104" s="159"/>
      <c r="FW104" s="199" t="s">
        <v>212</v>
      </c>
      <c r="FX104" s="159">
        <v>44</v>
      </c>
      <c r="FY104" s="217">
        <v>0.22</v>
      </c>
      <c r="FZ104" s="218">
        <v>7.0000000000000007E-2</v>
      </c>
      <c r="GA104" s="159"/>
      <c r="GB104" s="199" t="s">
        <v>212</v>
      </c>
      <c r="GC104" s="159">
        <v>51</v>
      </c>
      <c r="GD104" s="217">
        <v>0.2</v>
      </c>
      <c r="GE104" s="218">
        <v>0.08</v>
      </c>
      <c r="GF104" s="159"/>
      <c r="GG104" s="199" t="s">
        <v>212</v>
      </c>
      <c r="GH104" s="159">
        <v>55</v>
      </c>
      <c r="GI104" s="217" t="e">
        <v>#VALUE!</v>
      </c>
      <c r="GJ104" s="218" t="e">
        <v>#VALUE!</v>
      </c>
    </row>
    <row r="105" spans="1:192" ht="17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95" t="s">
        <v>213</v>
      </c>
      <c r="AI105" s="159" t="s">
        <v>206</v>
      </c>
      <c r="AJ105" s="191" t="s">
        <v>217</v>
      </c>
      <c r="AK105" s="201" t="s">
        <v>208</v>
      </c>
      <c r="AL105" s="159"/>
      <c r="AM105" s="195" t="s">
        <v>213</v>
      </c>
      <c r="AN105" s="159" t="s">
        <v>206</v>
      </c>
      <c r="AO105" s="191" t="s">
        <v>217</v>
      </c>
      <c r="AP105" s="201" t="s">
        <v>208</v>
      </c>
      <c r="AQ105" s="159"/>
      <c r="AR105" s="195" t="s">
        <v>213</v>
      </c>
      <c r="AS105" s="159" t="s">
        <v>206</v>
      </c>
      <c r="AT105" s="191" t="s">
        <v>217</v>
      </c>
      <c r="AU105" s="201" t="s">
        <v>208</v>
      </c>
      <c r="AV105" s="159"/>
      <c r="AW105" s="195" t="s">
        <v>213</v>
      </c>
      <c r="AX105" s="159" t="s">
        <v>206</v>
      </c>
      <c r="AY105" s="191" t="s">
        <v>217</v>
      </c>
      <c r="AZ105" s="201" t="s">
        <v>208</v>
      </c>
      <c r="BA105" s="159"/>
      <c r="BB105" s="195" t="s">
        <v>213</v>
      </c>
      <c r="BC105" s="159" t="s">
        <v>206</v>
      </c>
      <c r="BD105" s="191" t="s">
        <v>217</v>
      </c>
      <c r="BE105" s="201" t="s">
        <v>208</v>
      </c>
      <c r="BF105" s="159"/>
      <c r="BG105" s="195" t="s">
        <v>213</v>
      </c>
      <c r="BH105" s="159" t="s">
        <v>206</v>
      </c>
      <c r="BI105" s="191" t="s">
        <v>217</v>
      </c>
      <c r="BJ105" s="201" t="s">
        <v>208</v>
      </c>
      <c r="BK105" s="159"/>
      <c r="BL105" s="195" t="s">
        <v>213</v>
      </c>
      <c r="BM105" s="159" t="s">
        <v>206</v>
      </c>
      <c r="BN105" s="191" t="s">
        <v>217</v>
      </c>
      <c r="BO105" s="201" t="s">
        <v>208</v>
      </c>
      <c r="BP105" s="159"/>
      <c r="BQ105" s="195" t="s">
        <v>213</v>
      </c>
      <c r="BR105" s="159" t="s">
        <v>206</v>
      </c>
      <c r="BS105" s="191" t="s">
        <v>217</v>
      </c>
      <c r="BT105" s="201" t="s">
        <v>208</v>
      </c>
      <c r="BU105" s="159"/>
      <c r="BV105" s="195" t="s">
        <v>213</v>
      </c>
      <c r="BW105" s="159" t="s">
        <v>206</v>
      </c>
      <c r="BX105" s="191" t="s">
        <v>217</v>
      </c>
      <c r="BY105" s="201" t="s">
        <v>208</v>
      </c>
      <c r="BZ105" s="159"/>
      <c r="CA105" s="195" t="s">
        <v>213</v>
      </c>
      <c r="CB105" s="159" t="s">
        <v>206</v>
      </c>
      <c r="CC105" s="191" t="s">
        <v>217</v>
      </c>
      <c r="CD105" s="201" t="s">
        <v>208</v>
      </c>
      <c r="CE105" s="159"/>
      <c r="CF105" s="195" t="s">
        <v>213</v>
      </c>
      <c r="CG105" s="159" t="s">
        <v>206</v>
      </c>
      <c r="CH105" s="191" t="s">
        <v>217</v>
      </c>
      <c r="CI105" s="201" t="s">
        <v>208</v>
      </c>
      <c r="CJ105" s="159"/>
      <c r="CK105" s="195" t="s">
        <v>213</v>
      </c>
      <c r="CL105" s="159" t="s">
        <v>206</v>
      </c>
      <c r="CM105" s="191" t="s">
        <v>217</v>
      </c>
      <c r="CN105" s="201" t="s">
        <v>208</v>
      </c>
      <c r="CO105" s="159"/>
      <c r="CP105" s="195" t="s">
        <v>213</v>
      </c>
      <c r="CQ105" s="159" t="s">
        <v>206</v>
      </c>
      <c r="CR105" s="191" t="s">
        <v>217</v>
      </c>
      <c r="CS105" s="201" t="s">
        <v>208</v>
      </c>
      <c r="CT105" s="159"/>
      <c r="CU105" s="195" t="s">
        <v>213</v>
      </c>
      <c r="CV105" s="159" t="s">
        <v>206</v>
      </c>
      <c r="CW105" s="191" t="s">
        <v>217</v>
      </c>
      <c r="CX105" s="201" t="s">
        <v>208</v>
      </c>
      <c r="CY105" s="159"/>
      <c r="CZ105" s="195" t="s">
        <v>213</v>
      </c>
      <c r="DA105" s="159" t="s">
        <v>206</v>
      </c>
      <c r="DB105" s="191" t="s">
        <v>217</v>
      </c>
      <c r="DC105" s="201" t="s">
        <v>208</v>
      </c>
      <c r="DD105" s="159"/>
      <c r="DE105" s="195" t="s">
        <v>213</v>
      </c>
      <c r="DF105" s="159" t="s">
        <v>206</v>
      </c>
      <c r="DG105" s="191" t="s">
        <v>217</v>
      </c>
      <c r="DH105" s="201" t="s">
        <v>208</v>
      </c>
      <c r="DI105" s="159"/>
      <c r="DJ105" s="195" t="s">
        <v>213</v>
      </c>
      <c r="DK105" s="159" t="s">
        <v>206</v>
      </c>
      <c r="DL105" s="191" t="s">
        <v>217</v>
      </c>
      <c r="DM105" s="201" t="s">
        <v>208</v>
      </c>
      <c r="DN105" s="159"/>
      <c r="DO105" s="195" t="s">
        <v>213</v>
      </c>
      <c r="DP105" s="159" t="s">
        <v>206</v>
      </c>
      <c r="DQ105" s="191" t="s">
        <v>217</v>
      </c>
      <c r="DR105" s="201" t="s">
        <v>208</v>
      </c>
      <c r="DS105" s="159"/>
      <c r="DT105" s="195" t="s">
        <v>213</v>
      </c>
      <c r="DU105" s="159" t="s">
        <v>206</v>
      </c>
      <c r="DV105" s="191" t="s">
        <v>217</v>
      </c>
      <c r="DW105" s="201" t="s">
        <v>208</v>
      </c>
      <c r="DX105" s="159"/>
      <c r="DY105" s="195" t="s">
        <v>213</v>
      </c>
      <c r="DZ105" s="159" t="s">
        <v>206</v>
      </c>
      <c r="EA105" s="191" t="s">
        <v>217</v>
      </c>
      <c r="EB105" s="201" t="s">
        <v>208</v>
      </c>
      <c r="EC105" s="159"/>
      <c r="ED105" s="195" t="s">
        <v>213</v>
      </c>
      <c r="EE105" s="159" t="s">
        <v>206</v>
      </c>
      <c r="EF105" s="191" t="s">
        <v>217</v>
      </c>
      <c r="EG105" s="201" t="s">
        <v>208</v>
      </c>
      <c r="EH105" s="159"/>
      <c r="EI105" s="195" t="s">
        <v>213</v>
      </c>
      <c r="EJ105" s="159" t="s">
        <v>206</v>
      </c>
      <c r="EK105" s="191" t="s">
        <v>217</v>
      </c>
      <c r="EL105" s="201" t="s">
        <v>208</v>
      </c>
      <c r="EM105" s="159"/>
      <c r="EN105" s="202" t="s">
        <v>213</v>
      </c>
      <c r="EO105" s="203" t="s">
        <v>206</v>
      </c>
      <c r="EP105" s="204" t="s">
        <v>217</v>
      </c>
      <c r="EQ105" s="205" t="s">
        <v>208</v>
      </c>
      <c r="ER105" s="159"/>
      <c r="ES105" s="195" t="s">
        <v>213</v>
      </c>
      <c r="ET105" s="159" t="s">
        <v>206</v>
      </c>
      <c r="EU105" s="191" t="s">
        <v>217</v>
      </c>
      <c r="EV105" s="201" t="s">
        <v>208</v>
      </c>
      <c r="EW105" s="159"/>
      <c r="EX105" s="202" t="s">
        <v>213</v>
      </c>
      <c r="EY105" s="203" t="s">
        <v>206</v>
      </c>
      <c r="EZ105" s="204" t="s">
        <v>217</v>
      </c>
      <c r="FA105" s="205" t="s">
        <v>208</v>
      </c>
      <c r="FB105" s="159"/>
      <c r="FC105" s="202" t="s">
        <v>213</v>
      </c>
      <c r="FD105" s="203" t="s">
        <v>206</v>
      </c>
      <c r="FE105" s="204" t="s">
        <v>217</v>
      </c>
      <c r="FF105" s="205" t="s">
        <v>208</v>
      </c>
      <c r="FG105" s="159"/>
      <c r="FH105" s="202" t="s">
        <v>213</v>
      </c>
      <c r="FI105" s="203" t="s">
        <v>206</v>
      </c>
      <c r="FJ105" s="204" t="s">
        <v>217</v>
      </c>
      <c r="FK105" s="205" t="s">
        <v>208</v>
      </c>
      <c r="FL105" s="159"/>
      <c r="FM105" s="202" t="s">
        <v>213</v>
      </c>
      <c r="FN105" s="203" t="s">
        <v>206</v>
      </c>
      <c r="FO105" s="204" t="s">
        <v>217</v>
      </c>
      <c r="FP105" s="205" t="s">
        <v>208</v>
      </c>
      <c r="FQ105" s="159"/>
      <c r="FR105" s="202" t="s">
        <v>213</v>
      </c>
      <c r="FS105" s="203" t="s">
        <v>206</v>
      </c>
      <c r="FT105" s="204" t="s">
        <v>217</v>
      </c>
      <c r="FU105" s="205" t="s">
        <v>208</v>
      </c>
      <c r="FV105" s="159"/>
      <c r="FW105" s="202" t="s">
        <v>213</v>
      </c>
      <c r="FX105" s="203" t="s">
        <v>206</v>
      </c>
      <c r="FY105" s="204" t="s">
        <v>217</v>
      </c>
      <c r="FZ105" s="205" t="s">
        <v>208</v>
      </c>
      <c r="GA105" s="159"/>
      <c r="GB105" s="202" t="s">
        <v>213</v>
      </c>
      <c r="GC105" s="203" t="s">
        <v>206</v>
      </c>
      <c r="GD105" s="204" t="s">
        <v>217</v>
      </c>
      <c r="GE105" s="205" t="s">
        <v>208</v>
      </c>
      <c r="GF105" s="159"/>
      <c r="GG105" s="202" t="s">
        <v>213</v>
      </c>
      <c r="GH105" s="203" t="s">
        <v>206</v>
      </c>
      <c r="GI105" s="204" t="s">
        <v>217</v>
      </c>
      <c r="GJ105" s="205" t="s">
        <v>208</v>
      </c>
    </row>
    <row r="106" spans="1:192" ht="17">
      <c r="A106" s="159"/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99" t="s">
        <v>209</v>
      </c>
      <c r="AI106" s="159">
        <v>2</v>
      </c>
      <c r="AJ106" s="166">
        <v>3.1</v>
      </c>
      <c r="AK106" s="218">
        <v>0.21</v>
      </c>
      <c r="AL106" s="159"/>
      <c r="AM106" s="199" t="s">
        <v>209</v>
      </c>
      <c r="AN106" s="159">
        <v>6</v>
      </c>
      <c r="AO106" s="166">
        <v>1.52</v>
      </c>
      <c r="AP106" s="218">
        <v>0.15</v>
      </c>
      <c r="AQ106" s="159"/>
      <c r="AR106" s="199" t="s">
        <v>209</v>
      </c>
      <c r="AS106" s="159">
        <v>8</v>
      </c>
      <c r="AT106" s="166">
        <v>1.63</v>
      </c>
      <c r="AU106" s="218">
        <v>0.18</v>
      </c>
      <c r="AV106" s="159"/>
      <c r="AW106" s="199" t="s">
        <v>209</v>
      </c>
      <c r="AX106" s="159">
        <v>1</v>
      </c>
      <c r="AY106" s="166">
        <v>7.32</v>
      </c>
      <c r="AZ106" s="218">
        <v>0.68</v>
      </c>
      <c r="BA106" s="159"/>
      <c r="BB106" s="199" t="s">
        <v>209</v>
      </c>
      <c r="BC106" s="159">
        <v>2</v>
      </c>
      <c r="BD106" s="166">
        <v>4.9400000000000004</v>
      </c>
      <c r="BE106" s="218">
        <v>0.6</v>
      </c>
      <c r="BF106" s="159"/>
      <c r="BG106" s="199" t="s">
        <v>209</v>
      </c>
      <c r="BH106" s="159">
        <v>3</v>
      </c>
      <c r="BI106" s="166">
        <v>4.37</v>
      </c>
      <c r="BJ106" s="218">
        <v>0.04</v>
      </c>
      <c r="BK106" s="159"/>
      <c r="BL106" s="199" t="s">
        <v>209</v>
      </c>
      <c r="BM106" s="159">
        <v>5</v>
      </c>
      <c r="BN106" s="166">
        <v>3.55</v>
      </c>
      <c r="BO106" s="218">
        <v>0.34</v>
      </c>
      <c r="BP106" s="159"/>
      <c r="BQ106" s="199" t="s">
        <v>209</v>
      </c>
      <c r="BR106" s="159">
        <v>8</v>
      </c>
      <c r="BS106" s="166">
        <v>3.35</v>
      </c>
      <c r="BT106" s="218">
        <v>7.0000000000000007E-2</v>
      </c>
      <c r="BU106" s="159"/>
      <c r="BV106" s="199" t="s">
        <v>209</v>
      </c>
      <c r="BW106" s="159">
        <v>4</v>
      </c>
      <c r="BX106" s="166">
        <v>2.4300000000000002</v>
      </c>
      <c r="BY106" s="218">
        <v>7.0000000000000007E-2</v>
      </c>
      <c r="BZ106" s="159"/>
      <c r="CA106" s="199" t="s">
        <v>209</v>
      </c>
      <c r="CB106" s="159">
        <v>7</v>
      </c>
      <c r="CC106" s="166">
        <v>2.02</v>
      </c>
      <c r="CD106" s="218">
        <v>0.1</v>
      </c>
      <c r="CE106" s="159"/>
      <c r="CF106" s="199" t="s">
        <v>209</v>
      </c>
      <c r="CG106" s="159">
        <v>11</v>
      </c>
      <c r="CH106" s="166">
        <v>1.88</v>
      </c>
      <c r="CI106" s="218">
        <v>0.14000000000000001</v>
      </c>
      <c r="CJ106" s="159"/>
      <c r="CK106" s="199" t="s">
        <v>209</v>
      </c>
      <c r="CL106" s="159">
        <v>3</v>
      </c>
      <c r="CM106" s="166">
        <v>2.38</v>
      </c>
      <c r="CN106" s="218">
        <v>0.28000000000000003</v>
      </c>
      <c r="CO106" s="159"/>
      <c r="CP106" s="199" t="s">
        <v>209</v>
      </c>
      <c r="CQ106" s="159">
        <v>7</v>
      </c>
      <c r="CR106" s="166">
        <v>1.51</v>
      </c>
      <c r="CS106" s="218">
        <v>0.15</v>
      </c>
      <c r="CT106" s="159"/>
      <c r="CU106" s="199" t="s">
        <v>209</v>
      </c>
      <c r="CV106" s="159">
        <v>13</v>
      </c>
      <c r="CW106" s="166">
        <v>1.49</v>
      </c>
      <c r="CX106" s="218">
        <v>7.0000000000000007E-2</v>
      </c>
      <c r="CY106" s="159"/>
      <c r="CZ106" s="199" t="s">
        <v>209</v>
      </c>
      <c r="DA106" s="159">
        <v>17</v>
      </c>
      <c r="DB106" s="166">
        <v>1.39</v>
      </c>
      <c r="DC106" s="218">
        <v>0.09</v>
      </c>
      <c r="DD106" s="159"/>
      <c r="DE106" s="199" t="s">
        <v>209</v>
      </c>
      <c r="DF106" s="159">
        <v>23</v>
      </c>
      <c r="DG106" s="166">
        <v>1.24</v>
      </c>
      <c r="DH106" s="218">
        <v>0.11</v>
      </c>
      <c r="DI106" s="159"/>
      <c r="DJ106" s="199" t="s">
        <v>209</v>
      </c>
      <c r="DK106" s="159">
        <v>4</v>
      </c>
      <c r="DL106" s="166">
        <v>9.81</v>
      </c>
      <c r="DM106" s="218">
        <v>0.22</v>
      </c>
      <c r="DN106" s="159"/>
      <c r="DO106" s="199" t="s">
        <v>209</v>
      </c>
      <c r="DP106" s="159">
        <v>12</v>
      </c>
      <c r="DQ106" s="166">
        <v>8.01</v>
      </c>
      <c r="DR106" s="218">
        <v>0.3</v>
      </c>
      <c r="DS106" s="159"/>
      <c r="DT106" s="199" t="s">
        <v>209</v>
      </c>
      <c r="DU106" s="159">
        <v>6</v>
      </c>
      <c r="DV106" s="166">
        <v>6.98</v>
      </c>
      <c r="DW106" s="218">
        <v>0.42</v>
      </c>
      <c r="DX106" s="159"/>
      <c r="DY106" s="199" t="s">
        <v>209</v>
      </c>
      <c r="DZ106" s="159">
        <v>9</v>
      </c>
      <c r="EA106" s="166">
        <v>5.77</v>
      </c>
      <c r="EB106" s="218">
        <v>0.52</v>
      </c>
      <c r="EC106" s="159"/>
      <c r="ED106" s="199" t="s">
        <v>209</v>
      </c>
      <c r="EE106" s="159">
        <v>13</v>
      </c>
      <c r="EF106" s="166">
        <v>6.16</v>
      </c>
      <c r="EG106" s="218">
        <v>0.72</v>
      </c>
      <c r="EH106" s="159"/>
      <c r="EI106" s="199" t="s">
        <v>209</v>
      </c>
      <c r="EJ106" s="159">
        <v>1</v>
      </c>
      <c r="EK106" s="166">
        <v>14.06</v>
      </c>
      <c r="EL106" s="218">
        <v>2.3199999999999998</v>
      </c>
      <c r="EM106" s="159"/>
      <c r="EN106" s="199" t="s">
        <v>209</v>
      </c>
      <c r="EO106" s="159">
        <v>2</v>
      </c>
      <c r="EP106" s="166">
        <v>7.98</v>
      </c>
      <c r="EQ106" s="218">
        <v>0.89</v>
      </c>
      <c r="ER106" s="159"/>
      <c r="ES106" s="199" t="s">
        <v>209</v>
      </c>
      <c r="ET106" s="159">
        <v>3</v>
      </c>
      <c r="EU106" s="166">
        <v>8.25</v>
      </c>
      <c r="EV106" s="218">
        <v>1.03</v>
      </c>
      <c r="EW106" s="159"/>
      <c r="EX106" s="199" t="s">
        <v>209</v>
      </c>
      <c r="EY106" s="159">
        <v>4</v>
      </c>
      <c r="EZ106" s="166">
        <v>7.1</v>
      </c>
      <c r="FA106" s="218">
        <v>0.46</v>
      </c>
      <c r="FB106" s="159"/>
      <c r="FC106" s="199" t="s">
        <v>209</v>
      </c>
      <c r="FD106" s="159">
        <v>6</v>
      </c>
      <c r="FE106" s="166">
        <v>6.45</v>
      </c>
      <c r="FF106" s="218">
        <v>0.63</v>
      </c>
      <c r="FG106" s="159"/>
      <c r="FH106" s="199" t="s">
        <v>209</v>
      </c>
      <c r="FI106" s="159">
        <v>9</v>
      </c>
      <c r="FJ106" s="166">
        <v>6.68</v>
      </c>
      <c r="FK106" s="218">
        <v>0.42</v>
      </c>
      <c r="FL106" s="159"/>
      <c r="FM106" s="199" t="s">
        <v>209</v>
      </c>
      <c r="FN106" s="159">
        <v>7</v>
      </c>
      <c r="FO106" s="166">
        <v>5.5</v>
      </c>
      <c r="FP106" s="218">
        <v>0.56999999999999995</v>
      </c>
      <c r="FQ106" s="159"/>
      <c r="FR106" s="199" t="s">
        <v>209</v>
      </c>
      <c r="FS106" s="159">
        <v>15</v>
      </c>
      <c r="FT106" s="166">
        <v>4.87</v>
      </c>
      <c r="FU106" s="218">
        <v>0.48</v>
      </c>
      <c r="FV106" s="159"/>
      <c r="FW106" s="199" t="s">
        <v>209</v>
      </c>
      <c r="FX106" s="159" t="s">
        <v>141</v>
      </c>
      <c r="FY106" s="166" t="e">
        <v>#VALUE!</v>
      </c>
      <c r="FZ106" s="218" t="e">
        <v>#VALUE!</v>
      </c>
      <c r="GA106" s="159"/>
      <c r="GB106" s="199" t="s">
        <v>209</v>
      </c>
      <c r="GC106" s="159" t="s">
        <v>141</v>
      </c>
      <c r="GD106" s="166" t="e">
        <v>#VALUE!</v>
      </c>
      <c r="GE106" s="218" t="e">
        <v>#VALUE!</v>
      </c>
      <c r="GF106" s="159"/>
      <c r="GG106" s="199" t="s">
        <v>209</v>
      </c>
      <c r="GH106" s="159">
        <v>3</v>
      </c>
      <c r="GI106" s="166">
        <v>3.18</v>
      </c>
      <c r="GJ106" s="218">
        <v>0.14000000000000001</v>
      </c>
    </row>
    <row r="107" spans="1:192" ht="17">
      <c r="A107" s="159"/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99" t="s">
        <v>210</v>
      </c>
      <c r="AI107" s="159">
        <v>2</v>
      </c>
      <c r="AJ107" s="166">
        <v>1.49</v>
      </c>
      <c r="AK107" s="218">
        <v>0.22</v>
      </c>
      <c r="AL107" s="159"/>
      <c r="AM107" s="199" t="s">
        <v>210</v>
      </c>
      <c r="AN107" s="159">
        <v>6</v>
      </c>
      <c r="AO107" s="166">
        <v>0.65</v>
      </c>
      <c r="AP107" s="218">
        <v>0.02</v>
      </c>
      <c r="AQ107" s="159"/>
      <c r="AR107" s="199" t="s">
        <v>210</v>
      </c>
      <c r="AS107" s="159">
        <v>8</v>
      </c>
      <c r="AT107" s="166">
        <v>0.56000000000000005</v>
      </c>
      <c r="AU107" s="218">
        <v>0.06</v>
      </c>
      <c r="AV107" s="159"/>
      <c r="AW107" s="199" t="s">
        <v>210</v>
      </c>
      <c r="AX107" s="159">
        <v>1</v>
      </c>
      <c r="AY107" s="166">
        <v>2.35</v>
      </c>
      <c r="AZ107" s="218">
        <v>0.52</v>
      </c>
      <c r="BA107" s="159"/>
      <c r="BB107" s="199" t="s">
        <v>210</v>
      </c>
      <c r="BC107" s="159">
        <v>2</v>
      </c>
      <c r="BD107" s="166">
        <v>1.28</v>
      </c>
      <c r="BE107" s="218">
        <v>0.1</v>
      </c>
      <c r="BF107" s="159"/>
      <c r="BG107" s="199" t="s">
        <v>210</v>
      </c>
      <c r="BH107" s="159">
        <v>3</v>
      </c>
      <c r="BI107" s="166">
        <v>1.07</v>
      </c>
      <c r="BJ107" s="218">
        <v>0.11</v>
      </c>
      <c r="BK107" s="159"/>
      <c r="BL107" s="199" t="s">
        <v>210</v>
      </c>
      <c r="BM107" s="159">
        <v>5</v>
      </c>
      <c r="BN107" s="166">
        <v>0.75</v>
      </c>
      <c r="BO107" s="218">
        <v>0.1</v>
      </c>
      <c r="BP107" s="159"/>
      <c r="BQ107" s="199" t="s">
        <v>210</v>
      </c>
      <c r="BR107" s="159">
        <v>8</v>
      </c>
      <c r="BS107" s="166">
        <v>0.55000000000000004</v>
      </c>
      <c r="BT107" s="218">
        <v>7.0000000000000007E-2</v>
      </c>
      <c r="BU107" s="159"/>
      <c r="BV107" s="199" t="s">
        <v>210</v>
      </c>
      <c r="BW107" s="159">
        <v>4</v>
      </c>
      <c r="BX107" s="166">
        <v>0.71</v>
      </c>
      <c r="BY107" s="218">
        <v>0.11</v>
      </c>
      <c r="BZ107" s="159"/>
      <c r="CA107" s="199" t="s">
        <v>210</v>
      </c>
      <c r="CB107" s="159">
        <v>7</v>
      </c>
      <c r="CC107" s="166">
        <v>0.48</v>
      </c>
      <c r="CD107" s="218">
        <v>0.05</v>
      </c>
      <c r="CE107" s="159"/>
      <c r="CF107" s="199" t="s">
        <v>210</v>
      </c>
      <c r="CG107" s="159">
        <v>11</v>
      </c>
      <c r="CH107" s="166">
        <v>0.38</v>
      </c>
      <c r="CI107" s="218">
        <v>0.05</v>
      </c>
      <c r="CJ107" s="159"/>
      <c r="CK107" s="199" t="s">
        <v>210</v>
      </c>
      <c r="CL107" s="159">
        <v>3</v>
      </c>
      <c r="CM107" s="166">
        <v>0.75</v>
      </c>
      <c r="CN107" s="218">
        <v>0.15</v>
      </c>
      <c r="CO107" s="159"/>
      <c r="CP107" s="199" t="s">
        <v>210</v>
      </c>
      <c r="CQ107" s="159">
        <v>7</v>
      </c>
      <c r="CR107" s="166">
        <v>0.38</v>
      </c>
      <c r="CS107" s="218">
        <v>7.0000000000000007E-2</v>
      </c>
      <c r="CT107" s="159"/>
      <c r="CU107" s="199" t="s">
        <v>210</v>
      </c>
      <c r="CV107" s="159">
        <v>13</v>
      </c>
      <c r="CW107" s="166">
        <v>0.28999999999999998</v>
      </c>
      <c r="CX107" s="218">
        <v>0.02</v>
      </c>
      <c r="CY107" s="159"/>
      <c r="CZ107" s="199" t="s">
        <v>210</v>
      </c>
      <c r="DA107" s="159">
        <v>17</v>
      </c>
      <c r="DB107" s="166">
        <v>0.25</v>
      </c>
      <c r="DC107" s="218">
        <v>0.01</v>
      </c>
      <c r="DD107" s="159"/>
      <c r="DE107" s="199" t="s">
        <v>210</v>
      </c>
      <c r="DF107" s="159">
        <v>23</v>
      </c>
      <c r="DG107" s="166">
        <v>0.21</v>
      </c>
      <c r="DH107" s="218">
        <v>0.04</v>
      </c>
      <c r="DI107" s="159"/>
      <c r="DJ107" s="199" t="s">
        <v>210</v>
      </c>
      <c r="DK107" s="159">
        <v>4</v>
      </c>
      <c r="DL107" s="166">
        <v>0.76</v>
      </c>
      <c r="DM107" s="218">
        <v>0.12</v>
      </c>
      <c r="DN107" s="159"/>
      <c r="DO107" s="199" t="s">
        <v>210</v>
      </c>
      <c r="DP107" s="159">
        <v>12</v>
      </c>
      <c r="DQ107" s="166">
        <v>0.49</v>
      </c>
      <c r="DR107" s="218">
        <v>0.15</v>
      </c>
      <c r="DS107" s="159"/>
      <c r="DT107" s="199" t="s">
        <v>210</v>
      </c>
      <c r="DU107" s="159">
        <v>6</v>
      </c>
      <c r="DV107" s="166">
        <v>0.62</v>
      </c>
      <c r="DW107" s="218">
        <v>0.1</v>
      </c>
      <c r="DX107" s="159"/>
      <c r="DY107" s="199" t="s">
        <v>210</v>
      </c>
      <c r="DZ107" s="159">
        <v>9</v>
      </c>
      <c r="EA107" s="166">
        <v>0.46</v>
      </c>
      <c r="EB107" s="218">
        <v>0.08</v>
      </c>
      <c r="EC107" s="159"/>
      <c r="ED107" s="199" t="s">
        <v>210</v>
      </c>
      <c r="EE107" s="159">
        <v>13</v>
      </c>
      <c r="EF107" s="166">
        <v>0.42</v>
      </c>
      <c r="EG107" s="218">
        <v>0.09</v>
      </c>
      <c r="EH107" s="159"/>
      <c r="EI107" s="199" t="s">
        <v>210</v>
      </c>
      <c r="EJ107" s="159">
        <v>14</v>
      </c>
      <c r="EK107" s="166" t="e">
        <v>#VALUE!</v>
      </c>
      <c r="EL107" s="218" t="e">
        <v>#VALUE!</v>
      </c>
      <c r="EM107" s="159"/>
      <c r="EN107" s="199" t="s">
        <v>210</v>
      </c>
      <c r="EO107" s="159">
        <v>15</v>
      </c>
      <c r="EP107" s="166" t="e">
        <v>#VALUE!</v>
      </c>
      <c r="EQ107" s="218" t="e">
        <v>#VALUE!</v>
      </c>
      <c r="ER107" s="159"/>
      <c r="ES107" s="199" t="s">
        <v>210</v>
      </c>
      <c r="ET107" s="159">
        <v>16</v>
      </c>
      <c r="EU107" s="166" t="e">
        <v>#VALUE!</v>
      </c>
      <c r="EV107" s="218" t="e">
        <v>#VALUE!</v>
      </c>
      <c r="EW107" s="159"/>
      <c r="EX107" s="199" t="s">
        <v>210</v>
      </c>
      <c r="EY107" s="159">
        <v>17</v>
      </c>
      <c r="EZ107" s="166">
        <v>0.43</v>
      </c>
      <c r="FA107" s="218">
        <v>0.15</v>
      </c>
      <c r="FB107" s="159"/>
      <c r="FC107" s="199" t="s">
        <v>210</v>
      </c>
      <c r="FD107" s="159">
        <v>19</v>
      </c>
      <c r="FE107" s="166" t="e">
        <v>#VALUE!</v>
      </c>
      <c r="FF107" s="218" t="e">
        <v>#VALUE!</v>
      </c>
      <c r="FG107" s="159"/>
      <c r="FH107" s="199" t="s">
        <v>210</v>
      </c>
      <c r="FI107" s="159">
        <v>22</v>
      </c>
      <c r="FJ107" s="166">
        <v>0.39</v>
      </c>
      <c r="FK107" s="218">
        <v>0.12</v>
      </c>
      <c r="FL107" s="159"/>
      <c r="FM107" s="199" t="s">
        <v>210</v>
      </c>
      <c r="FN107" s="159">
        <v>29</v>
      </c>
      <c r="FO107" s="166">
        <v>0.28999999999999998</v>
      </c>
      <c r="FP107" s="218">
        <v>0.18</v>
      </c>
      <c r="FQ107" s="159"/>
      <c r="FR107" s="199" t="s">
        <v>210</v>
      </c>
      <c r="FS107" s="159">
        <v>37</v>
      </c>
      <c r="FT107" s="166">
        <v>0.34</v>
      </c>
      <c r="FU107" s="218">
        <v>0.18</v>
      </c>
      <c r="FV107" s="159"/>
      <c r="FW107" s="199" t="s">
        <v>210</v>
      </c>
      <c r="FX107" s="159">
        <v>44</v>
      </c>
      <c r="FY107" s="166">
        <v>0.34</v>
      </c>
      <c r="FZ107" s="218">
        <v>0.22</v>
      </c>
      <c r="GA107" s="159"/>
      <c r="GB107" s="199" t="s">
        <v>210</v>
      </c>
      <c r="GC107" s="159">
        <v>51</v>
      </c>
      <c r="GD107" s="166">
        <v>0.28000000000000003</v>
      </c>
      <c r="GE107" s="218">
        <v>0.19</v>
      </c>
      <c r="GF107" s="159"/>
      <c r="GG107" s="199" t="s">
        <v>210</v>
      </c>
      <c r="GH107" s="159">
        <v>55</v>
      </c>
      <c r="GI107" s="166" t="e">
        <v>#VALUE!</v>
      </c>
      <c r="GJ107" s="218" t="e">
        <v>#VALUE!</v>
      </c>
    </row>
    <row r="108" spans="1:192" ht="17">
      <c r="A108" s="159"/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99" t="s">
        <v>211</v>
      </c>
      <c r="AI108" s="159">
        <v>2</v>
      </c>
      <c r="AJ108" s="166">
        <v>5.22</v>
      </c>
      <c r="AK108" s="218">
        <v>0.71</v>
      </c>
      <c r="AL108" s="159"/>
      <c r="AM108" s="199" t="s">
        <v>211</v>
      </c>
      <c r="AN108" s="159">
        <v>6</v>
      </c>
      <c r="AO108" s="166">
        <v>2.93</v>
      </c>
      <c r="AP108" s="218">
        <v>0.28000000000000003</v>
      </c>
      <c r="AQ108" s="159"/>
      <c r="AR108" s="199" t="s">
        <v>211</v>
      </c>
      <c r="AS108" s="159">
        <v>8</v>
      </c>
      <c r="AT108" s="166">
        <v>2.89</v>
      </c>
      <c r="AU108" s="218">
        <v>0.56999999999999995</v>
      </c>
      <c r="AV108" s="159"/>
      <c r="AW108" s="199" t="s">
        <v>211</v>
      </c>
      <c r="AX108" s="159">
        <v>1</v>
      </c>
      <c r="AY108" s="166">
        <v>8.66</v>
      </c>
      <c r="AZ108" s="218">
        <v>0.4</v>
      </c>
      <c r="BA108" s="159"/>
      <c r="BB108" s="199" t="s">
        <v>211</v>
      </c>
      <c r="BC108" s="159">
        <v>2</v>
      </c>
      <c r="BD108" s="166">
        <v>7.99</v>
      </c>
      <c r="BE108" s="218">
        <v>0.55000000000000004</v>
      </c>
      <c r="BF108" s="159"/>
      <c r="BG108" s="199" t="s">
        <v>211</v>
      </c>
      <c r="BH108" s="159">
        <v>3</v>
      </c>
      <c r="BI108" s="166">
        <v>6.29</v>
      </c>
      <c r="BJ108" s="218">
        <v>0.48</v>
      </c>
      <c r="BK108" s="159"/>
      <c r="BL108" s="199" t="s">
        <v>211</v>
      </c>
      <c r="BM108" s="159">
        <v>5</v>
      </c>
      <c r="BN108" s="166">
        <v>6.42</v>
      </c>
      <c r="BO108" s="218">
        <v>0.19</v>
      </c>
      <c r="BP108" s="159"/>
      <c r="BQ108" s="199" t="s">
        <v>211</v>
      </c>
      <c r="BR108" s="159">
        <v>8</v>
      </c>
      <c r="BS108" s="166">
        <v>5.92</v>
      </c>
      <c r="BT108" s="218">
        <v>0.49</v>
      </c>
      <c r="BU108" s="159"/>
      <c r="BV108" s="199" t="s">
        <v>211</v>
      </c>
      <c r="BW108" s="159">
        <v>4</v>
      </c>
      <c r="BX108" s="166">
        <v>4.8899999999999997</v>
      </c>
      <c r="BY108" s="218">
        <v>0.68</v>
      </c>
      <c r="BZ108" s="159"/>
      <c r="CA108" s="199" t="s">
        <v>211</v>
      </c>
      <c r="CB108" s="159">
        <v>7</v>
      </c>
      <c r="CC108" s="166">
        <v>4.5199999999999996</v>
      </c>
      <c r="CD108" s="218">
        <v>0.26</v>
      </c>
      <c r="CE108" s="159"/>
      <c r="CF108" s="199" t="s">
        <v>211</v>
      </c>
      <c r="CG108" s="159">
        <v>11</v>
      </c>
      <c r="CH108" s="166">
        <v>4.18</v>
      </c>
      <c r="CI108" s="218">
        <v>0.37</v>
      </c>
      <c r="CJ108" s="159"/>
      <c r="CK108" s="199" t="s">
        <v>211</v>
      </c>
      <c r="CL108" s="159">
        <v>3</v>
      </c>
      <c r="CM108" s="166">
        <v>4.62</v>
      </c>
      <c r="CN108" s="218">
        <v>0.55000000000000004</v>
      </c>
      <c r="CO108" s="159"/>
      <c r="CP108" s="199" t="s">
        <v>211</v>
      </c>
      <c r="CQ108" s="159">
        <v>7</v>
      </c>
      <c r="CR108" s="166">
        <v>3.53</v>
      </c>
      <c r="CS108" s="218">
        <v>0.44</v>
      </c>
      <c r="CT108" s="159"/>
      <c r="CU108" s="199" t="s">
        <v>211</v>
      </c>
      <c r="CV108" s="159">
        <v>13</v>
      </c>
      <c r="CW108" s="166">
        <v>3.08</v>
      </c>
      <c r="CX108" s="218">
        <v>0.26</v>
      </c>
      <c r="CY108" s="159"/>
      <c r="CZ108" s="199" t="s">
        <v>211</v>
      </c>
      <c r="DA108" s="159">
        <v>17</v>
      </c>
      <c r="DB108" s="166">
        <v>2.99</v>
      </c>
      <c r="DC108" s="218">
        <v>0.35</v>
      </c>
      <c r="DD108" s="159"/>
      <c r="DE108" s="199" t="s">
        <v>211</v>
      </c>
      <c r="DF108" s="159">
        <v>23</v>
      </c>
      <c r="DG108" s="166">
        <v>2.78</v>
      </c>
      <c r="DH108" s="218">
        <v>0.45</v>
      </c>
      <c r="DI108" s="159"/>
      <c r="DJ108" s="199" t="s">
        <v>211</v>
      </c>
      <c r="DK108" s="159">
        <v>4</v>
      </c>
      <c r="DL108" s="166">
        <v>9.81</v>
      </c>
      <c r="DM108" s="218">
        <v>0.95</v>
      </c>
      <c r="DN108" s="159"/>
      <c r="DO108" s="199" t="s">
        <v>211</v>
      </c>
      <c r="DP108" s="159">
        <v>12</v>
      </c>
      <c r="DQ108" s="166">
        <v>9.74</v>
      </c>
      <c r="DR108" s="218">
        <v>0.36</v>
      </c>
      <c r="DS108" s="159"/>
      <c r="DT108" s="199" t="s">
        <v>211</v>
      </c>
      <c r="DU108" s="159">
        <v>6</v>
      </c>
      <c r="DV108" s="166">
        <v>8.83</v>
      </c>
      <c r="DW108" s="218">
        <v>0.7</v>
      </c>
      <c r="DX108" s="159"/>
      <c r="DY108" s="199" t="s">
        <v>211</v>
      </c>
      <c r="DZ108" s="159">
        <v>9</v>
      </c>
      <c r="EA108" s="166">
        <v>8.4</v>
      </c>
      <c r="EB108" s="218">
        <v>0.51</v>
      </c>
      <c r="EC108" s="159"/>
      <c r="ED108" s="199" t="s">
        <v>211</v>
      </c>
      <c r="EE108" s="159">
        <v>13</v>
      </c>
      <c r="EF108" s="166">
        <v>9.24</v>
      </c>
      <c r="EG108" s="218">
        <v>7.0000000000000007E-2</v>
      </c>
      <c r="EH108" s="159"/>
      <c r="EI108" s="199" t="s">
        <v>211</v>
      </c>
      <c r="EJ108" s="159">
        <v>1</v>
      </c>
      <c r="EK108" s="166">
        <v>19.079999999999998</v>
      </c>
      <c r="EL108" s="218">
        <v>1.94</v>
      </c>
      <c r="EM108" s="159"/>
      <c r="EN108" s="199" t="s">
        <v>211</v>
      </c>
      <c r="EO108" s="159">
        <v>2</v>
      </c>
      <c r="EP108" s="166">
        <v>11.56</v>
      </c>
      <c r="EQ108" s="218">
        <v>0.46</v>
      </c>
      <c r="ER108" s="159"/>
      <c r="ES108" s="199" t="s">
        <v>211</v>
      </c>
      <c r="ET108" s="159">
        <v>3</v>
      </c>
      <c r="EU108" s="166">
        <v>11.21</v>
      </c>
      <c r="EV108" s="218">
        <v>0.88</v>
      </c>
      <c r="EW108" s="159"/>
      <c r="EX108" s="199" t="s">
        <v>211</v>
      </c>
      <c r="EY108" s="159">
        <v>4</v>
      </c>
      <c r="EZ108" s="166">
        <v>10.29</v>
      </c>
      <c r="FA108" s="218">
        <v>0.51</v>
      </c>
      <c r="FB108" s="159"/>
      <c r="FC108" s="199" t="s">
        <v>211</v>
      </c>
      <c r="FD108" s="159">
        <v>6</v>
      </c>
      <c r="FE108" s="166">
        <v>8.81</v>
      </c>
      <c r="FF108" s="218">
        <v>0.57999999999999996</v>
      </c>
      <c r="FG108" s="159"/>
      <c r="FH108" s="199" t="s">
        <v>211</v>
      </c>
      <c r="FI108" s="159">
        <v>9</v>
      </c>
      <c r="FJ108" s="166">
        <v>9.41</v>
      </c>
      <c r="FK108" s="218">
        <v>0.14000000000000001</v>
      </c>
      <c r="FL108" s="159"/>
      <c r="FM108" s="199" t="s">
        <v>211</v>
      </c>
      <c r="FN108" s="159">
        <v>7</v>
      </c>
      <c r="FO108" s="166">
        <v>8.49</v>
      </c>
      <c r="FP108" s="218">
        <v>0.94</v>
      </c>
      <c r="FQ108" s="159"/>
      <c r="FR108" s="199" t="s">
        <v>211</v>
      </c>
      <c r="FS108" s="159">
        <v>15</v>
      </c>
      <c r="FT108" s="166">
        <v>7.14</v>
      </c>
      <c r="FU108" s="218">
        <v>0.13</v>
      </c>
      <c r="FV108" s="159"/>
      <c r="FW108" s="199" t="s">
        <v>211</v>
      </c>
      <c r="FX108" s="159" t="s">
        <v>141</v>
      </c>
      <c r="FY108" s="166" t="e">
        <v>#VALUE!</v>
      </c>
      <c r="FZ108" s="218" t="e">
        <v>#VALUE!</v>
      </c>
      <c r="GA108" s="159"/>
      <c r="GB108" s="199" t="s">
        <v>211</v>
      </c>
      <c r="GC108" s="159" t="s">
        <v>141</v>
      </c>
      <c r="GD108" s="166" t="e">
        <v>#VALUE!</v>
      </c>
      <c r="GE108" s="218" t="e">
        <v>#VALUE!</v>
      </c>
      <c r="GF108" s="159"/>
      <c r="GG108" s="199" t="s">
        <v>211</v>
      </c>
      <c r="GH108" s="159">
        <v>3</v>
      </c>
      <c r="GI108" s="166">
        <v>3.69</v>
      </c>
      <c r="GJ108" s="218">
        <v>0.46</v>
      </c>
    </row>
    <row r="109" spans="1:192" ht="17">
      <c r="A109" s="159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99" t="s">
        <v>212</v>
      </c>
      <c r="AI109" s="159">
        <v>2</v>
      </c>
      <c r="AJ109" s="166">
        <v>1.96</v>
      </c>
      <c r="AK109" s="218">
        <v>0.19</v>
      </c>
      <c r="AL109" s="159"/>
      <c r="AM109" s="199" t="s">
        <v>212</v>
      </c>
      <c r="AN109" s="159">
        <v>6</v>
      </c>
      <c r="AO109" s="166">
        <v>0.9</v>
      </c>
      <c r="AP109" s="218">
        <v>0.08</v>
      </c>
      <c r="AQ109" s="159"/>
      <c r="AR109" s="199" t="s">
        <v>212</v>
      </c>
      <c r="AS109" s="159">
        <v>8</v>
      </c>
      <c r="AT109" s="166">
        <v>0.79</v>
      </c>
      <c r="AU109" s="218">
        <v>0</v>
      </c>
      <c r="AV109" s="159"/>
      <c r="AW109" s="199" t="s">
        <v>212</v>
      </c>
      <c r="AX109" s="159">
        <v>1</v>
      </c>
      <c r="AY109" s="166">
        <v>3.36</v>
      </c>
      <c r="AZ109" s="218">
        <v>0.32</v>
      </c>
      <c r="BA109" s="159"/>
      <c r="BB109" s="199" t="s">
        <v>212</v>
      </c>
      <c r="BC109" s="159">
        <v>2</v>
      </c>
      <c r="BD109" s="166">
        <v>1.98</v>
      </c>
      <c r="BE109" s="218">
        <v>0.28999999999999998</v>
      </c>
      <c r="BF109" s="159"/>
      <c r="BG109" s="199" t="s">
        <v>212</v>
      </c>
      <c r="BH109" s="159">
        <v>3</v>
      </c>
      <c r="BI109" s="166">
        <v>1.55</v>
      </c>
      <c r="BJ109" s="218">
        <v>0.24</v>
      </c>
      <c r="BK109" s="159"/>
      <c r="BL109" s="199" t="s">
        <v>212</v>
      </c>
      <c r="BM109" s="159">
        <v>5</v>
      </c>
      <c r="BN109" s="166">
        <v>1.2</v>
      </c>
      <c r="BO109" s="218">
        <v>0.24</v>
      </c>
      <c r="BP109" s="159"/>
      <c r="BQ109" s="199" t="s">
        <v>212</v>
      </c>
      <c r="BR109" s="159">
        <v>8</v>
      </c>
      <c r="BS109" s="166">
        <v>0.98</v>
      </c>
      <c r="BT109" s="218">
        <v>0.18</v>
      </c>
      <c r="BU109" s="159"/>
      <c r="BV109" s="199" t="s">
        <v>212</v>
      </c>
      <c r="BW109" s="159">
        <v>4</v>
      </c>
      <c r="BX109" s="166">
        <v>0.98</v>
      </c>
      <c r="BY109" s="218">
        <v>0.11</v>
      </c>
      <c r="BZ109" s="159"/>
      <c r="CA109" s="199" t="s">
        <v>212</v>
      </c>
      <c r="CB109" s="159">
        <v>7</v>
      </c>
      <c r="CC109" s="166">
        <v>0.8</v>
      </c>
      <c r="CD109" s="218">
        <v>0.08</v>
      </c>
      <c r="CE109" s="159"/>
      <c r="CF109" s="199" t="s">
        <v>212</v>
      </c>
      <c r="CG109" s="159">
        <v>11</v>
      </c>
      <c r="CH109" s="166">
        <v>0.6</v>
      </c>
      <c r="CI109" s="218">
        <v>0.06</v>
      </c>
      <c r="CJ109" s="159"/>
      <c r="CK109" s="199" t="s">
        <v>212</v>
      </c>
      <c r="CL109" s="159">
        <v>3</v>
      </c>
      <c r="CM109" s="166">
        <v>0.95</v>
      </c>
      <c r="CN109" s="218">
        <v>0.14000000000000001</v>
      </c>
      <c r="CO109" s="159"/>
      <c r="CP109" s="199" t="s">
        <v>212</v>
      </c>
      <c r="CQ109" s="159">
        <v>7</v>
      </c>
      <c r="CR109" s="166">
        <v>0.57999999999999996</v>
      </c>
      <c r="CS109" s="218">
        <v>0.01</v>
      </c>
      <c r="CT109" s="159"/>
      <c r="CU109" s="199" t="s">
        <v>212</v>
      </c>
      <c r="CV109" s="159">
        <v>13</v>
      </c>
      <c r="CW109" s="166">
        <v>0.47</v>
      </c>
      <c r="CX109" s="218">
        <v>0.05</v>
      </c>
      <c r="CY109" s="159"/>
      <c r="CZ109" s="199" t="s">
        <v>212</v>
      </c>
      <c r="DA109" s="159">
        <v>17</v>
      </c>
      <c r="DB109" s="166">
        <v>0.44</v>
      </c>
      <c r="DC109" s="218">
        <v>0.05</v>
      </c>
      <c r="DD109" s="159"/>
      <c r="DE109" s="199" t="s">
        <v>212</v>
      </c>
      <c r="DF109" s="159">
        <v>23</v>
      </c>
      <c r="DG109" s="166">
        <v>0.34</v>
      </c>
      <c r="DH109" s="218">
        <v>7.0000000000000007E-2</v>
      </c>
      <c r="DI109" s="159"/>
      <c r="DJ109" s="199" t="s">
        <v>212</v>
      </c>
      <c r="DK109" s="159">
        <v>4</v>
      </c>
      <c r="DL109" s="166">
        <v>1.38</v>
      </c>
      <c r="DM109" s="218">
        <v>0.13</v>
      </c>
      <c r="DN109" s="159"/>
      <c r="DO109" s="199" t="s">
        <v>212</v>
      </c>
      <c r="DP109" s="159">
        <v>12</v>
      </c>
      <c r="DQ109" s="166">
        <v>1.04</v>
      </c>
      <c r="DR109" s="218">
        <v>0.2</v>
      </c>
      <c r="DS109" s="159"/>
      <c r="DT109" s="199" t="s">
        <v>212</v>
      </c>
      <c r="DU109" s="159">
        <v>6</v>
      </c>
      <c r="DV109" s="166">
        <v>1.21</v>
      </c>
      <c r="DW109" s="218">
        <v>0.27</v>
      </c>
      <c r="DX109" s="159"/>
      <c r="DY109" s="199" t="s">
        <v>212</v>
      </c>
      <c r="DZ109" s="159">
        <v>9</v>
      </c>
      <c r="EA109" s="166">
        <v>1.07</v>
      </c>
      <c r="EB109" s="218">
        <v>0.18</v>
      </c>
      <c r="EC109" s="159"/>
      <c r="ED109" s="199" t="s">
        <v>212</v>
      </c>
      <c r="EE109" s="159">
        <v>13</v>
      </c>
      <c r="EF109" s="166">
        <v>0.93</v>
      </c>
      <c r="EG109" s="218">
        <v>0.19</v>
      </c>
      <c r="EH109" s="159"/>
      <c r="EI109" s="199" t="s">
        <v>212</v>
      </c>
      <c r="EJ109" s="159">
        <v>14</v>
      </c>
      <c r="EK109" s="166" t="e">
        <v>#VALUE!</v>
      </c>
      <c r="EL109" s="218" t="e">
        <v>#VALUE!</v>
      </c>
      <c r="EM109" s="159"/>
      <c r="EN109" s="206" t="s">
        <v>212</v>
      </c>
      <c r="EO109" s="207">
        <v>15</v>
      </c>
      <c r="EP109" s="221" t="e">
        <v>#VALUE!</v>
      </c>
      <c r="EQ109" s="220" t="e">
        <v>#VALUE!</v>
      </c>
      <c r="ER109" s="159"/>
      <c r="ES109" s="199" t="s">
        <v>212</v>
      </c>
      <c r="ET109" s="159">
        <v>16</v>
      </c>
      <c r="EU109" s="166" t="e">
        <v>#VALUE!</v>
      </c>
      <c r="EV109" s="218" t="e">
        <v>#VALUE!</v>
      </c>
      <c r="EW109" s="159"/>
      <c r="EX109" s="206" t="s">
        <v>212</v>
      </c>
      <c r="EY109" s="207">
        <v>17</v>
      </c>
      <c r="EZ109" s="221">
        <v>0.98</v>
      </c>
      <c r="FA109" s="220">
        <v>0.22</v>
      </c>
      <c r="FB109" s="159"/>
      <c r="FC109" s="206" t="s">
        <v>212</v>
      </c>
      <c r="FD109" s="207">
        <v>19</v>
      </c>
      <c r="FE109" s="221" t="e">
        <v>#VALUE!</v>
      </c>
      <c r="FF109" s="220" t="e">
        <v>#VALUE!</v>
      </c>
      <c r="FG109" s="159"/>
      <c r="FH109" s="206" t="s">
        <v>212</v>
      </c>
      <c r="FI109" s="207">
        <v>22</v>
      </c>
      <c r="FJ109" s="221">
        <v>0.94</v>
      </c>
      <c r="FK109" s="220">
        <v>0.28000000000000003</v>
      </c>
      <c r="FL109" s="159"/>
      <c r="FM109" s="206" t="s">
        <v>212</v>
      </c>
      <c r="FN109" s="207">
        <v>29</v>
      </c>
      <c r="FO109" s="221">
        <v>0.82</v>
      </c>
      <c r="FP109" s="220">
        <v>0.28000000000000003</v>
      </c>
      <c r="FQ109" s="159"/>
      <c r="FR109" s="206" t="s">
        <v>212</v>
      </c>
      <c r="FS109" s="207">
        <v>37</v>
      </c>
      <c r="FT109" s="221">
        <v>1.07</v>
      </c>
      <c r="FU109" s="220">
        <v>0.05</v>
      </c>
      <c r="FV109" s="159"/>
      <c r="FW109" s="206" t="s">
        <v>212</v>
      </c>
      <c r="FX109" s="207">
        <v>44</v>
      </c>
      <c r="FY109" s="222">
        <v>1.02</v>
      </c>
      <c r="FZ109" s="223">
        <v>0.05</v>
      </c>
      <c r="GA109" s="159"/>
      <c r="GB109" s="206" t="s">
        <v>212</v>
      </c>
      <c r="GC109" s="207">
        <v>51</v>
      </c>
      <c r="GD109" s="222">
        <v>0.98</v>
      </c>
      <c r="GE109" s="223">
        <v>0.01</v>
      </c>
      <c r="GF109" s="159"/>
      <c r="GG109" s="206" t="s">
        <v>212</v>
      </c>
      <c r="GH109" s="207">
        <v>4</v>
      </c>
      <c r="GI109" s="222">
        <v>1.98</v>
      </c>
      <c r="GJ109" s="223">
        <v>0.17</v>
      </c>
    </row>
    <row r="110" spans="1:192" ht="17">
      <c r="A110" s="159"/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95" t="s">
        <v>214</v>
      </c>
      <c r="AI110" s="159" t="s">
        <v>206</v>
      </c>
      <c r="AJ110" s="191" t="s">
        <v>217</v>
      </c>
      <c r="AK110" s="201" t="s">
        <v>208</v>
      </c>
      <c r="AL110" s="159"/>
      <c r="AM110" s="195" t="s">
        <v>214</v>
      </c>
      <c r="AN110" s="159" t="s">
        <v>206</v>
      </c>
      <c r="AO110" s="191" t="s">
        <v>217</v>
      </c>
      <c r="AP110" s="201" t="s">
        <v>208</v>
      </c>
      <c r="AQ110" s="159"/>
      <c r="AR110" s="195" t="s">
        <v>214</v>
      </c>
      <c r="AS110" s="159" t="s">
        <v>206</v>
      </c>
      <c r="AT110" s="191" t="s">
        <v>217</v>
      </c>
      <c r="AU110" s="201" t="s">
        <v>208</v>
      </c>
      <c r="AV110" s="159"/>
      <c r="AW110" s="195" t="s">
        <v>214</v>
      </c>
      <c r="AX110" s="159" t="s">
        <v>206</v>
      </c>
      <c r="AY110" s="191" t="s">
        <v>217</v>
      </c>
      <c r="AZ110" s="201" t="s">
        <v>208</v>
      </c>
      <c r="BA110" s="159"/>
      <c r="BB110" s="195" t="s">
        <v>214</v>
      </c>
      <c r="BC110" s="159" t="s">
        <v>206</v>
      </c>
      <c r="BD110" s="191" t="s">
        <v>217</v>
      </c>
      <c r="BE110" s="201" t="s">
        <v>208</v>
      </c>
      <c r="BF110" s="159"/>
      <c r="BG110" s="195" t="s">
        <v>214</v>
      </c>
      <c r="BH110" s="159" t="s">
        <v>206</v>
      </c>
      <c r="BI110" s="191" t="s">
        <v>217</v>
      </c>
      <c r="BJ110" s="201" t="s">
        <v>208</v>
      </c>
      <c r="BK110" s="159"/>
      <c r="BL110" s="195" t="s">
        <v>214</v>
      </c>
      <c r="BM110" s="159" t="s">
        <v>206</v>
      </c>
      <c r="BN110" s="191" t="s">
        <v>217</v>
      </c>
      <c r="BO110" s="201" t="s">
        <v>208</v>
      </c>
      <c r="BP110" s="159"/>
      <c r="BQ110" s="195" t="s">
        <v>214</v>
      </c>
      <c r="BR110" s="159" t="s">
        <v>206</v>
      </c>
      <c r="BS110" s="191" t="s">
        <v>217</v>
      </c>
      <c r="BT110" s="201" t="s">
        <v>208</v>
      </c>
      <c r="BU110" s="159"/>
      <c r="BV110" s="195" t="s">
        <v>214</v>
      </c>
      <c r="BW110" s="159" t="s">
        <v>206</v>
      </c>
      <c r="BX110" s="191" t="s">
        <v>217</v>
      </c>
      <c r="BY110" s="201" t="s">
        <v>208</v>
      </c>
      <c r="BZ110" s="159"/>
      <c r="CA110" s="195" t="s">
        <v>214</v>
      </c>
      <c r="CB110" s="159" t="s">
        <v>206</v>
      </c>
      <c r="CC110" s="191" t="s">
        <v>217</v>
      </c>
      <c r="CD110" s="201" t="s">
        <v>208</v>
      </c>
      <c r="CE110" s="159"/>
      <c r="CF110" s="195" t="s">
        <v>214</v>
      </c>
      <c r="CG110" s="159" t="s">
        <v>206</v>
      </c>
      <c r="CH110" s="191" t="s">
        <v>217</v>
      </c>
      <c r="CI110" s="201" t="s">
        <v>208</v>
      </c>
      <c r="CJ110" s="159"/>
      <c r="CK110" s="195" t="s">
        <v>214</v>
      </c>
      <c r="CL110" s="159" t="s">
        <v>206</v>
      </c>
      <c r="CM110" s="191" t="s">
        <v>217</v>
      </c>
      <c r="CN110" s="201" t="s">
        <v>208</v>
      </c>
      <c r="CO110" s="159"/>
      <c r="CP110" s="195" t="s">
        <v>214</v>
      </c>
      <c r="CQ110" s="159" t="s">
        <v>206</v>
      </c>
      <c r="CR110" s="191" t="s">
        <v>217</v>
      </c>
      <c r="CS110" s="201" t="s">
        <v>208</v>
      </c>
      <c r="CT110" s="159"/>
      <c r="CU110" s="195" t="s">
        <v>214</v>
      </c>
      <c r="CV110" s="159" t="s">
        <v>206</v>
      </c>
      <c r="CW110" s="191" t="s">
        <v>217</v>
      </c>
      <c r="CX110" s="201" t="s">
        <v>208</v>
      </c>
      <c r="CY110" s="159"/>
      <c r="CZ110" s="195" t="s">
        <v>214</v>
      </c>
      <c r="DA110" s="159" t="s">
        <v>206</v>
      </c>
      <c r="DB110" s="191" t="s">
        <v>217</v>
      </c>
      <c r="DC110" s="201" t="s">
        <v>208</v>
      </c>
      <c r="DD110" s="159"/>
      <c r="DE110" s="195" t="s">
        <v>214</v>
      </c>
      <c r="DF110" s="159" t="s">
        <v>206</v>
      </c>
      <c r="DG110" s="191" t="s">
        <v>217</v>
      </c>
      <c r="DH110" s="201" t="s">
        <v>208</v>
      </c>
      <c r="DI110" s="159"/>
      <c r="DJ110" s="195" t="s">
        <v>214</v>
      </c>
      <c r="DK110" s="159" t="s">
        <v>206</v>
      </c>
      <c r="DL110" s="191" t="s">
        <v>217</v>
      </c>
      <c r="DM110" s="201" t="s">
        <v>208</v>
      </c>
      <c r="DN110" s="159"/>
      <c r="DO110" s="195" t="s">
        <v>214</v>
      </c>
      <c r="DP110" s="159" t="s">
        <v>206</v>
      </c>
      <c r="DQ110" s="191" t="s">
        <v>217</v>
      </c>
      <c r="DR110" s="201" t="s">
        <v>208</v>
      </c>
      <c r="DS110" s="159"/>
      <c r="DT110" s="195" t="s">
        <v>214</v>
      </c>
      <c r="DU110" s="159" t="s">
        <v>206</v>
      </c>
      <c r="DV110" s="191" t="s">
        <v>217</v>
      </c>
      <c r="DW110" s="201" t="s">
        <v>208</v>
      </c>
      <c r="DX110" s="159"/>
      <c r="DY110" s="195" t="s">
        <v>214</v>
      </c>
      <c r="DZ110" s="159" t="s">
        <v>206</v>
      </c>
      <c r="EA110" s="191" t="s">
        <v>217</v>
      </c>
      <c r="EB110" s="201" t="s">
        <v>208</v>
      </c>
      <c r="EC110" s="159"/>
      <c r="ED110" s="195" t="s">
        <v>214</v>
      </c>
      <c r="EE110" s="159" t="s">
        <v>206</v>
      </c>
      <c r="EF110" s="191" t="s">
        <v>217</v>
      </c>
      <c r="EG110" s="201" t="s">
        <v>208</v>
      </c>
      <c r="EH110" s="159"/>
      <c r="EI110" s="202" t="s">
        <v>214</v>
      </c>
      <c r="EJ110" s="203" t="s">
        <v>206</v>
      </c>
      <c r="EK110" s="204" t="s">
        <v>217</v>
      </c>
      <c r="EL110" s="205" t="s">
        <v>208</v>
      </c>
      <c r="EM110" s="159"/>
      <c r="EN110" s="195" t="s">
        <v>214</v>
      </c>
      <c r="EO110" s="159" t="s">
        <v>206</v>
      </c>
      <c r="EP110" s="191" t="s">
        <v>217</v>
      </c>
      <c r="EQ110" s="201" t="s">
        <v>208</v>
      </c>
      <c r="ER110" s="159"/>
      <c r="ES110" s="202" t="s">
        <v>214</v>
      </c>
      <c r="ET110" s="203" t="s">
        <v>206</v>
      </c>
      <c r="EU110" s="204" t="s">
        <v>217</v>
      </c>
      <c r="EV110" s="205" t="s">
        <v>208</v>
      </c>
      <c r="EW110" s="159"/>
      <c r="EX110" s="195" t="s">
        <v>214</v>
      </c>
      <c r="EY110" s="159" t="s">
        <v>206</v>
      </c>
      <c r="EZ110" s="191" t="s">
        <v>217</v>
      </c>
      <c r="FA110" s="201" t="s">
        <v>208</v>
      </c>
      <c r="FB110" s="159"/>
      <c r="FC110" s="195" t="s">
        <v>214</v>
      </c>
      <c r="FD110" s="159" t="s">
        <v>206</v>
      </c>
      <c r="FE110" s="191" t="s">
        <v>217</v>
      </c>
      <c r="FF110" s="201" t="s">
        <v>208</v>
      </c>
      <c r="FG110" s="159"/>
      <c r="FH110" s="195" t="s">
        <v>214</v>
      </c>
      <c r="FI110" s="159" t="s">
        <v>206</v>
      </c>
      <c r="FJ110" s="191" t="s">
        <v>217</v>
      </c>
      <c r="FK110" s="201" t="s">
        <v>208</v>
      </c>
      <c r="FL110" s="159"/>
      <c r="FM110" s="195" t="s">
        <v>214</v>
      </c>
      <c r="FN110" s="159" t="s">
        <v>206</v>
      </c>
      <c r="FO110" s="191" t="s">
        <v>217</v>
      </c>
      <c r="FP110" s="201" t="s">
        <v>208</v>
      </c>
      <c r="FQ110" s="159"/>
      <c r="FR110" s="195" t="s">
        <v>214</v>
      </c>
      <c r="FS110" s="159" t="s">
        <v>206</v>
      </c>
      <c r="FT110" s="191" t="s">
        <v>217</v>
      </c>
      <c r="FU110" s="201" t="s">
        <v>208</v>
      </c>
      <c r="FV110" s="159"/>
      <c r="FW110" s="195" t="s">
        <v>214</v>
      </c>
      <c r="FX110" s="159" t="s">
        <v>206</v>
      </c>
      <c r="FY110" s="191" t="s">
        <v>217</v>
      </c>
      <c r="FZ110" s="201" t="s">
        <v>208</v>
      </c>
      <c r="GA110" s="159"/>
      <c r="GB110" s="195" t="s">
        <v>214</v>
      </c>
      <c r="GC110" s="159" t="s">
        <v>206</v>
      </c>
      <c r="GD110" s="191" t="s">
        <v>217</v>
      </c>
      <c r="GE110" s="201" t="s">
        <v>208</v>
      </c>
      <c r="GF110" s="159"/>
      <c r="GG110" s="195" t="s">
        <v>214</v>
      </c>
      <c r="GH110" s="159" t="s">
        <v>206</v>
      </c>
      <c r="GI110" s="191" t="s">
        <v>217</v>
      </c>
      <c r="GJ110" s="201" t="s">
        <v>208</v>
      </c>
    </row>
    <row r="111" spans="1:192" ht="17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99" t="s">
        <v>209</v>
      </c>
      <c r="AI111" s="159">
        <v>2</v>
      </c>
      <c r="AJ111" s="166">
        <v>2.65</v>
      </c>
      <c r="AK111" s="218">
        <v>0.45</v>
      </c>
      <c r="AL111" s="159"/>
      <c r="AM111" s="199" t="s">
        <v>209</v>
      </c>
      <c r="AN111" s="159">
        <v>6</v>
      </c>
      <c r="AO111" s="166">
        <v>1.48</v>
      </c>
      <c r="AP111" s="218">
        <v>0.16</v>
      </c>
      <c r="AQ111" s="159"/>
      <c r="AR111" s="199" t="s">
        <v>209</v>
      </c>
      <c r="AS111" s="159">
        <v>8</v>
      </c>
      <c r="AT111" s="166">
        <v>1.49</v>
      </c>
      <c r="AU111" s="218">
        <v>0.09</v>
      </c>
      <c r="AV111" s="159"/>
      <c r="AW111" s="199" t="s">
        <v>209</v>
      </c>
      <c r="AX111" s="159">
        <v>1</v>
      </c>
      <c r="AY111" s="166">
        <v>12.74</v>
      </c>
      <c r="AZ111" s="218">
        <v>0.78</v>
      </c>
      <c r="BA111" s="159"/>
      <c r="BB111" s="199" t="s">
        <v>209</v>
      </c>
      <c r="BC111" s="159">
        <v>2</v>
      </c>
      <c r="BD111" s="166">
        <v>12.03</v>
      </c>
      <c r="BE111" s="218">
        <v>0.82</v>
      </c>
      <c r="BF111" s="159"/>
      <c r="BG111" s="199" t="s">
        <v>209</v>
      </c>
      <c r="BH111" s="159">
        <v>3</v>
      </c>
      <c r="BI111" s="166">
        <v>9.01</v>
      </c>
      <c r="BJ111" s="218">
        <v>0.52</v>
      </c>
      <c r="BK111" s="159"/>
      <c r="BL111" s="199" t="s">
        <v>209</v>
      </c>
      <c r="BM111" s="159">
        <v>5</v>
      </c>
      <c r="BN111" s="166">
        <v>7.26</v>
      </c>
      <c r="BO111" s="218">
        <v>0.4</v>
      </c>
      <c r="BP111" s="159"/>
      <c r="BQ111" s="199" t="s">
        <v>209</v>
      </c>
      <c r="BR111" s="159">
        <v>8</v>
      </c>
      <c r="BS111" s="166">
        <v>5.9</v>
      </c>
      <c r="BT111" s="218">
        <v>0.14000000000000001</v>
      </c>
      <c r="BU111" s="159"/>
      <c r="BV111" s="199" t="s">
        <v>209</v>
      </c>
      <c r="BW111" s="159">
        <v>4</v>
      </c>
      <c r="BX111" s="166">
        <v>2.97</v>
      </c>
      <c r="BY111" s="218">
        <v>0.22</v>
      </c>
      <c r="BZ111" s="159"/>
      <c r="CA111" s="199" t="s">
        <v>209</v>
      </c>
      <c r="CB111" s="159">
        <v>7</v>
      </c>
      <c r="CC111" s="166">
        <v>2.5499999999999998</v>
      </c>
      <c r="CD111" s="218">
        <v>0.1</v>
      </c>
      <c r="CE111" s="159"/>
      <c r="CF111" s="199" t="s">
        <v>209</v>
      </c>
      <c r="CG111" s="159">
        <v>11</v>
      </c>
      <c r="CH111" s="166">
        <v>2.34</v>
      </c>
      <c r="CI111" s="218">
        <v>0.15</v>
      </c>
      <c r="CJ111" s="159"/>
      <c r="CK111" s="199" t="s">
        <v>209</v>
      </c>
      <c r="CL111" s="159">
        <v>3</v>
      </c>
      <c r="CM111" s="166">
        <v>2.5499999999999998</v>
      </c>
      <c r="CN111" s="218">
        <v>0.22</v>
      </c>
      <c r="CO111" s="159"/>
      <c r="CP111" s="199" t="s">
        <v>209</v>
      </c>
      <c r="CQ111" s="159">
        <v>7</v>
      </c>
      <c r="CR111" s="166">
        <v>1.73</v>
      </c>
      <c r="CS111" s="218">
        <v>0.14000000000000001</v>
      </c>
      <c r="CT111" s="159"/>
      <c r="CU111" s="199" t="s">
        <v>209</v>
      </c>
      <c r="CV111" s="159">
        <v>13</v>
      </c>
      <c r="CW111" s="166">
        <v>1.58</v>
      </c>
      <c r="CX111" s="218">
        <v>0.23</v>
      </c>
      <c r="CY111" s="159"/>
      <c r="CZ111" s="199" t="s">
        <v>209</v>
      </c>
      <c r="DA111" s="159">
        <v>17</v>
      </c>
      <c r="DB111" s="166">
        <v>1.57</v>
      </c>
      <c r="DC111" s="218">
        <v>0.22</v>
      </c>
      <c r="DD111" s="159"/>
      <c r="DE111" s="199" t="s">
        <v>209</v>
      </c>
      <c r="DF111" s="159">
        <v>23</v>
      </c>
      <c r="DG111" s="166">
        <v>1.32</v>
      </c>
      <c r="DH111" s="218">
        <v>0.13</v>
      </c>
      <c r="DI111" s="159"/>
      <c r="DJ111" s="199" t="s">
        <v>209</v>
      </c>
      <c r="DK111" s="159">
        <v>4</v>
      </c>
      <c r="DL111" s="166">
        <v>8.82</v>
      </c>
      <c r="DM111" s="218">
        <v>0.16</v>
      </c>
      <c r="DN111" s="159"/>
      <c r="DO111" s="199" t="s">
        <v>209</v>
      </c>
      <c r="DP111" s="159">
        <v>12</v>
      </c>
      <c r="DQ111" s="166">
        <v>7.6</v>
      </c>
      <c r="DR111" s="218">
        <v>0.44</v>
      </c>
      <c r="DS111" s="159"/>
      <c r="DT111" s="199" t="s">
        <v>209</v>
      </c>
      <c r="DU111" s="159">
        <v>6</v>
      </c>
      <c r="DV111" s="166">
        <v>6.62</v>
      </c>
      <c r="DW111" s="218">
        <v>0.71</v>
      </c>
      <c r="DX111" s="159"/>
      <c r="DY111" s="199" t="s">
        <v>209</v>
      </c>
      <c r="DZ111" s="159">
        <v>9</v>
      </c>
      <c r="EA111" s="166">
        <v>5.51</v>
      </c>
      <c r="EB111" s="218">
        <v>0.47</v>
      </c>
      <c r="EC111" s="159"/>
      <c r="ED111" s="199" t="s">
        <v>209</v>
      </c>
      <c r="EE111" s="159">
        <v>13</v>
      </c>
      <c r="EF111" s="166">
        <v>5.65</v>
      </c>
      <c r="EG111" s="218">
        <v>0.48</v>
      </c>
      <c r="EH111" s="159"/>
      <c r="EI111" s="199" t="s">
        <v>209</v>
      </c>
      <c r="EJ111" s="159">
        <v>1</v>
      </c>
      <c r="EK111" s="166">
        <v>23.44</v>
      </c>
      <c r="EL111" s="218">
        <v>3.89</v>
      </c>
      <c r="EM111" s="159"/>
      <c r="EN111" s="199" t="s">
        <v>209</v>
      </c>
      <c r="EO111" s="159">
        <v>2</v>
      </c>
      <c r="EP111" s="166">
        <v>14.37</v>
      </c>
      <c r="EQ111" s="218">
        <v>1.1299999999999999</v>
      </c>
      <c r="ER111" s="159"/>
      <c r="ES111" s="199" t="s">
        <v>209</v>
      </c>
      <c r="ET111" s="159">
        <v>3</v>
      </c>
      <c r="EU111" s="166">
        <v>13.34</v>
      </c>
      <c r="EV111" s="218">
        <v>1.1499999999999999</v>
      </c>
      <c r="EW111" s="159"/>
      <c r="EX111" s="199" t="s">
        <v>209</v>
      </c>
      <c r="EY111" s="159">
        <v>4</v>
      </c>
      <c r="EZ111" s="166">
        <v>10.52</v>
      </c>
      <c r="FA111" s="218">
        <v>0.6</v>
      </c>
      <c r="FB111" s="159"/>
      <c r="FC111" s="199" t="s">
        <v>209</v>
      </c>
      <c r="FD111" s="159">
        <v>6</v>
      </c>
      <c r="FE111" s="166">
        <v>9.0299999999999994</v>
      </c>
      <c r="FF111" s="218">
        <v>0.63</v>
      </c>
      <c r="FG111" s="159"/>
      <c r="FH111" s="199" t="s">
        <v>209</v>
      </c>
      <c r="FI111" s="159">
        <v>9</v>
      </c>
      <c r="FJ111" s="166">
        <v>8.0500000000000007</v>
      </c>
      <c r="FK111" s="218">
        <v>0.25</v>
      </c>
      <c r="FL111" s="159"/>
      <c r="FM111" s="199" t="s">
        <v>209</v>
      </c>
      <c r="FN111" s="159">
        <v>7</v>
      </c>
      <c r="FO111" s="166">
        <v>5.6</v>
      </c>
      <c r="FP111" s="218">
        <v>1.54</v>
      </c>
      <c r="FQ111" s="159"/>
      <c r="FR111" s="199" t="s">
        <v>209</v>
      </c>
      <c r="FS111" s="159">
        <v>15</v>
      </c>
      <c r="FT111" s="166">
        <v>5.22</v>
      </c>
      <c r="FU111" s="218">
        <v>0.94</v>
      </c>
      <c r="FV111" s="159"/>
      <c r="FW111" s="199" t="s">
        <v>209</v>
      </c>
      <c r="FX111" s="159" t="s">
        <v>141</v>
      </c>
      <c r="FY111" s="166" t="e">
        <v>#VALUE!</v>
      </c>
      <c r="FZ111" s="218" t="e">
        <v>#VALUE!</v>
      </c>
      <c r="GA111" s="159"/>
      <c r="GB111" s="199" t="s">
        <v>209</v>
      </c>
      <c r="GC111" s="159" t="s">
        <v>141</v>
      </c>
      <c r="GD111" s="166" t="e">
        <v>#VALUE!</v>
      </c>
      <c r="GE111" s="218" t="e">
        <v>#VALUE!</v>
      </c>
      <c r="GF111" s="159"/>
      <c r="GG111" s="199" t="s">
        <v>209</v>
      </c>
      <c r="GH111" s="159">
        <v>3</v>
      </c>
      <c r="GI111" s="166">
        <v>3.69</v>
      </c>
      <c r="GJ111" s="218">
        <v>0.47</v>
      </c>
    </row>
    <row r="112" spans="1:192" ht="17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99" t="s">
        <v>210</v>
      </c>
      <c r="AI112" s="159">
        <v>2</v>
      </c>
      <c r="AJ112" s="166">
        <v>1.38</v>
      </c>
      <c r="AK112" s="218">
        <v>0.11</v>
      </c>
      <c r="AL112" s="159"/>
      <c r="AM112" s="199" t="s">
        <v>210</v>
      </c>
      <c r="AN112" s="159">
        <v>6</v>
      </c>
      <c r="AO112" s="166">
        <v>0.62</v>
      </c>
      <c r="AP112" s="218">
        <v>0.03</v>
      </c>
      <c r="AQ112" s="159"/>
      <c r="AR112" s="199" t="s">
        <v>210</v>
      </c>
      <c r="AS112" s="159">
        <v>8</v>
      </c>
      <c r="AT112" s="166">
        <v>0.47</v>
      </c>
      <c r="AU112" s="218">
        <v>0.01</v>
      </c>
      <c r="AV112" s="159"/>
      <c r="AW112" s="199" t="s">
        <v>210</v>
      </c>
      <c r="AX112" s="159">
        <v>1</v>
      </c>
      <c r="AY112" s="166">
        <v>3.27</v>
      </c>
      <c r="AZ112" s="218">
        <v>0.41</v>
      </c>
      <c r="BA112" s="159"/>
      <c r="BB112" s="199" t="s">
        <v>210</v>
      </c>
      <c r="BC112" s="159">
        <v>2</v>
      </c>
      <c r="BD112" s="166">
        <v>2.21</v>
      </c>
      <c r="BE112" s="218">
        <v>0.12</v>
      </c>
      <c r="BF112" s="159"/>
      <c r="BG112" s="199" t="s">
        <v>210</v>
      </c>
      <c r="BH112" s="159">
        <v>3</v>
      </c>
      <c r="BI112" s="166">
        <v>1.58</v>
      </c>
      <c r="BJ112" s="218">
        <v>0.24</v>
      </c>
      <c r="BK112" s="159"/>
      <c r="BL112" s="199" t="s">
        <v>210</v>
      </c>
      <c r="BM112" s="159">
        <v>5</v>
      </c>
      <c r="BN112" s="166">
        <v>1.25</v>
      </c>
      <c r="BO112" s="218">
        <v>0.11</v>
      </c>
      <c r="BP112" s="159"/>
      <c r="BQ112" s="199" t="s">
        <v>210</v>
      </c>
      <c r="BR112" s="159">
        <v>8</v>
      </c>
      <c r="BS112" s="166">
        <v>0.82</v>
      </c>
      <c r="BT112" s="218">
        <v>0.05</v>
      </c>
      <c r="BU112" s="159"/>
      <c r="BV112" s="199" t="s">
        <v>210</v>
      </c>
      <c r="BW112" s="159">
        <v>4</v>
      </c>
      <c r="BX112" s="166">
        <v>0.74</v>
      </c>
      <c r="BY112" s="218">
        <v>0.14000000000000001</v>
      </c>
      <c r="BZ112" s="159"/>
      <c r="CA112" s="199" t="s">
        <v>210</v>
      </c>
      <c r="CB112" s="159">
        <v>7</v>
      </c>
      <c r="CC112" s="166">
        <v>0.59</v>
      </c>
      <c r="CD112" s="218">
        <v>0.02</v>
      </c>
      <c r="CE112" s="159"/>
      <c r="CF112" s="199" t="s">
        <v>210</v>
      </c>
      <c r="CG112" s="159">
        <v>11</v>
      </c>
      <c r="CH112" s="166">
        <v>0.4</v>
      </c>
      <c r="CI112" s="218">
        <v>0.02</v>
      </c>
      <c r="CJ112" s="159"/>
      <c r="CK112" s="199" t="s">
        <v>210</v>
      </c>
      <c r="CL112" s="159">
        <v>3</v>
      </c>
      <c r="CM112" s="166">
        <v>0.84</v>
      </c>
      <c r="CN112" s="218">
        <v>0.08</v>
      </c>
      <c r="CO112" s="159"/>
      <c r="CP112" s="199" t="s">
        <v>210</v>
      </c>
      <c r="CQ112" s="159">
        <v>7</v>
      </c>
      <c r="CR112" s="166">
        <v>0.4</v>
      </c>
      <c r="CS112" s="218">
        <v>0.05</v>
      </c>
      <c r="CT112" s="159"/>
      <c r="CU112" s="199" t="s">
        <v>210</v>
      </c>
      <c r="CV112" s="159">
        <v>13</v>
      </c>
      <c r="CW112" s="166">
        <v>0.28000000000000003</v>
      </c>
      <c r="CX112" s="218">
        <v>0.01</v>
      </c>
      <c r="CY112" s="159"/>
      <c r="CZ112" s="199" t="s">
        <v>210</v>
      </c>
      <c r="DA112" s="159">
        <v>17</v>
      </c>
      <c r="DB112" s="166">
        <v>0.27</v>
      </c>
      <c r="DC112" s="218">
        <v>0.05</v>
      </c>
      <c r="DD112" s="159"/>
      <c r="DE112" s="199" t="s">
        <v>210</v>
      </c>
      <c r="DF112" s="159">
        <v>23</v>
      </c>
      <c r="DG112" s="166">
        <v>0.2</v>
      </c>
      <c r="DH112" s="218">
        <v>0.04</v>
      </c>
      <c r="DI112" s="159"/>
      <c r="DJ112" s="199" t="s">
        <v>210</v>
      </c>
      <c r="DK112" s="159">
        <v>4</v>
      </c>
      <c r="DL112" s="166">
        <v>0.75</v>
      </c>
      <c r="DM112" s="218">
        <v>7.0000000000000007E-2</v>
      </c>
      <c r="DN112" s="159"/>
      <c r="DO112" s="199" t="s">
        <v>210</v>
      </c>
      <c r="DP112" s="159">
        <v>12</v>
      </c>
      <c r="DQ112" s="166">
        <v>0.43</v>
      </c>
      <c r="DR112" s="218">
        <v>0.05</v>
      </c>
      <c r="DS112" s="159"/>
      <c r="DT112" s="199" t="s">
        <v>210</v>
      </c>
      <c r="DU112" s="159">
        <v>6</v>
      </c>
      <c r="DV112" s="166">
        <v>0.5</v>
      </c>
      <c r="DW112" s="218">
        <v>0.04</v>
      </c>
      <c r="DX112" s="159"/>
      <c r="DY112" s="199" t="s">
        <v>210</v>
      </c>
      <c r="DZ112" s="159">
        <v>9</v>
      </c>
      <c r="EA112" s="166">
        <v>0.41</v>
      </c>
      <c r="EB112" s="218">
        <v>0.04</v>
      </c>
      <c r="EC112" s="159"/>
      <c r="ED112" s="199" t="s">
        <v>210</v>
      </c>
      <c r="EE112" s="159">
        <v>13</v>
      </c>
      <c r="EF112" s="166">
        <v>0.36</v>
      </c>
      <c r="EG112" s="218">
        <v>0.03</v>
      </c>
      <c r="EH112" s="159"/>
      <c r="EI112" s="199" t="s">
        <v>210</v>
      </c>
      <c r="EJ112" s="159">
        <v>14</v>
      </c>
      <c r="EK112" s="166" t="e">
        <v>#VALUE!</v>
      </c>
      <c r="EL112" s="218" t="e">
        <v>#VALUE!</v>
      </c>
      <c r="EM112" s="159"/>
      <c r="EN112" s="199" t="s">
        <v>210</v>
      </c>
      <c r="EO112" s="159">
        <v>15</v>
      </c>
      <c r="EP112" s="166" t="e">
        <v>#VALUE!</v>
      </c>
      <c r="EQ112" s="218" t="e">
        <v>#VALUE!</v>
      </c>
      <c r="ER112" s="159"/>
      <c r="ES112" s="199" t="s">
        <v>210</v>
      </c>
      <c r="ET112" s="159">
        <v>16</v>
      </c>
      <c r="EU112" s="166" t="e">
        <v>#VALUE!</v>
      </c>
      <c r="EV112" s="218" t="e">
        <v>#VALUE!</v>
      </c>
      <c r="EW112" s="159"/>
      <c r="EX112" s="199" t="s">
        <v>210</v>
      </c>
      <c r="EY112" s="159">
        <v>17</v>
      </c>
      <c r="EZ112" s="166">
        <v>0.34</v>
      </c>
      <c r="FA112" s="218">
        <v>0.04</v>
      </c>
      <c r="FB112" s="159"/>
      <c r="FC112" s="199" t="s">
        <v>210</v>
      </c>
      <c r="FD112" s="159">
        <v>19</v>
      </c>
      <c r="FE112" s="166" t="e">
        <v>#VALUE!</v>
      </c>
      <c r="FF112" s="218" t="e">
        <v>#VALUE!</v>
      </c>
      <c r="FG112" s="159"/>
      <c r="FH112" s="199" t="s">
        <v>210</v>
      </c>
      <c r="FI112" s="159">
        <v>22</v>
      </c>
      <c r="FJ112" s="166">
        <v>0.3</v>
      </c>
      <c r="FK112" s="218">
        <v>0.04</v>
      </c>
      <c r="FL112" s="159"/>
      <c r="FM112" s="199" t="s">
        <v>210</v>
      </c>
      <c r="FN112" s="159">
        <v>29</v>
      </c>
      <c r="FO112" s="166">
        <v>0.21</v>
      </c>
      <c r="FP112" s="218">
        <v>0.05</v>
      </c>
      <c r="FQ112" s="159"/>
      <c r="FR112" s="199" t="s">
        <v>210</v>
      </c>
      <c r="FS112" s="159">
        <v>37</v>
      </c>
      <c r="FT112" s="166">
        <v>0.18</v>
      </c>
      <c r="FU112" s="218">
        <v>0.02</v>
      </c>
      <c r="FV112" s="159"/>
      <c r="FW112" s="199" t="s">
        <v>210</v>
      </c>
      <c r="FX112" s="159">
        <v>44</v>
      </c>
      <c r="FY112" s="166">
        <v>0.17</v>
      </c>
      <c r="FZ112" s="218">
        <v>0.03</v>
      </c>
      <c r="GA112" s="159"/>
      <c r="GB112" s="199" t="s">
        <v>210</v>
      </c>
      <c r="GC112" s="159">
        <v>51</v>
      </c>
      <c r="GD112" s="166">
        <v>0.13</v>
      </c>
      <c r="GE112" s="218">
        <v>0.02</v>
      </c>
      <c r="GF112" s="159"/>
      <c r="GG112" s="199" t="s">
        <v>210</v>
      </c>
      <c r="GH112" s="159">
        <v>55</v>
      </c>
      <c r="GI112" s="166" t="e">
        <v>#VALUE!</v>
      </c>
      <c r="GJ112" s="218" t="e">
        <v>#VALUE!</v>
      </c>
    </row>
    <row r="113" spans="1:192" ht="17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99" t="s">
        <v>211</v>
      </c>
      <c r="AI113" s="159">
        <v>2</v>
      </c>
      <c r="AJ113" s="166">
        <v>5.44</v>
      </c>
      <c r="AK113" s="218">
        <v>0.5</v>
      </c>
      <c r="AL113" s="159"/>
      <c r="AM113" s="199" t="s">
        <v>211</v>
      </c>
      <c r="AN113" s="159">
        <v>6</v>
      </c>
      <c r="AO113" s="166">
        <v>2.92</v>
      </c>
      <c r="AP113" s="218">
        <v>0.13</v>
      </c>
      <c r="AQ113" s="159"/>
      <c r="AR113" s="199" t="s">
        <v>211</v>
      </c>
      <c r="AS113" s="159">
        <v>8</v>
      </c>
      <c r="AT113" s="166">
        <v>3.28</v>
      </c>
      <c r="AU113" s="218">
        <v>0.38</v>
      </c>
      <c r="AV113" s="159"/>
      <c r="AW113" s="199" t="s">
        <v>211</v>
      </c>
      <c r="AX113" s="159">
        <v>1</v>
      </c>
      <c r="AY113" s="166">
        <v>17.86</v>
      </c>
      <c r="AZ113" s="218">
        <v>1.36</v>
      </c>
      <c r="BA113" s="159"/>
      <c r="BB113" s="199" t="s">
        <v>211</v>
      </c>
      <c r="BC113" s="159">
        <v>2</v>
      </c>
      <c r="BD113" s="166">
        <v>14.76</v>
      </c>
      <c r="BE113" s="218">
        <v>1.91</v>
      </c>
      <c r="BF113" s="159"/>
      <c r="BG113" s="199" t="s">
        <v>211</v>
      </c>
      <c r="BH113" s="159">
        <v>3</v>
      </c>
      <c r="BI113" s="166">
        <v>11.34</v>
      </c>
      <c r="BJ113" s="218">
        <v>0.32</v>
      </c>
      <c r="BK113" s="159"/>
      <c r="BL113" s="199" t="s">
        <v>211</v>
      </c>
      <c r="BM113" s="159">
        <v>5</v>
      </c>
      <c r="BN113" s="166">
        <v>8.6999999999999993</v>
      </c>
      <c r="BO113" s="218">
        <v>0.78</v>
      </c>
      <c r="BP113" s="159"/>
      <c r="BQ113" s="199" t="s">
        <v>211</v>
      </c>
      <c r="BR113" s="159">
        <v>8</v>
      </c>
      <c r="BS113" s="166">
        <v>7.82</v>
      </c>
      <c r="BT113" s="218">
        <v>0.51</v>
      </c>
      <c r="BU113" s="159"/>
      <c r="BV113" s="199" t="s">
        <v>211</v>
      </c>
      <c r="BW113" s="159">
        <v>4</v>
      </c>
      <c r="BX113" s="166">
        <v>5.6</v>
      </c>
      <c r="BY113" s="218">
        <v>0.68</v>
      </c>
      <c r="BZ113" s="159"/>
      <c r="CA113" s="199" t="s">
        <v>211</v>
      </c>
      <c r="CB113" s="159">
        <v>7</v>
      </c>
      <c r="CC113" s="166">
        <v>4.62</v>
      </c>
      <c r="CD113" s="218">
        <v>0.02</v>
      </c>
      <c r="CE113" s="159"/>
      <c r="CF113" s="199" t="s">
        <v>211</v>
      </c>
      <c r="CG113" s="159">
        <v>11</v>
      </c>
      <c r="CH113" s="166">
        <v>4.55</v>
      </c>
      <c r="CI113" s="218">
        <v>0.46</v>
      </c>
      <c r="CJ113" s="159"/>
      <c r="CK113" s="199" t="s">
        <v>211</v>
      </c>
      <c r="CL113" s="159">
        <v>3</v>
      </c>
      <c r="CM113" s="166">
        <v>4.63</v>
      </c>
      <c r="CN113" s="218">
        <v>0.2</v>
      </c>
      <c r="CO113" s="159"/>
      <c r="CP113" s="199" t="s">
        <v>211</v>
      </c>
      <c r="CQ113" s="159">
        <v>7</v>
      </c>
      <c r="CR113" s="166">
        <v>3.59</v>
      </c>
      <c r="CS113" s="218">
        <v>0.49</v>
      </c>
      <c r="CT113" s="159"/>
      <c r="CU113" s="199" t="s">
        <v>211</v>
      </c>
      <c r="CV113" s="159">
        <v>13</v>
      </c>
      <c r="CW113" s="166">
        <v>3.16</v>
      </c>
      <c r="CX113" s="218">
        <v>0.2</v>
      </c>
      <c r="CY113" s="159"/>
      <c r="CZ113" s="199" t="s">
        <v>211</v>
      </c>
      <c r="DA113" s="159">
        <v>17</v>
      </c>
      <c r="DB113" s="166">
        <v>3.1</v>
      </c>
      <c r="DC113" s="218">
        <v>0.46</v>
      </c>
      <c r="DD113" s="159"/>
      <c r="DE113" s="199" t="s">
        <v>211</v>
      </c>
      <c r="DF113" s="159">
        <v>23</v>
      </c>
      <c r="DG113" s="166">
        <v>2.64</v>
      </c>
      <c r="DH113" s="218">
        <v>0.18</v>
      </c>
      <c r="DI113" s="159"/>
      <c r="DJ113" s="199" t="s">
        <v>211</v>
      </c>
      <c r="DK113" s="159">
        <v>4</v>
      </c>
      <c r="DL113" s="166">
        <v>10.52</v>
      </c>
      <c r="DM113" s="218">
        <v>0.98</v>
      </c>
      <c r="DN113" s="159"/>
      <c r="DO113" s="199" t="s">
        <v>211</v>
      </c>
      <c r="DP113" s="159">
        <v>12</v>
      </c>
      <c r="DQ113" s="166" t="e">
        <v>#DIV/0!</v>
      </c>
      <c r="DR113" s="218" t="e">
        <v>#DIV/0!</v>
      </c>
      <c r="DS113" s="159"/>
      <c r="DT113" s="199" t="s">
        <v>211</v>
      </c>
      <c r="DU113" s="159">
        <v>6</v>
      </c>
      <c r="DV113" s="166">
        <v>9.58</v>
      </c>
      <c r="DW113" s="218">
        <v>0.72</v>
      </c>
      <c r="DX113" s="159"/>
      <c r="DY113" s="199" t="s">
        <v>211</v>
      </c>
      <c r="DZ113" s="159">
        <v>9</v>
      </c>
      <c r="EA113" s="166">
        <v>8.57</v>
      </c>
      <c r="EB113" s="218">
        <v>1.1200000000000001</v>
      </c>
      <c r="EC113" s="159"/>
      <c r="ED113" s="199" t="s">
        <v>211</v>
      </c>
      <c r="EE113" s="159">
        <v>13</v>
      </c>
      <c r="EF113" s="166">
        <v>9.32</v>
      </c>
      <c r="EG113" s="218">
        <v>0.4</v>
      </c>
      <c r="EH113" s="159"/>
      <c r="EI113" s="199" t="s">
        <v>211</v>
      </c>
      <c r="EJ113" s="159">
        <v>1</v>
      </c>
      <c r="EK113" s="166">
        <v>30.71</v>
      </c>
      <c r="EL113" s="218">
        <v>1.24</v>
      </c>
      <c r="EM113" s="159"/>
      <c r="EN113" s="199" t="s">
        <v>211</v>
      </c>
      <c r="EO113" s="159">
        <v>2</v>
      </c>
      <c r="EP113" s="166">
        <v>17.100000000000001</v>
      </c>
      <c r="EQ113" s="218">
        <v>0.67</v>
      </c>
      <c r="ER113" s="159"/>
      <c r="ES113" s="199" t="s">
        <v>211</v>
      </c>
      <c r="ET113" s="159">
        <v>3</v>
      </c>
      <c r="EU113" s="166">
        <v>16.95</v>
      </c>
      <c r="EV113" s="218">
        <v>1.05</v>
      </c>
      <c r="EW113" s="159"/>
      <c r="EX113" s="199" t="s">
        <v>211</v>
      </c>
      <c r="EY113" s="159">
        <v>4</v>
      </c>
      <c r="EZ113" s="166">
        <v>13.85</v>
      </c>
      <c r="FA113" s="218">
        <v>1.04</v>
      </c>
      <c r="FB113" s="159"/>
      <c r="FC113" s="199" t="s">
        <v>211</v>
      </c>
      <c r="FD113" s="159">
        <v>6</v>
      </c>
      <c r="FE113" s="166">
        <v>12.13</v>
      </c>
      <c r="FF113" s="218">
        <v>0.49</v>
      </c>
      <c r="FG113" s="159"/>
      <c r="FH113" s="199" t="s">
        <v>211</v>
      </c>
      <c r="FI113" s="159">
        <v>9</v>
      </c>
      <c r="FJ113" s="166">
        <v>11.36</v>
      </c>
      <c r="FK113" s="218">
        <v>0.28000000000000003</v>
      </c>
      <c r="FL113" s="159"/>
      <c r="FM113" s="199" t="s">
        <v>211</v>
      </c>
      <c r="FN113" s="159">
        <v>7</v>
      </c>
      <c r="FO113" s="166">
        <v>10.65</v>
      </c>
      <c r="FP113" s="218">
        <v>0.82</v>
      </c>
      <c r="FQ113" s="159"/>
      <c r="FR113" s="199" t="s">
        <v>211</v>
      </c>
      <c r="FS113" s="159">
        <v>15</v>
      </c>
      <c r="FT113" s="166">
        <v>8.5</v>
      </c>
      <c r="FU113" s="218">
        <v>0.22</v>
      </c>
      <c r="FV113" s="159"/>
      <c r="FW113" s="199" t="s">
        <v>211</v>
      </c>
      <c r="FX113" s="159" t="s">
        <v>141</v>
      </c>
      <c r="FY113" s="166" t="e">
        <v>#VALUE!</v>
      </c>
      <c r="FZ113" s="218" t="e">
        <v>#VALUE!</v>
      </c>
      <c r="GA113" s="159"/>
      <c r="GB113" s="199" t="s">
        <v>211</v>
      </c>
      <c r="GC113" s="159" t="s">
        <v>141</v>
      </c>
      <c r="GD113" s="166" t="e">
        <v>#VALUE!</v>
      </c>
      <c r="GE113" s="218" t="e">
        <v>#VALUE!</v>
      </c>
      <c r="GF113" s="159"/>
      <c r="GG113" s="199" t="s">
        <v>211</v>
      </c>
      <c r="GH113" s="159">
        <v>3</v>
      </c>
      <c r="GI113" s="166">
        <v>4.18</v>
      </c>
      <c r="GJ113" s="218">
        <v>0.3</v>
      </c>
    </row>
    <row r="114" spans="1:192" ht="17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99" t="s">
        <v>212</v>
      </c>
      <c r="AI114" s="159">
        <v>2</v>
      </c>
      <c r="AJ114" s="166">
        <v>1.88</v>
      </c>
      <c r="AK114" s="218">
        <v>0.17</v>
      </c>
      <c r="AL114" s="159"/>
      <c r="AM114" s="199" t="s">
        <v>212</v>
      </c>
      <c r="AN114" s="159">
        <v>6</v>
      </c>
      <c r="AO114" s="166">
        <v>0.99</v>
      </c>
      <c r="AP114" s="218">
        <v>0.16</v>
      </c>
      <c r="AQ114" s="159"/>
      <c r="AR114" s="199" t="s">
        <v>212</v>
      </c>
      <c r="AS114" s="159">
        <v>8</v>
      </c>
      <c r="AT114" s="166">
        <v>0.84</v>
      </c>
      <c r="AU114" s="218">
        <v>0.02</v>
      </c>
      <c r="AV114" s="159"/>
      <c r="AW114" s="199" t="s">
        <v>212</v>
      </c>
      <c r="AX114" s="159">
        <v>1</v>
      </c>
      <c r="AY114" s="166">
        <v>4.29</v>
      </c>
      <c r="AZ114" s="218">
        <v>0.3</v>
      </c>
      <c r="BA114" s="159"/>
      <c r="BB114" s="199" t="s">
        <v>212</v>
      </c>
      <c r="BC114" s="159">
        <v>2</v>
      </c>
      <c r="BD114" s="166">
        <v>3.07</v>
      </c>
      <c r="BE114" s="218">
        <v>0.28000000000000003</v>
      </c>
      <c r="BF114" s="159"/>
      <c r="BG114" s="199" t="s">
        <v>212</v>
      </c>
      <c r="BH114" s="159">
        <v>3</v>
      </c>
      <c r="BI114" s="166">
        <v>2.25</v>
      </c>
      <c r="BJ114" s="218">
        <v>0.21</v>
      </c>
      <c r="BK114" s="159"/>
      <c r="BL114" s="199" t="s">
        <v>212</v>
      </c>
      <c r="BM114" s="159">
        <v>5</v>
      </c>
      <c r="BN114" s="166">
        <v>1.68</v>
      </c>
      <c r="BO114" s="218">
        <v>0.28999999999999998</v>
      </c>
      <c r="BP114" s="159"/>
      <c r="BQ114" s="199" t="s">
        <v>212</v>
      </c>
      <c r="BR114" s="159">
        <v>8</v>
      </c>
      <c r="BS114" s="166">
        <v>1.53</v>
      </c>
      <c r="BT114" s="218">
        <v>0.15</v>
      </c>
      <c r="BU114" s="159"/>
      <c r="BV114" s="199" t="s">
        <v>212</v>
      </c>
      <c r="BW114" s="159">
        <v>4</v>
      </c>
      <c r="BX114" s="166">
        <v>1.35</v>
      </c>
      <c r="BY114" s="218">
        <v>0.08</v>
      </c>
      <c r="BZ114" s="159"/>
      <c r="CA114" s="199" t="s">
        <v>212</v>
      </c>
      <c r="CB114" s="159">
        <v>7</v>
      </c>
      <c r="CC114" s="166">
        <v>1.05</v>
      </c>
      <c r="CD114" s="218">
        <v>0.09</v>
      </c>
      <c r="CE114" s="159"/>
      <c r="CF114" s="199" t="s">
        <v>212</v>
      </c>
      <c r="CG114" s="159">
        <v>11</v>
      </c>
      <c r="CH114" s="166">
        <v>0.77</v>
      </c>
      <c r="CI114" s="218">
        <v>0.03</v>
      </c>
      <c r="CJ114" s="159"/>
      <c r="CK114" s="199" t="s">
        <v>212</v>
      </c>
      <c r="CL114" s="159">
        <v>3</v>
      </c>
      <c r="CM114" s="166">
        <v>1.1299999999999999</v>
      </c>
      <c r="CN114" s="218">
        <v>7.0000000000000007E-2</v>
      </c>
      <c r="CO114" s="159"/>
      <c r="CP114" s="199" t="s">
        <v>212</v>
      </c>
      <c r="CQ114" s="159">
        <v>7</v>
      </c>
      <c r="CR114" s="166">
        <v>0.75</v>
      </c>
      <c r="CS114" s="218">
        <v>7.0000000000000007E-2</v>
      </c>
      <c r="CT114" s="159"/>
      <c r="CU114" s="199" t="s">
        <v>212</v>
      </c>
      <c r="CV114" s="159">
        <v>13</v>
      </c>
      <c r="CW114" s="166">
        <v>0.62</v>
      </c>
      <c r="CX114" s="218">
        <v>0.05</v>
      </c>
      <c r="CY114" s="159"/>
      <c r="CZ114" s="199" t="s">
        <v>212</v>
      </c>
      <c r="DA114" s="159">
        <v>17</v>
      </c>
      <c r="DB114" s="166">
        <v>0.56000000000000005</v>
      </c>
      <c r="DC114" s="218">
        <v>0.11</v>
      </c>
      <c r="DD114" s="159"/>
      <c r="DE114" s="199" t="s">
        <v>212</v>
      </c>
      <c r="DF114" s="159">
        <v>23</v>
      </c>
      <c r="DG114" s="166">
        <v>0.47</v>
      </c>
      <c r="DH114" s="218">
        <v>0.09</v>
      </c>
      <c r="DI114" s="159"/>
      <c r="DJ114" s="199" t="s">
        <v>212</v>
      </c>
      <c r="DK114" s="159">
        <v>4</v>
      </c>
      <c r="DL114" s="166">
        <v>1.29</v>
      </c>
      <c r="DM114" s="218">
        <v>0.1</v>
      </c>
      <c r="DN114" s="159"/>
      <c r="DO114" s="199" t="s">
        <v>212</v>
      </c>
      <c r="DP114" s="159">
        <v>12</v>
      </c>
      <c r="DQ114" s="166">
        <v>1.0900000000000001</v>
      </c>
      <c r="DR114" s="218">
        <v>0.14000000000000001</v>
      </c>
      <c r="DS114" s="159"/>
      <c r="DT114" s="199" t="s">
        <v>212</v>
      </c>
      <c r="DU114" s="159">
        <v>6</v>
      </c>
      <c r="DV114" s="166">
        <v>1.35</v>
      </c>
      <c r="DW114" s="218">
        <v>0.21</v>
      </c>
      <c r="DX114" s="159"/>
      <c r="DY114" s="199" t="s">
        <v>212</v>
      </c>
      <c r="DZ114" s="159">
        <v>9</v>
      </c>
      <c r="EA114" s="166">
        <v>1.1100000000000001</v>
      </c>
      <c r="EB114" s="218">
        <v>0.04</v>
      </c>
      <c r="EC114" s="159"/>
      <c r="ED114" s="199" t="s">
        <v>212</v>
      </c>
      <c r="EE114" s="159">
        <v>13</v>
      </c>
      <c r="EF114" s="166">
        <v>1.05</v>
      </c>
      <c r="EG114" s="218">
        <v>0.1</v>
      </c>
      <c r="EH114" s="159"/>
      <c r="EI114" s="206" t="s">
        <v>212</v>
      </c>
      <c r="EJ114" s="207">
        <v>14</v>
      </c>
      <c r="EK114" s="221" t="e">
        <v>#VALUE!</v>
      </c>
      <c r="EL114" s="220" t="e">
        <v>#VALUE!</v>
      </c>
      <c r="EM114" s="159"/>
      <c r="EN114" s="206" t="s">
        <v>212</v>
      </c>
      <c r="EO114" s="207">
        <v>15</v>
      </c>
      <c r="EP114" s="221" t="e">
        <v>#VALUE!</v>
      </c>
      <c r="EQ114" s="220" t="e">
        <v>#VALUE!</v>
      </c>
      <c r="ER114" s="159"/>
      <c r="ES114" s="206" t="s">
        <v>212</v>
      </c>
      <c r="ET114" s="207">
        <v>16</v>
      </c>
      <c r="EU114" s="221" t="e">
        <v>#VALUE!</v>
      </c>
      <c r="EV114" s="220" t="e">
        <v>#VALUE!</v>
      </c>
      <c r="EW114" s="159"/>
      <c r="EX114" s="206" t="s">
        <v>212</v>
      </c>
      <c r="EY114" s="207">
        <v>17</v>
      </c>
      <c r="EZ114" s="221">
        <v>1.1599999999999999</v>
      </c>
      <c r="FA114" s="220">
        <v>0.23</v>
      </c>
      <c r="FB114" s="159"/>
      <c r="FC114" s="206" t="s">
        <v>212</v>
      </c>
      <c r="FD114" s="207">
        <v>19</v>
      </c>
      <c r="FE114" s="221" t="e">
        <v>#VALUE!</v>
      </c>
      <c r="FF114" s="220" t="e">
        <v>#VALUE!</v>
      </c>
      <c r="FG114" s="159"/>
      <c r="FH114" s="206" t="s">
        <v>212</v>
      </c>
      <c r="FI114" s="207">
        <v>22</v>
      </c>
      <c r="FJ114" s="221">
        <v>1.02</v>
      </c>
      <c r="FK114" s="220">
        <v>0.2</v>
      </c>
      <c r="FL114" s="159"/>
      <c r="FM114" s="206" t="s">
        <v>212</v>
      </c>
      <c r="FN114" s="207">
        <v>29</v>
      </c>
      <c r="FO114" s="221">
        <v>0.95</v>
      </c>
      <c r="FP114" s="220">
        <v>0.28000000000000003</v>
      </c>
      <c r="FQ114" s="159"/>
      <c r="FR114" s="206" t="s">
        <v>212</v>
      </c>
      <c r="FS114" s="207">
        <v>37</v>
      </c>
      <c r="FT114" s="222">
        <v>1.21</v>
      </c>
      <c r="FU114" s="223">
        <v>0.12</v>
      </c>
      <c r="FV114" s="159"/>
      <c r="FW114" s="206" t="s">
        <v>212</v>
      </c>
      <c r="FX114" s="207">
        <v>44</v>
      </c>
      <c r="FY114" s="222">
        <v>1.2</v>
      </c>
      <c r="FZ114" s="223">
        <v>0.12</v>
      </c>
      <c r="GA114" s="159"/>
      <c r="GB114" s="206" t="s">
        <v>212</v>
      </c>
      <c r="GC114" s="207">
        <v>51</v>
      </c>
      <c r="GD114" s="222">
        <v>1.1499999999999999</v>
      </c>
      <c r="GE114" s="223">
        <v>0.06</v>
      </c>
      <c r="GF114" s="159"/>
      <c r="GG114" s="206" t="s">
        <v>212</v>
      </c>
      <c r="GH114" s="207">
        <v>4</v>
      </c>
      <c r="GI114" s="222">
        <v>2.08</v>
      </c>
      <c r="GJ114" s="223">
        <v>0.18</v>
      </c>
    </row>
    <row r="115" spans="1:192" ht="17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95" t="s">
        <v>215</v>
      </c>
      <c r="AI115" s="159" t="s">
        <v>206</v>
      </c>
      <c r="AJ115" s="191" t="s">
        <v>217</v>
      </c>
      <c r="AK115" s="201" t="s">
        <v>208</v>
      </c>
      <c r="AL115" s="159"/>
      <c r="AM115" s="195" t="s">
        <v>215</v>
      </c>
      <c r="AN115" s="159" t="s">
        <v>206</v>
      </c>
      <c r="AO115" s="191" t="s">
        <v>217</v>
      </c>
      <c r="AP115" s="201" t="s">
        <v>208</v>
      </c>
      <c r="AQ115" s="159"/>
      <c r="AR115" s="195" t="s">
        <v>215</v>
      </c>
      <c r="AS115" s="159" t="s">
        <v>206</v>
      </c>
      <c r="AT115" s="191" t="s">
        <v>217</v>
      </c>
      <c r="AU115" s="201" t="s">
        <v>208</v>
      </c>
      <c r="AV115" s="159"/>
      <c r="AW115" s="195" t="s">
        <v>215</v>
      </c>
      <c r="AX115" s="159" t="s">
        <v>206</v>
      </c>
      <c r="AY115" s="191" t="s">
        <v>217</v>
      </c>
      <c r="AZ115" s="201" t="s">
        <v>208</v>
      </c>
      <c r="BA115" s="159"/>
      <c r="BB115" s="195" t="s">
        <v>215</v>
      </c>
      <c r="BC115" s="159" t="s">
        <v>206</v>
      </c>
      <c r="BD115" s="191" t="s">
        <v>217</v>
      </c>
      <c r="BE115" s="201" t="s">
        <v>208</v>
      </c>
      <c r="BF115" s="159"/>
      <c r="BG115" s="195" t="s">
        <v>215</v>
      </c>
      <c r="BH115" s="159" t="s">
        <v>206</v>
      </c>
      <c r="BI115" s="191" t="s">
        <v>217</v>
      </c>
      <c r="BJ115" s="201" t="s">
        <v>208</v>
      </c>
      <c r="BK115" s="159"/>
      <c r="BL115" s="195" t="s">
        <v>215</v>
      </c>
      <c r="BM115" s="159" t="s">
        <v>206</v>
      </c>
      <c r="BN115" s="191" t="s">
        <v>217</v>
      </c>
      <c r="BO115" s="201" t="s">
        <v>208</v>
      </c>
      <c r="BP115" s="159"/>
      <c r="BQ115" s="195" t="s">
        <v>215</v>
      </c>
      <c r="BR115" s="159" t="s">
        <v>206</v>
      </c>
      <c r="BS115" s="191" t="s">
        <v>217</v>
      </c>
      <c r="BT115" s="201" t="s">
        <v>208</v>
      </c>
      <c r="BU115" s="159"/>
      <c r="BV115" s="195" t="s">
        <v>215</v>
      </c>
      <c r="BW115" s="159" t="s">
        <v>206</v>
      </c>
      <c r="BX115" s="191" t="s">
        <v>217</v>
      </c>
      <c r="BY115" s="201" t="s">
        <v>208</v>
      </c>
      <c r="BZ115" s="159"/>
      <c r="CA115" s="195" t="s">
        <v>215</v>
      </c>
      <c r="CB115" s="159" t="s">
        <v>206</v>
      </c>
      <c r="CC115" s="191" t="s">
        <v>217</v>
      </c>
      <c r="CD115" s="201" t="s">
        <v>208</v>
      </c>
      <c r="CE115" s="159"/>
      <c r="CF115" s="195" t="s">
        <v>215</v>
      </c>
      <c r="CG115" s="159" t="s">
        <v>206</v>
      </c>
      <c r="CH115" s="191" t="s">
        <v>217</v>
      </c>
      <c r="CI115" s="201" t="s">
        <v>208</v>
      </c>
      <c r="CJ115" s="159"/>
      <c r="CK115" s="195" t="s">
        <v>215</v>
      </c>
      <c r="CL115" s="159" t="s">
        <v>206</v>
      </c>
      <c r="CM115" s="191" t="s">
        <v>217</v>
      </c>
      <c r="CN115" s="201" t="s">
        <v>208</v>
      </c>
      <c r="CO115" s="159"/>
      <c r="CP115" s="195" t="s">
        <v>215</v>
      </c>
      <c r="CQ115" s="159" t="s">
        <v>206</v>
      </c>
      <c r="CR115" s="191" t="s">
        <v>217</v>
      </c>
      <c r="CS115" s="201" t="s">
        <v>208</v>
      </c>
      <c r="CT115" s="159"/>
      <c r="CU115" s="195" t="s">
        <v>215</v>
      </c>
      <c r="CV115" s="159" t="s">
        <v>206</v>
      </c>
      <c r="CW115" s="191" t="s">
        <v>217</v>
      </c>
      <c r="CX115" s="201" t="s">
        <v>208</v>
      </c>
      <c r="CY115" s="159"/>
      <c r="CZ115" s="195" t="s">
        <v>215</v>
      </c>
      <c r="DA115" s="159" t="s">
        <v>206</v>
      </c>
      <c r="DB115" s="191" t="s">
        <v>217</v>
      </c>
      <c r="DC115" s="201" t="s">
        <v>208</v>
      </c>
      <c r="DD115" s="159"/>
      <c r="DE115" s="195" t="s">
        <v>215</v>
      </c>
      <c r="DF115" s="159" t="s">
        <v>206</v>
      </c>
      <c r="DG115" s="191" t="s">
        <v>217</v>
      </c>
      <c r="DH115" s="201" t="s">
        <v>208</v>
      </c>
      <c r="DI115" s="159"/>
      <c r="DJ115" s="195" t="s">
        <v>215</v>
      </c>
      <c r="DK115" s="159" t="s">
        <v>206</v>
      </c>
      <c r="DL115" s="191" t="s">
        <v>217</v>
      </c>
      <c r="DM115" s="201" t="s">
        <v>208</v>
      </c>
      <c r="DN115" s="159"/>
      <c r="DO115" s="195" t="s">
        <v>215</v>
      </c>
      <c r="DP115" s="159" t="s">
        <v>206</v>
      </c>
      <c r="DQ115" s="191" t="s">
        <v>217</v>
      </c>
      <c r="DR115" s="201" t="s">
        <v>208</v>
      </c>
      <c r="DS115" s="159"/>
      <c r="DT115" s="195" t="s">
        <v>215</v>
      </c>
      <c r="DU115" s="159" t="s">
        <v>206</v>
      </c>
      <c r="DV115" s="191" t="s">
        <v>217</v>
      </c>
      <c r="DW115" s="201" t="s">
        <v>208</v>
      </c>
      <c r="DX115" s="159"/>
      <c r="DY115" s="195" t="s">
        <v>215</v>
      </c>
      <c r="DZ115" s="159" t="s">
        <v>206</v>
      </c>
      <c r="EA115" s="191" t="s">
        <v>217</v>
      </c>
      <c r="EB115" s="201" t="s">
        <v>208</v>
      </c>
      <c r="EC115" s="159"/>
      <c r="ED115" s="195" t="s">
        <v>215</v>
      </c>
      <c r="EE115" s="159" t="s">
        <v>206</v>
      </c>
      <c r="EF115" s="191" t="s">
        <v>217</v>
      </c>
      <c r="EG115" s="201" t="s">
        <v>208</v>
      </c>
      <c r="EH115" s="159"/>
      <c r="EI115" s="195" t="s">
        <v>215</v>
      </c>
      <c r="EJ115" s="159" t="s">
        <v>206</v>
      </c>
      <c r="EK115" s="191" t="s">
        <v>217</v>
      </c>
      <c r="EL115" s="201" t="s">
        <v>208</v>
      </c>
      <c r="EM115" s="159"/>
      <c r="EN115" s="195" t="s">
        <v>215</v>
      </c>
      <c r="EO115" s="159" t="s">
        <v>206</v>
      </c>
      <c r="EP115" s="191" t="s">
        <v>217</v>
      </c>
      <c r="EQ115" s="201" t="s">
        <v>208</v>
      </c>
      <c r="ER115" s="159"/>
      <c r="ES115" s="195" t="s">
        <v>215</v>
      </c>
      <c r="ET115" s="159" t="s">
        <v>206</v>
      </c>
      <c r="EU115" s="191" t="s">
        <v>217</v>
      </c>
      <c r="EV115" s="201" t="s">
        <v>208</v>
      </c>
      <c r="EW115" s="159"/>
      <c r="EX115" s="195" t="s">
        <v>215</v>
      </c>
      <c r="EY115" s="159" t="s">
        <v>206</v>
      </c>
      <c r="EZ115" s="191" t="s">
        <v>217</v>
      </c>
      <c r="FA115" s="201" t="s">
        <v>208</v>
      </c>
      <c r="FB115" s="159"/>
      <c r="FC115" s="195" t="s">
        <v>215</v>
      </c>
      <c r="FD115" s="159" t="s">
        <v>206</v>
      </c>
      <c r="FE115" s="191" t="s">
        <v>217</v>
      </c>
      <c r="FF115" s="201" t="s">
        <v>208</v>
      </c>
      <c r="FG115" s="159"/>
      <c r="FH115" s="195" t="s">
        <v>215</v>
      </c>
      <c r="FI115" s="159" t="s">
        <v>206</v>
      </c>
      <c r="FJ115" s="191" t="s">
        <v>217</v>
      </c>
      <c r="FK115" s="201" t="s">
        <v>208</v>
      </c>
      <c r="FL115" s="159"/>
      <c r="FM115" s="195" t="s">
        <v>215</v>
      </c>
      <c r="FN115" s="159" t="s">
        <v>206</v>
      </c>
      <c r="FO115" s="191" t="s">
        <v>217</v>
      </c>
      <c r="FP115" s="201" t="s">
        <v>208</v>
      </c>
      <c r="FQ115" s="159"/>
      <c r="FR115" s="195" t="s">
        <v>215</v>
      </c>
      <c r="FS115" s="159" t="s">
        <v>206</v>
      </c>
      <c r="FT115" s="191" t="s">
        <v>217</v>
      </c>
      <c r="FU115" s="201" t="s">
        <v>208</v>
      </c>
      <c r="FV115" s="159"/>
      <c r="FW115" s="195" t="s">
        <v>215</v>
      </c>
      <c r="FX115" s="159" t="s">
        <v>206</v>
      </c>
      <c r="FY115" s="191" t="s">
        <v>217</v>
      </c>
      <c r="FZ115" s="201" t="s">
        <v>208</v>
      </c>
      <c r="GA115" s="159"/>
      <c r="GB115" s="195" t="s">
        <v>215</v>
      </c>
      <c r="GC115" s="159" t="s">
        <v>206</v>
      </c>
      <c r="GD115" s="191" t="s">
        <v>217</v>
      </c>
      <c r="GE115" s="201" t="s">
        <v>208</v>
      </c>
      <c r="GF115" s="159"/>
      <c r="GG115" s="195" t="s">
        <v>215</v>
      </c>
      <c r="GH115" s="159" t="s">
        <v>206</v>
      </c>
      <c r="GI115" s="191" t="s">
        <v>217</v>
      </c>
      <c r="GJ115" s="201" t="s">
        <v>208</v>
      </c>
    </row>
    <row r="116" spans="1:192" ht="17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99" t="s">
        <v>209</v>
      </c>
      <c r="AI116" s="159">
        <v>2</v>
      </c>
      <c r="AJ116" s="166">
        <v>2.76</v>
      </c>
      <c r="AK116" s="218">
        <v>0.41</v>
      </c>
      <c r="AL116" s="159"/>
      <c r="AM116" s="199" t="s">
        <v>209</v>
      </c>
      <c r="AN116" s="159">
        <v>6</v>
      </c>
      <c r="AO116" s="166">
        <v>1.44</v>
      </c>
      <c r="AP116" s="218">
        <v>0.28999999999999998</v>
      </c>
      <c r="AQ116" s="159"/>
      <c r="AR116" s="199" t="s">
        <v>209</v>
      </c>
      <c r="AS116" s="159">
        <v>8</v>
      </c>
      <c r="AT116" s="166">
        <v>1.52</v>
      </c>
      <c r="AU116" s="218">
        <v>0.32</v>
      </c>
      <c r="AV116" s="159"/>
      <c r="AW116" s="199" t="s">
        <v>209</v>
      </c>
      <c r="AX116" s="159">
        <v>1</v>
      </c>
      <c r="AY116" s="166">
        <v>6.44</v>
      </c>
      <c r="AZ116" s="218">
        <v>0.49</v>
      </c>
      <c r="BA116" s="159"/>
      <c r="BB116" s="199" t="s">
        <v>209</v>
      </c>
      <c r="BC116" s="159">
        <v>2</v>
      </c>
      <c r="BD116" s="166">
        <v>4.1900000000000004</v>
      </c>
      <c r="BE116" s="218">
        <v>0.53</v>
      </c>
      <c r="BF116" s="159"/>
      <c r="BG116" s="199" t="s">
        <v>209</v>
      </c>
      <c r="BH116" s="159">
        <v>3</v>
      </c>
      <c r="BI116" s="166">
        <v>4.26</v>
      </c>
      <c r="BJ116" s="218">
        <v>0.56999999999999995</v>
      </c>
      <c r="BK116" s="159"/>
      <c r="BL116" s="199" t="s">
        <v>209</v>
      </c>
      <c r="BM116" s="159">
        <v>5</v>
      </c>
      <c r="BN116" s="166">
        <v>3.49</v>
      </c>
      <c r="BO116" s="218">
        <v>0.72</v>
      </c>
      <c r="BP116" s="159"/>
      <c r="BQ116" s="199" t="s">
        <v>209</v>
      </c>
      <c r="BR116" s="159">
        <v>8</v>
      </c>
      <c r="BS116" s="166">
        <v>2.93</v>
      </c>
      <c r="BT116" s="218">
        <v>0.53</v>
      </c>
      <c r="BU116" s="159"/>
      <c r="BV116" s="199" t="s">
        <v>209</v>
      </c>
      <c r="BW116" s="159">
        <v>4</v>
      </c>
      <c r="BX116" s="166">
        <v>2.35</v>
      </c>
      <c r="BY116" s="218">
        <v>0.23</v>
      </c>
      <c r="BZ116" s="159"/>
      <c r="CA116" s="199" t="s">
        <v>209</v>
      </c>
      <c r="CB116" s="159">
        <v>7</v>
      </c>
      <c r="CC116" s="166">
        <v>2.11</v>
      </c>
      <c r="CD116" s="218">
        <v>0.3</v>
      </c>
      <c r="CE116" s="159"/>
      <c r="CF116" s="199" t="s">
        <v>209</v>
      </c>
      <c r="CG116" s="159">
        <v>11</v>
      </c>
      <c r="CH116" s="166">
        <v>1.64</v>
      </c>
      <c r="CI116" s="218">
        <v>0.2</v>
      </c>
      <c r="CJ116" s="159"/>
      <c r="CK116" s="199" t="s">
        <v>209</v>
      </c>
      <c r="CL116" s="159">
        <v>3</v>
      </c>
      <c r="CM116" s="166">
        <v>1.94</v>
      </c>
      <c r="CN116" s="218">
        <v>0.32</v>
      </c>
      <c r="CO116" s="159"/>
      <c r="CP116" s="199" t="s">
        <v>209</v>
      </c>
      <c r="CQ116" s="159">
        <v>7</v>
      </c>
      <c r="CR116" s="166">
        <v>1.55</v>
      </c>
      <c r="CS116" s="218">
        <v>0.25</v>
      </c>
      <c r="CT116" s="159"/>
      <c r="CU116" s="199" t="s">
        <v>209</v>
      </c>
      <c r="CV116" s="159">
        <v>13</v>
      </c>
      <c r="CW116" s="166">
        <v>1.31</v>
      </c>
      <c r="CX116" s="218">
        <v>0.28999999999999998</v>
      </c>
      <c r="CY116" s="159"/>
      <c r="CZ116" s="199" t="s">
        <v>209</v>
      </c>
      <c r="DA116" s="159">
        <v>17</v>
      </c>
      <c r="DB116" s="166">
        <v>1.3</v>
      </c>
      <c r="DC116" s="218">
        <v>0.33</v>
      </c>
      <c r="DD116" s="159"/>
      <c r="DE116" s="199" t="s">
        <v>209</v>
      </c>
      <c r="DF116" s="159">
        <v>23</v>
      </c>
      <c r="DG116" s="166">
        <v>1.03</v>
      </c>
      <c r="DH116" s="218">
        <v>0.48</v>
      </c>
      <c r="DI116" s="159"/>
      <c r="DJ116" s="199" t="s">
        <v>209</v>
      </c>
      <c r="DK116" s="159">
        <v>4</v>
      </c>
      <c r="DL116" s="166">
        <v>8.3699999999999992</v>
      </c>
      <c r="DM116" s="218">
        <v>1.08</v>
      </c>
      <c r="DN116" s="159"/>
      <c r="DO116" s="199" t="s">
        <v>209</v>
      </c>
      <c r="DP116" s="159">
        <v>12</v>
      </c>
      <c r="DQ116" s="166">
        <v>4.96</v>
      </c>
      <c r="DR116" s="218">
        <v>0.65</v>
      </c>
      <c r="DS116" s="159"/>
      <c r="DT116" s="199" t="s">
        <v>209</v>
      </c>
      <c r="DU116" s="159">
        <v>6</v>
      </c>
      <c r="DV116" s="166">
        <v>5.93</v>
      </c>
      <c r="DW116" s="218">
        <v>1.04</v>
      </c>
      <c r="DX116" s="159"/>
      <c r="DY116" s="199" t="s">
        <v>209</v>
      </c>
      <c r="DZ116" s="159">
        <v>9</v>
      </c>
      <c r="EA116" s="166">
        <v>5.15</v>
      </c>
      <c r="EB116" s="218">
        <v>1.1299999999999999</v>
      </c>
      <c r="EC116" s="159"/>
      <c r="ED116" s="199" t="s">
        <v>209</v>
      </c>
      <c r="EE116" s="159">
        <v>13</v>
      </c>
      <c r="EF116" s="166">
        <v>4.79</v>
      </c>
      <c r="EG116" s="218">
        <v>1.08</v>
      </c>
      <c r="EH116" s="159"/>
      <c r="EI116" s="199" t="s">
        <v>209</v>
      </c>
      <c r="EJ116" s="159">
        <v>14</v>
      </c>
      <c r="EK116" s="166">
        <v>4.96</v>
      </c>
      <c r="EL116" s="218">
        <v>0.92</v>
      </c>
      <c r="EM116" s="159"/>
      <c r="EN116" s="199" t="s">
        <v>209</v>
      </c>
      <c r="EO116" s="159">
        <v>15</v>
      </c>
      <c r="EP116" s="166">
        <v>4.8099999999999996</v>
      </c>
      <c r="EQ116" s="218">
        <v>1.04</v>
      </c>
      <c r="ER116" s="159"/>
      <c r="ES116" s="199" t="s">
        <v>209</v>
      </c>
      <c r="ET116" s="159">
        <v>1</v>
      </c>
      <c r="EU116" s="166">
        <v>12.9</v>
      </c>
      <c r="EV116" s="218">
        <v>1.67</v>
      </c>
      <c r="EW116" s="159"/>
      <c r="EX116" s="199" t="s">
        <v>209</v>
      </c>
      <c r="EY116" s="159">
        <v>2</v>
      </c>
      <c r="EZ116" s="166">
        <v>8.99</v>
      </c>
      <c r="FA116" s="218">
        <v>0.67</v>
      </c>
      <c r="FB116" s="159"/>
      <c r="FC116" s="199" t="s">
        <v>209</v>
      </c>
      <c r="FD116" s="159">
        <v>4</v>
      </c>
      <c r="FE116" s="166">
        <v>6.59</v>
      </c>
      <c r="FF116" s="218">
        <v>0.65</v>
      </c>
      <c r="FG116" s="159"/>
      <c r="FH116" s="199" t="s">
        <v>209</v>
      </c>
      <c r="FI116" s="159">
        <v>7</v>
      </c>
      <c r="FJ116" s="166">
        <v>6.29</v>
      </c>
      <c r="FK116" s="218">
        <v>0.87</v>
      </c>
      <c r="FL116" s="159"/>
      <c r="FM116" s="199" t="s">
        <v>209</v>
      </c>
      <c r="FN116" s="159">
        <v>7</v>
      </c>
      <c r="FO116" s="166">
        <v>9.82</v>
      </c>
      <c r="FP116" s="218">
        <v>2.5</v>
      </c>
      <c r="FQ116" s="159"/>
      <c r="FR116" s="199" t="s">
        <v>209</v>
      </c>
      <c r="FS116" s="159">
        <v>15</v>
      </c>
      <c r="FT116" s="166">
        <v>5.22</v>
      </c>
      <c r="FU116" s="218">
        <v>1.38</v>
      </c>
      <c r="FV116" s="159"/>
      <c r="FW116" s="199" t="s">
        <v>209</v>
      </c>
      <c r="FX116" s="159" t="s">
        <v>141</v>
      </c>
      <c r="FY116" s="166" t="e">
        <v>#VALUE!</v>
      </c>
      <c r="FZ116" s="218" t="e">
        <v>#VALUE!</v>
      </c>
      <c r="GA116" s="159"/>
      <c r="GB116" s="199" t="s">
        <v>209</v>
      </c>
      <c r="GC116" s="159" t="s">
        <v>141</v>
      </c>
      <c r="GD116" s="166" t="e">
        <v>#VALUE!</v>
      </c>
      <c r="GE116" s="218" t="e">
        <v>#VALUE!</v>
      </c>
      <c r="GF116" s="159"/>
      <c r="GG116" s="199" t="s">
        <v>209</v>
      </c>
      <c r="GH116" s="159" t="s">
        <v>141</v>
      </c>
      <c r="GI116" s="166" t="e">
        <v>#VALUE!</v>
      </c>
      <c r="GJ116" s="218" t="e">
        <v>#VALUE!</v>
      </c>
    </row>
    <row r="117" spans="1:192" ht="17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99" t="s">
        <v>210</v>
      </c>
      <c r="AI117" s="159">
        <v>2</v>
      </c>
      <c r="AJ117" s="166">
        <v>1.65</v>
      </c>
      <c r="AK117" s="218">
        <v>0.15</v>
      </c>
      <c r="AL117" s="159"/>
      <c r="AM117" s="199" t="s">
        <v>210</v>
      </c>
      <c r="AN117" s="159">
        <v>6</v>
      </c>
      <c r="AO117" s="166">
        <v>0.67</v>
      </c>
      <c r="AP117" s="218">
        <v>0.08</v>
      </c>
      <c r="AQ117" s="159"/>
      <c r="AR117" s="199" t="s">
        <v>210</v>
      </c>
      <c r="AS117" s="159">
        <v>8</v>
      </c>
      <c r="AT117" s="166">
        <v>0.52</v>
      </c>
      <c r="AU117" s="218">
        <v>0.04</v>
      </c>
      <c r="AV117" s="159"/>
      <c r="AW117" s="199" t="s">
        <v>210</v>
      </c>
      <c r="AX117" s="159">
        <v>1</v>
      </c>
      <c r="AY117" s="166">
        <v>2.21</v>
      </c>
      <c r="AZ117" s="218">
        <v>0.1</v>
      </c>
      <c r="BA117" s="159"/>
      <c r="BB117" s="199" t="s">
        <v>210</v>
      </c>
      <c r="BC117" s="159">
        <v>2</v>
      </c>
      <c r="BD117" s="166">
        <v>1.23</v>
      </c>
      <c r="BE117" s="218">
        <v>0.1</v>
      </c>
      <c r="BF117" s="159"/>
      <c r="BG117" s="199" t="s">
        <v>210</v>
      </c>
      <c r="BH117" s="159">
        <v>3</v>
      </c>
      <c r="BI117" s="166">
        <v>0.98</v>
      </c>
      <c r="BJ117" s="218">
        <v>0.06</v>
      </c>
      <c r="BK117" s="159"/>
      <c r="BL117" s="199" t="s">
        <v>210</v>
      </c>
      <c r="BM117" s="159">
        <v>5</v>
      </c>
      <c r="BN117" s="166">
        <v>0.67</v>
      </c>
      <c r="BO117" s="218">
        <v>0.05</v>
      </c>
      <c r="BP117" s="159"/>
      <c r="BQ117" s="199" t="s">
        <v>210</v>
      </c>
      <c r="BR117" s="159">
        <v>8</v>
      </c>
      <c r="BS117" s="166">
        <v>0.47</v>
      </c>
      <c r="BT117" s="218">
        <v>0.03</v>
      </c>
      <c r="BU117" s="159"/>
      <c r="BV117" s="199" t="s">
        <v>210</v>
      </c>
      <c r="BW117" s="159">
        <v>4</v>
      </c>
      <c r="BX117" s="166">
        <v>0.56999999999999995</v>
      </c>
      <c r="BY117" s="218">
        <v>0.11</v>
      </c>
      <c r="BZ117" s="159"/>
      <c r="CA117" s="199" t="s">
        <v>210</v>
      </c>
      <c r="CB117" s="159">
        <v>7</v>
      </c>
      <c r="CC117" s="166">
        <v>0.49</v>
      </c>
      <c r="CD117" s="218">
        <v>0.01</v>
      </c>
      <c r="CE117" s="159"/>
      <c r="CF117" s="199" t="s">
        <v>210</v>
      </c>
      <c r="CG117" s="159">
        <v>11</v>
      </c>
      <c r="CH117" s="166">
        <v>0.37</v>
      </c>
      <c r="CI117" s="218">
        <v>0.05</v>
      </c>
      <c r="CJ117" s="159"/>
      <c r="CK117" s="199" t="s">
        <v>210</v>
      </c>
      <c r="CL117" s="159">
        <v>3</v>
      </c>
      <c r="CM117" s="166">
        <v>0.64</v>
      </c>
      <c r="CN117" s="218">
        <v>0.05</v>
      </c>
      <c r="CO117" s="159"/>
      <c r="CP117" s="199" t="s">
        <v>210</v>
      </c>
      <c r="CQ117" s="159">
        <v>7</v>
      </c>
      <c r="CR117" s="166">
        <v>0.38</v>
      </c>
      <c r="CS117" s="218">
        <v>0.06</v>
      </c>
      <c r="CT117" s="159"/>
      <c r="CU117" s="199" t="s">
        <v>210</v>
      </c>
      <c r="CV117" s="159">
        <v>13</v>
      </c>
      <c r="CW117" s="166">
        <v>0.28000000000000003</v>
      </c>
      <c r="CX117" s="218">
        <v>0.02</v>
      </c>
      <c r="CY117" s="159"/>
      <c r="CZ117" s="199" t="s">
        <v>210</v>
      </c>
      <c r="DA117" s="159">
        <v>17</v>
      </c>
      <c r="DB117" s="166">
        <v>0.24</v>
      </c>
      <c r="DC117" s="218">
        <v>0</v>
      </c>
      <c r="DD117" s="159"/>
      <c r="DE117" s="199" t="s">
        <v>210</v>
      </c>
      <c r="DF117" s="159">
        <v>23</v>
      </c>
      <c r="DG117" s="166">
        <v>0.21</v>
      </c>
      <c r="DH117" s="218">
        <v>0.03</v>
      </c>
      <c r="DI117" s="159"/>
      <c r="DJ117" s="199" t="s">
        <v>210</v>
      </c>
      <c r="DK117" s="159">
        <v>4</v>
      </c>
      <c r="DL117" s="166">
        <v>0.98</v>
      </c>
      <c r="DM117" s="218">
        <v>0.24</v>
      </c>
      <c r="DN117" s="159"/>
      <c r="DO117" s="199" t="s">
        <v>210</v>
      </c>
      <c r="DP117" s="159">
        <v>12</v>
      </c>
      <c r="DQ117" s="166">
        <v>0.52</v>
      </c>
      <c r="DR117" s="218">
        <v>0.09</v>
      </c>
      <c r="DS117" s="159"/>
      <c r="DT117" s="199" t="s">
        <v>210</v>
      </c>
      <c r="DU117" s="159">
        <v>6</v>
      </c>
      <c r="DV117" s="166">
        <v>0.6</v>
      </c>
      <c r="DW117" s="218">
        <v>0.11</v>
      </c>
      <c r="DX117" s="159"/>
      <c r="DY117" s="199" t="s">
        <v>210</v>
      </c>
      <c r="DZ117" s="159">
        <v>9</v>
      </c>
      <c r="EA117" s="166">
        <v>0.51</v>
      </c>
      <c r="EB117" s="218">
        <v>7.0000000000000007E-2</v>
      </c>
      <c r="EC117" s="159"/>
      <c r="ED117" s="199" t="s">
        <v>210</v>
      </c>
      <c r="EE117" s="159">
        <v>13</v>
      </c>
      <c r="EF117" s="166">
        <v>0.41</v>
      </c>
      <c r="EG117" s="218">
        <v>0.04</v>
      </c>
      <c r="EH117" s="159"/>
      <c r="EI117" s="199" t="s">
        <v>210</v>
      </c>
      <c r="EJ117" s="159">
        <v>14</v>
      </c>
      <c r="EK117" s="166" t="e">
        <v>#VALUE!</v>
      </c>
      <c r="EL117" s="218" t="e">
        <v>#VALUE!</v>
      </c>
      <c r="EM117" s="159"/>
      <c r="EN117" s="199" t="s">
        <v>210</v>
      </c>
      <c r="EO117" s="159">
        <v>15</v>
      </c>
      <c r="EP117" s="166" t="e">
        <v>#VALUE!</v>
      </c>
      <c r="EQ117" s="218" t="e">
        <v>#VALUE!</v>
      </c>
      <c r="ER117" s="159"/>
      <c r="ES117" s="199" t="s">
        <v>210</v>
      </c>
      <c r="ET117" s="159">
        <v>16</v>
      </c>
      <c r="EU117" s="166" t="e">
        <v>#VALUE!</v>
      </c>
      <c r="EV117" s="218" t="e">
        <v>#VALUE!</v>
      </c>
      <c r="EW117" s="159"/>
      <c r="EX117" s="199" t="s">
        <v>210</v>
      </c>
      <c r="EY117" s="159">
        <v>17</v>
      </c>
      <c r="EZ117" s="166">
        <v>0.37</v>
      </c>
      <c r="FA117" s="218">
        <v>0.02</v>
      </c>
      <c r="FB117" s="159"/>
      <c r="FC117" s="199" t="s">
        <v>210</v>
      </c>
      <c r="FD117" s="159">
        <v>19</v>
      </c>
      <c r="FE117" s="166" t="e">
        <v>#VALUE!</v>
      </c>
      <c r="FF117" s="218" t="e">
        <v>#VALUE!</v>
      </c>
      <c r="FG117" s="159"/>
      <c r="FH117" s="199" t="s">
        <v>210</v>
      </c>
      <c r="FI117" s="159">
        <v>22</v>
      </c>
      <c r="FJ117" s="166">
        <v>0.36</v>
      </c>
      <c r="FK117" s="218">
        <v>0.09</v>
      </c>
      <c r="FL117" s="159"/>
      <c r="FM117" s="199" t="s">
        <v>210</v>
      </c>
      <c r="FN117" s="159">
        <v>29</v>
      </c>
      <c r="FO117" s="166">
        <v>0.28999999999999998</v>
      </c>
      <c r="FP117" s="218">
        <v>0.06</v>
      </c>
      <c r="FQ117" s="159"/>
      <c r="FR117" s="199" t="s">
        <v>210</v>
      </c>
      <c r="FS117" s="159">
        <v>37</v>
      </c>
      <c r="FT117" s="166">
        <v>0.33</v>
      </c>
      <c r="FU117" s="218">
        <v>0.12</v>
      </c>
      <c r="FV117" s="159"/>
      <c r="FW117" s="199" t="s">
        <v>210</v>
      </c>
      <c r="FX117" s="159">
        <v>44</v>
      </c>
      <c r="FY117" s="166">
        <v>0.3</v>
      </c>
      <c r="FZ117" s="218">
        <v>0.09</v>
      </c>
      <c r="GA117" s="159"/>
      <c r="GB117" s="199" t="s">
        <v>210</v>
      </c>
      <c r="GC117" s="159">
        <v>51</v>
      </c>
      <c r="GD117" s="166">
        <v>0.32</v>
      </c>
      <c r="GE117" s="218">
        <v>0.12</v>
      </c>
      <c r="GF117" s="159"/>
      <c r="GG117" s="199" t="s">
        <v>210</v>
      </c>
      <c r="GH117" s="159">
        <v>55</v>
      </c>
      <c r="GI117" s="166" t="e">
        <v>#VALUE!</v>
      </c>
      <c r="GJ117" s="218" t="e">
        <v>#VALUE!</v>
      </c>
    </row>
    <row r="118" spans="1:192" ht="17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  <c r="AA118" s="159"/>
      <c r="AB118" s="159"/>
      <c r="AC118" s="159"/>
      <c r="AD118" s="159"/>
      <c r="AE118" s="159"/>
      <c r="AF118" s="159"/>
      <c r="AG118" s="159"/>
      <c r="AH118" s="199" t="s">
        <v>211</v>
      </c>
      <c r="AI118" s="159">
        <v>2</v>
      </c>
      <c r="AJ118" s="166">
        <v>5.4</v>
      </c>
      <c r="AK118" s="218">
        <v>0.7</v>
      </c>
      <c r="AL118" s="159"/>
      <c r="AM118" s="199" t="s">
        <v>211</v>
      </c>
      <c r="AN118" s="159">
        <v>6</v>
      </c>
      <c r="AO118" s="166">
        <v>2.93</v>
      </c>
      <c r="AP118" s="218">
        <v>0.27</v>
      </c>
      <c r="AQ118" s="159"/>
      <c r="AR118" s="199" t="s">
        <v>211</v>
      </c>
      <c r="AS118" s="159">
        <v>8</v>
      </c>
      <c r="AT118" s="166">
        <v>2.85</v>
      </c>
      <c r="AU118" s="218">
        <v>0.41</v>
      </c>
      <c r="AV118" s="159"/>
      <c r="AW118" s="199" t="s">
        <v>211</v>
      </c>
      <c r="AX118" s="159">
        <v>1</v>
      </c>
      <c r="AY118" s="166">
        <v>9.9</v>
      </c>
      <c r="AZ118" s="218">
        <v>1.37</v>
      </c>
      <c r="BA118" s="159"/>
      <c r="BB118" s="199" t="s">
        <v>211</v>
      </c>
      <c r="BC118" s="159">
        <v>2</v>
      </c>
      <c r="BD118" s="166">
        <v>8</v>
      </c>
      <c r="BE118" s="218">
        <v>0.79</v>
      </c>
      <c r="BF118" s="159"/>
      <c r="BG118" s="199" t="s">
        <v>211</v>
      </c>
      <c r="BH118" s="159">
        <v>3</v>
      </c>
      <c r="BI118" s="166">
        <v>6.52</v>
      </c>
      <c r="BJ118" s="218">
        <v>0.24</v>
      </c>
      <c r="BK118" s="159"/>
      <c r="BL118" s="199" t="s">
        <v>211</v>
      </c>
      <c r="BM118" s="159">
        <v>5</v>
      </c>
      <c r="BN118" s="166">
        <v>6.44</v>
      </c>
      <c r="BO118" s="218">
        <v>0.98</v>
      </c>
      <c r="BP118" s="159"/>
      <c r="BQ118" s="199" t="s">
        <v>211</v>
      </c>
      <c r="BR118" s="159">
        <v>8</v>
      </c>
      <c r="BS118" s="166">
        <v>5.65</v>
      </c>
      <c r="BT118" s="218">
        <v>1.28</v>
      </c>
      <c r="BU118" s="159"/>
      <c r="BV118" s="199" t="s">
        <v>211</v>
      </c>
      <c r="BW118" s="159">
        <v>4</v>
      </c>
      <c r="BX118" s="166">
        <v>4.3899999999999997</v>
      </c>
      <c r="BY118" s="218">
        <v>0.4</v>
      </c>
      <c r="BZ118" s="159"/>
      <c r="CA118" s="199" t="s">
        <v>211</v>
      </c>
      <c r="CB118" s="159">
        <v>7</v>
      </c>
      <c r="CC118" s="166">
        <v>4.04</v>
      </c>
      <c r="CD118" s="218">
        <v>0.83</v>
      </c>
      <c r="CE118" s="159"/>
      <c r="CF118" s="199" t="s">
        <v>211</v>
      </c>
      <c r="CG118" s="159">
        <v>11</v>
      </c>
      <c r="CH118" s="166">
        <v>3.28</v>
      </c>
      <c r="CI118" s="218">
        <v>0.77</v>
      </c>
      <c r="CJ118" s="159"/>
      <c r="CK118" s="199" t="s">
        <v>211</v>
      </c>
      <c r="CL118" s="159">
        <v>3</v>
      </c>
      <c r="CM118" s="166">
        <v>3.98</v>
      </c>
      <c r="CN118" s="218">
        <v>0.77</v>
      </c>
      <c r="CO118" s="159"/>
      <c r="CP118" s="199" t="s">
        <v>211</v>
      </c>
      <c r="CQ118" s="159">
        <v>7</v>
      </c>
      <c r="CR118" s="166">
        <v>3.23</v>
      </c>
      <c r="CS118" s="218">
        <v>1.06</v>
      </c>
      <c r="CT118" s="159"/>
      <c r="CU118" s="199" t="s">
        <v>211</v>
      </c>
      <c r="CV118" s="159">
        <v>13</v>
      </c>
      <c r="CW118" s="166">
        <v>2.75</v>
      </c>
      <c r="CX118" s="218">
        <v>0.83</v>
      </c>
      <c r="CY118" s="159"/>
      <c r="CZ118" s="199" t="s">
        <v>211</v>
      </c>
      <c r="DA118" s="159">
        <v>17</v>
      </c>
      <c r="DB118" s="166">
        <v>2.54</v>
      </c>
      <c r="DC118" s="218">
        <v>0.89</v>
      </c>
      <c r="DD118" s="159"/>
      <c r="DE118" s="199" t="s">
        <v>211</v>
      </c>
      <c r="DF118" s="159">
        <v>23</v>
      </c>
      <c r="DG118" s="166">
        <v>2.0699999999999998</v>
      </c>
      <c r="DH118" s="218">
        <v>0.83</v>
      </c>
      <c r="DI118" s="159"/>
      <c r="DJ118" s="199" t="s">
        <v>211</v>
      </c>
      <c r="DK118" s="159">
        <v>4</v>
      </c>
      <c r="DL118" s="166">
        <v>8.75</v>
      </c>
      <c r="DM118" s="218">
        <v>0.96</v>
      </c>
      <c r="DN118" s="159"/>
      <c r="DO118" s="199" t="s">
        <v>211</v>
      </c>
      <c r="DP118" s="159">
        <v>12</v>
      </c>
      <c r="DQ118" s="166">
        <v>5.81</v>
      </c>
      <c r="DR118" s="218">
        <v>0.09</v>
      </c>
      <c r="DS118" s="159"/>
      <c r="DT118" s="199" t="s">
        <v>211</v>
      </c>
      <c r="DU118" s="159">
        <v>6</v>
      </c>
      <c r="DV118" s="166">
        <v>8.5</v>
      </c>
      <c r="DW118" s="218">
        <v>1.59</v>
      </c>
      <c r="DX118" s="159"/>
      <c r="DY118" s="199" t="s">
        <v>211</v>
      </c>
      <c r="DZ118" s="159">
        <v>9</v>
      </c>
      <c r="EA118" s="166">
        <v>7.08</v>
      </c>
      <c r="EB118" s="218">
        <v>2.0499999999999998</v>
      </c>
      <c r="EC118" s="159"/>
      <c r="ED118" s="199" t="s">
        <v>211</v>
      </c>
      <c r="EE118" s="159">
        <v>13</v>
      </c>
      <c r="EF118" s="166">
        <v>6.1</v>
      </c>
      <c r="EG118" s="218">
        <v>1.25</v>
      </c>
      <c r="EH118" s="159"/>
      <c r="EI118" s="199" t="s">
        <v>211</v>
      </c>
      <c r="EJ118" s="159">
        <v>14</v>
      </c>
      <c r="EK118" s="166">
        <v>6.35</v>
      </c>
      <c r="EL118" s="218">
        <v>1.56</v>
      </c>
      <c r="EM118" s="159"/>
      <c r="EN118" s="199" t="s">
        <v>211</v>
      </c>
      <c r="EO118" s="159">
        <v>15</v>
      </c>
      <c r="EP118" s="166">
        <v>6.24</v>
      </c>
      <c r="EQ118" s="218">
        <v>1.68</v>
      </c>
      <c r="ER118" s="159"/>
      <c r="ES118" s="199" t="s">
        <v>211</v>
      </c>
      <c r="ET118" s="159">
        <v>1</v>
      </c>
      <c r="EU118" s="166">
        <v>17.09</v>
      </c>
      <c r="EV118" s="218">
        <v>1.75</v>
      </c>
      <c r="EW118" s="159"/>
      <c r="EX118" s="199" t="s">
        <v>211</v>
      </c>
      <c r="EY118" s="159">
        <v>2</v>
      </c>
      <c r="EZ118" s="166">
        <v>12.44</v>
      </c>
      <c r="FA118" s="218">
        <v>2.06</v>
      </c>
      <c r="FB118" s="159"/>
      <c r="FC118" s="199" t="s">
        <v>211</v>
      </c>
      <c r="FD118" s="159">
        <v>4</v>
      </c>
      <c r="FE118" s="166">
        <v>9.67</v>
      </c>
      <c r="FF118" s="218">
        <v>1.29</v>
      </c>
      <c r="FG118" s="159"/>
      <c r="FH118" s="199" t="s">
        <v>211</v>
      </c>
      <c r="FI118" s="159">
        <v>7</v>
      </c>
      <c r="FJ118" s="166">
        <v>8.57</v>
      </c>
      <c r="FK118" s="218">
        <v>1.72</v>
      </c>
      <c r="FL118" s="159"/>
      <c r="FM118" s="199" t="s">
        <v>211</v>
      </c>
      <c r="FN118" s="159">
        <v>7</v>
      </c>
      <c r="FO118" s="166">
        <v>11.63</v>
      </c>
      <c r="FP118" s="218">
        <v>2.35</v>
      </c>
      <c r="FQ118" s="159"/>
      <c r="FR118" s="199" t="s">
        <v>211</v>
      </c>
      <c r="FS118" s="159">
        <v>15</v>
      </c>
      <c r="FT118" s="166">
        <v>7.18</v>
      </c>
      <c r="FU118" s="218">
        <v>3.33</v>
      </c>
      <c r="FV118" s="159"/>
      <c r="FW118" s="199" t="s">
        <v>211</v>
      </c>
      <c r="FX118" s="159" t="s">
        <v>141</v>
      </c>
      <c r="FY118" s="166" t="e">
        <v>#VALUE!</v>
      </c>
      <c r="FZ118" s="218" t="e">
        <v>#VALUE!</v>
      </c>
      <c r="GA118" s="159"/>
      <c r="GB118" s="199" t="s">
        <v>211</v>
      </c>
      <c r="GC118" s="159" t="s">
        <v>141</v>
      </c>
      <c r="GD118" s="166" t="e">
        <v>#VALUE!</v>
      </c>
      <c r="GE118" s="218" t="e">
        <v>#VALUE!</v>
      </c>
      <c r="GF118" s="159"/>
      <c r="GG118" s="199" t="s">
        <v>211</v>
      </c>
      <c r="GH118" s="159" t="s">
        <v>141</v>
      </c>
      <c r="GI118" s="166" t="e">
        <v>#VALUE!</v>
      </c>
      <c r="GJ118" s="218" t="e">
        <v>#VALUE!</v>
      </c>
    </row>
    <row r="119" spans="1:192" ht="18" thickBot="1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159"/>
      <c r="Z119" s="159"/>
      <c r="AA119" s="159"/>
      <c r="AB119" s="159"/>
      <c r="AC119" s="159"/>
      <c r="AD119" s="159"/>
      <c r="AE119" s="159"/>
      <c r="AF119" s="159"/>
      <c r="AG119" s="159"/>
      <c r="AH119" s="212" t="s">
        <v>212</v>
      </c>
      <c r="AI119" s="213">
        <v>2</v>
      </c>
      <c r="AJ119" s="224">
        <v>2</v>
      </c>
      <c r="AK119" s="225">
        <v>0.19</v>
      </c>
      <c r="AL119" s="159"/>
      <c r="AM119" s="212" t="s">
        <v>212</v>
      </c>
      <c r="AN119" s="213">
        <v>6</v>
      </c>
      <c r="AO119" s="224">
        <v>0.97</v>
      </c>
      <c r="AP119" s="225">
        <v>0.15</v>
      </c>
      <c r="AQ119" s="159"/>
      <c r="AR119" s="212" t="s">
        <v>212</v>
      </c>
      <c r="AS119" s="213">
        <v>8</v>
      </c>
      <c r="AT119" s="224">
        <v>0.8</v>
      </c>
      <c r="AU119" s="225">
        <v>0.14000000000000001</v>
      </c>
      <c r="AV119" s="159"/>
      <c r="AW119" s="212" t="s">
        <v>212</v>
      </c>
      <c r="AX119" s="213">
        <v>1</v>
      </c>
      <c r="AY119" s="224">
        <v>3.04</v>
      </c>
      <c r="AZ119" s="225">
        <v>0.3</v>
      </c>
      <c r="BA119" s="159"/>
      <c r="BB119" s="212" t="s">
        <v>212</v>
      </c>
      <c r="BC119" s="213">
        <v>2</v>
      </c>
      <c r="BD119" s="224">
        <v>1.96</v>
      </c>
      <c r="BE119" s="225">
        <v>0.33</v>
      </c>
      <c r="BF119" s="159"/>
      <c r="BG119" s="212" t="s">
        <v>212</v>
      </c>
      <c r="BH119" s="213">
        <v>3</v>
      </c>
      <c r="BI119" s="224">
        <v>1.6</v>
      </c>
      <c r="BJ119" s="225">
        <v>7.0000000000000007E-2</v>
      </c>
      <c r="BK119" s="159"/>
      <c r="BL119" s="212" t="s">
        <v>212</v>
      </c>
      <c r="BM119" s="213">
        <v>5</v>
      </c>
      <c r="BN119" s="224">
        <v>1.32</v>
      </c>
      <c r="BO119" s="225">
        <v>0.15</v>
      </c>
      <c r="BP119" s="159"/>
      <c r="BQ119" s="212" t="s">
        <v>212</v>
      </c>
      <c r="BR119" s="213">
        <v>8</v>
      </c>
      <c r="BS119" s="224">
        <v>1.08</v>
      </c>
      <c r="BT119" s="225">
        <v>0.15</v>
      </c>
      <c r="BU119" s="159"/>
      <c r="BV119" s="212" t="s">
        <v>212</v>
      </c>
      <c r="BW119" s="213">
        <v>4</v>
      </c>
      <c r="BX119" s="224">
        <v>0.99</v>
      </c>
      <c r="BY119" s="225">
        <v>0.15</v>
      </c>
      <c r="BZ119" s="159"/>
      <c r="CA119" s="212" t="s">
        <v>212</v>
      </c>
      <c r="CB119" s="213">
        <v>7</v>
      </c>
      <c r="CC119" s="224">
        <v>0.8</v>
      </c>
      <c r="CD119" s="225">
        <v>0.05</v>
      </c>
      <c r="CE119" s="159"/>
      <c r="CF119" s="212" t="s">
        <v>212</v>
      </c>
      <c r="CG119" s="213">
        <v>11</v>
      </c>
      <c r="CH119" s="224">
        <v>0.67</v>
      </c>
      <c r="CI119" s="225">
        <v>0.1</v>
      </c>
      <c r="CJ119" s="159"/>
      <c r="CK119" s="212" t="s">
        <v>212</v>
      </c>
      <c r="CL119" s="213">
        <v>3</v>
      </c>
      <c r="CM119" s="224">
        <v>1.22</v>
      </c>
      <c r="CN119" s="225">
        <v>0.14000000000000001</v>
      </c>
      <c r="CO119" s="159"/>
      <c r="CP119" s="212" t="s">
        <v>212</v>
      </c>
      <c r="CQ119" s="213">
        <v>7</v>
      </c>
      <c r="CR119" s="224">
        <v>0.75</v>
      </c>
      <c r="CS119" s="225">
        <v>7.0000000000000007E-2</v>
      </c>
      <c r="CT119" s="159"/>
      <c r="CU119" s="212" t="s">
        <v>212</v>
      </c>
      <c r="CV119" s="213">
        <v>13</v>
      </c>
      <c r="CW119" s="224">
        <v>0.56000000000000005</v>
      </c>
      <c r="CX119" s="225">
        <v>0.13</v>
      </c>
      <c r="CY119" s="159"/>
      <c r="CZ119" s="212" t="s">
        <v>212</v>
      </c>
      <c r="DA119" s="213">
        <v>17</v>
      </c>
      <c r="DB119" s="224">
        <v>0.46</v>
      </c>
      <c r="DC119" s="225">
        <v>0.09</v>
      </c>
      <c r="DD119" s="159"/>
      <c r="DE119" s="212" t="s">
        <v>212</v>
      </c>
      <c r="DF119" s="213">
        <v>23</v>
      </c>
      <c r="DG119" s="224">
        <v>0.44</v>
      </c>
      <c r="DH119" s="225">
        <v>0.1</v>
      </c>
      <c r="DI119" s="159"/>
      <c r="DJ119" s="212" t="s">
        <v>212</v>
      </c>
      <c r="DK119" s="213">
        <v>4</v>
      </c>
      <c r="DL119" s="224">
        <v>1.34</v>
      </c>
      <c r="DM119" s="225">
        <v>0.25</v>
      </c>
      <c r="DN119" s="159"/>
      <c r="DO119" s="212" t="s">
        <v>212</v>
      </c>
      <c r="DP119" s="213">
        <v>12</v>
      </c>
      <c r="DQ119" s="224">
        <v>1.03</v>
      </c>
      <c r="DR119" s="225">
        <v>0.09</v>
      </c>
      <c r="DS119" s="159"/>
      <c r="DT119" s="212" t="s">
        <v>212</v>
      </c>
      <c r="DU119" s="213">
        <v>6</v>
      </c>
      <c r="DV119" s="224">
        <v>1.26</v>
      </c>
      <c r="DW119" s="225">
        <v>0.22</v>
      </c>
      <c r="DX119" s="159"/>
      <c r="DY119" s="212" t="s">
        <v>212</v>
      </c>
      <c r="DZ119" s="213">
        <v>9</v>
      </c>
      <c r="EA119" s="224">
        <v>1.05</v>
      </c>
      <c r="EB119" s="225">
        <v>0.11</v>
      </c>
      <c r="EC119" s="159"/>
      <c r="ED119" s="212" t="s">
        <v>212</v>
      </c>
      <c r="EE119" s="213">
        <v>13</v>
      </c>
      <c r="EF119" s="224">
        <v>0.92</v>
      </c>
      <c r="EG119" s="225">
        <v>0.18</v>
      </c>
      <c r="EH119" s="159"/>
      <c r="EI119" s="212" t="s">
        <v>212</v>
      </c>
      <c r="EJ119" s="213">
        <v>14</v>
      </c>
      <c r="EK119" s="224" t="e">
        <v>#VALUE!</v>
      </c>
      <c r="EL119" s="225" t="e">
        <v>#VALUE!</v>
      </c>
      <c r="EM119" s="159"/>
      <c r="EN119" s="212" t="s">
        <v>212</v>
      </c>
      <c r="EO119" s="213">
        <v>15</v>
      </c>
      <c r="EP119" s="224" t="e">
        <v>#VALUE!</v>
      </c>
      <c r="EQ119" s="225" t="e">
        <v>#VALUE!</v>
      </c>
      <c r="ER119" s="159"/>
      <c r="ES119" s="212" t="s">
        <v>212</v>
      </c>
      <c r="ET119" s="213">
        <v>16</v>
      </c>
      <c r="EU119" s="224" t="e">
        <v>#VALUE!</v>
      </c>
      <c r="EV119" s="225" t="e">
        <v>#VALUE!</v>
      </c>
      <c r="EW119" s="159"/>
      <c r="EX119" s="212" t="s">
        <v>212</v>
      </c>
      <c r="EY119" s="213">
        <v>17</v>
      </c>
      <c r="EZ119" s="224">
        <v>0.92</v>
      </c>
      <c r="FA119" s="225">
        <v>0.15</v>
      </c>
      <c r="FB119" s="159"/>
      <c r="FC119" s="212" t="s">
        <v>212</v>
      </c>
      <c r="FD119" s="213">
        <v>19</v>
      </c>
      <c r="FE119" s="224" t="e">
        <v>#VALUE!</v>
      </c>
      <c r="FF119" s="225" t="e">
        <v>#VALUE!</v>
      </c>
      <c r="FG119" s="159"/>
      <c r="FH119" s="212" t="s">
        <v>212</v>
      </c>
      <c r="FI119" s="213">
        <v>22</v>
      </c>
      <c r="FJ119" s="224">
        <v>0.85</v>
      </c>
      <c r="FK119" s="225">
        <v>0.14000000000000001</v>
      </c>
      <c r="FL119" s="159"/>
      <c r="FM119" s="212" t="s">
        <v>212</v>
      </c>
      <c r="FN119" s="213">
        <v>29</v>
      </c>
      <c r="FO119" s="224">
        <v>0.8</v>
      </c>
      <c r="FP119" s="225">
        <v>0.41</v>
      </c>
      <c r="FQ119" s="159"/>
      <c r="FR119" s="212" t="s">
        <v>212</v>
      </c>
      <c r="FS119" s="213">
        <v>37</v>
      </c>
      <c r="FT119" s="224">
        <v>0.76</v>
      </c>
      <c r="FU119" s="225">
        <v>0.26</v>
      </c>
      <c r="FV119" s="159"/>
      <c r="FW119" s="212" t="s">
        <v>212</v>
      </c>
      <c r="FX119" s="213">
        <v>44</v>
      </c>
      <c r="FY119" s="224">
        <v>0.69</v>
      </c>
      <c r="FZ119" s="225">
        <v>0.34</v>
      </c>
      <c r="GA119" s="159"/>
      <c r="GB119" s="212" t="s">
        <v>212</v>
      </c>
      <c r="GC119" s="213">
        <v>51</v>
      </c>
      <c r="GD119" s="224">
        <v>0.66</v>
      </c>
      <c r="GE119" s="225">
        <v>0.31</v>
      </c>
      <c r="GF119" s="159"/>
      <c r="GG119" s="212" t="s">
        <v>212</v>
      </c>
      <c r="GH119" s="213">
        <v>55</v>
      </c>
      <c r="GI119" s="224" t="e">
        <v>#VALUE!</v>
      </c>
      <c r="GJ119" s="225" t="e">
        <v>#VALUE!</v>
      </c>
    </row>
    <row r="120" spans="1:192" ht="17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159"/>
      <c r="Z120" s="159"/>
      <c r="AA120" s="159"/>
      <c r="AB120" s="159"/>
      <c r="AC120" s="159"/>
      <c r="AD120" s="159"/>
      <c r="AE120" s="159"/>
      <c r="AF120" s="159"/>
      <c r="AG120" s="159"/>
      <c r="AH120" s="160"/>
      <c r="AI120" s="159"/>
      <c r="AJ120" s="159"/>
      <c r="AK120" s="159"/>
      <c r="AL120" s="159"/>
      <c r="AM120" s="160"/>
      <c r="AN120" s="159"/>
      <c r="AO120" s="159"/>
      <c r="AP120" s="159"/>
      <c r="AQ120" s="159"/>
      <c r="AR120" s="160"/>
      <c r="AS120" s="159"/>
      <c r="AT120" s="159"/>
      <c r="AU120" s="159"/>
      <c r="AV120" s="159"/>
      <c r="AW120" s="160"/>
      <c r="AX120" s="159"/>
      <c r="AY120" s="159"/>
      <c r="AZ120" s="159"/>
      <c r="BA120" s="159"/>
      <c r="BB120" s="160"/>
      <c r="BC120" s="159"/>
      <c r="BD120" s="159"/>
      <c r="BE120" s="159"/>
      <c r="BF120" s="159"/>
      <c r="BG120" s="160"/>
      <c r="BH120" s="159"/>
      <c r="BI120" s="159"/>
      <c r="BJ120" s="159"/>
      <c r="BK120" s="159"/>
      <c r="BL120" s="160"/>
      <c r="BM120" s="159"/>
      <c r="BN120" s="159"/>
      <c r="BO120" s="159"/>
      <c r="BP120" s="159"/>
      <c r="BQ120" s="160"/>
      <c r="BR120" s="159"/>
      <c r="BS120" s="159"/>
      <c r="BT120" s="159"/>
      <c r="BU120" s="159"/>
      <c r="BV120" s="160"/>
      <c r="BW120" s="159"/>
      <c r="BX120" s="159"/>
      <c r="BY120" s="159"/>
      <c r="BZ120" s="159"/>
      <c r="CA120" s="160"/>
      <c r="CB120" s="159"/>
      <c r="CC120" s="159"/>
      <c r="CD120" s="159"/>
      <c r="CE120" s="159"/>
      <c r="CF120" s="160"/>
      <c r="CG120" s="159"/>
      <c r="CH120" s="159"/>
      <c r="CI120" s="159"/>
      <c r="CJ120" s="159"/>
      <c r="CK120" s="160"/>
      <c r="CL120" s="159"/>
      <c r="CM120" s="159"/>
      <c r="CN120" s="159"/>
      <c r="CO120" s="159"/>
      <c r="CP120" s="160"/>
      <c r="CQ120" s="159"/>
      <c r="CR120" s="159"/>
      <c r="CS120" s="159"/>
      <c r="CT120" s="159"/>
      <c r="CU120" s="160"/>
      <c r="CV120" s="159"/>
      <c r="CW120" s="159"/>
      <c r="CX120" s="159"/>
      <c r="CY120" s="159"/>
      <c r="CZ120" s="160"/>
      <c r="DA120" s="159"/>
      <c r="DB120" s="159"/>
      <c r="DC120" s="159"/>
      <c r="DD120" s="159"/>
      <c r="DE120" s="160"/>
      <c r="DF120" s="159"/>
      <c r="DG120" s="159"/>
      <c r="DH120" s="159"/>
      <c r="DI120" s="159"/>
      <c r="DJ120" s="160"/>
      <c r="DK120" s="159"/>
      <c r="DL120" s="159"/>
      <c r="DM120" s="159"/>
      <c r="DN120" s="159"/>
      <c r="DO120" s="160"/>
      <c r="DP120" s="159"/>
      <c r="DQ120" s="159"/>
      <c r="DR120" s="159"/>
      <c r="DS120" s="159"/>
      <c r="DT120" s="160"/>
      <c r="DU120" s="159"/>
      <c r="DV120" s="159"/>
      <c r="DW120" s="159"/>
      <c r="DX120" s="159"/>
      <c r="DY120" s="160"/>
      <c r="DZ120" s="159"/>
      <c r="EA120" s="159"/>
      <c r="EB120" s="159"/>
      <c r="EC120" s="159"/>
      <c r="ED120" s="160"/>
      <c r="EE120" s="159"/>
      <c r="EF120" s="159"/>
      <c r="EG120" s="159"/>
      <c r="EH120" s="159"/>
      <c r="EI120" s="170">
        <v>44180</v>
      </c>
      <c r="EJ120" s="159"/>
      <c r="EK120" s="159"/>
      <c r="EL120" s="159"/>
      <c r="EM120" s="159"/>
      <c r="EN120" s="170">
        <v>44181</v>
      </c>
      <c r="EO120" s="159"/>
      <c r="EP120" s="159"/>
      <c r="EQ120" s="159"/>
      <c r="ER120" s="159"/>
      <c r="ES120" s="170">
        <v>44182</v>
      </c>
      <c r="ET120" s="159"/>
      <c r="EU120" s="159"/>
      <c r="EV120" s="159"/>
      <c r="EW120" s="159"/>
      <c r="EX120" s="170">
        <v>44183</v>
      </c>
      <c r="EY120" s="159"/>
      <c r="EZ120" s="159"/>
      <c r="FA120" s="159"/>
      <c r="FB120" s="159"/>
      <c r="FC120" s="170">
        <v>44185</v>
      </c>
      <c r="FD120" s="159"/>
      <c r="FE120" s="159"/>
      <c r="FF120" s="159"/>
      <c r="FG120" s="159"/>
      <c r="FH120" s="170">
        <v>44188</v>
      </c>
      <c r="FI120" s="159"/>
      <c r="FJ120" s="159"/>
      <c r="FK120" s="159"/>
      <c r="FL120" s="159"/>
      <c r="FM120" s="170">
        <v>44195</v>
      </c>
      <c r="FN120" s="159"/>
      <c r="FO120" s="159"/>
      <c r="FP120" s="159"/>
      <c r="FQ120" s="159"/>
      <c r="FR120" s="170">
        <v>43837</v>
      </c>
      <c r="FS120" s="159"/>
      <c r="FT120" s="159"/>
      <c r="FU120" s="159"/>
      <c r="FV120" s="159"/>
      <c r="FW120" s="170">
        <v>43844</v>
      </c>
      <c r="FX120" s="159"/>
      <c r="FY120" s="159"/>
      <c r="FZ120" s="159"/>
      <c r="GA120" s="159"/>
      <c r="GB120" s="170">
        <v>43851</v>
      </c>
      <c r="GC120" s="159"/>
      <c r="GD120" s="159"/>
      <c r="GE120" s="159"/>
      <c r="GF120" s="159"/>
      <c r="GG120" s="170">
        <v>43855</v>
      </c>
      <c r="GH120" s="159"/>
      <c r="GI120" s="159"/>
      <c r="GJ120" s="159"/>
    </row>
    <row r="121" spans="1:192" ht="18" thickBot="1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  <c r="Y121" s="159"/>
      <c r="Z121" s="159"/>
      <c r="AA121" s="159"/>
      <c r="AB121" s="159"/>
      <c r="AC121" s="159"/>
      <c r="AD121" s="159"/>
      <c r="AE121" s="159"/>
      <c r="AF121" s="159"/>
      <c r="AG121" s="159"/>
      <c r="AH121" s="300" t="s">
        <v>218</v>
      </c>
      <c r="AI121" s="301"/>
      <c r="AJ121" s="301"/>
      <c r="AK121" s="301"/>
      <c r="AL121" s="159"/>
      <c r="AM121" s="300" t="s">
        <v>218</v>
      </c>
      <c r="AN121" s="301"/>
      <c r="AO121" s="301"/>
      <c r="AP121" s="301"/>
      <c r="AQ121" s="159"/>
      <c r="AR121" s="300" t="s">
        <v>218</v>
      </c>
      <c r="AS121" s="301"/>
      <c r="AT121" s="301"/>
      <c r="AU121" s="301"/>
      <c r="AV121" s="159"/>
      <c r="AW121" s="300" t="s">
        <v>218</v>
      </c>
      <c r="AX121" s="301"/>
      <c r="AY121" s="301"/>
      <c r="AZ121" s="301"/>
      <c r="BA121" s="159"/>
      <c r="BB121" s="300" t="s">
        <v>218</v>
      </c>
      <c r="BC121" s="301"/>
      <c r="BD121" s="301"/>
      <c r="BE121" s="301"/>
      <c r="BF121" s="159"/>
      <c r="BG121" s="300" t="s">
        <v>218</v>
      </c>
      <c r="BH121" s="301"/>
      <c r="BI121" s="301"/>
      <c r="BJ121" s="301"/>
      <c r="BK121" s="159"/>
      <c r="BL121" s="300" t="s">
        <v>218</v>
      </c>
      <c r="BM121" s="301"/>
      <c r="BN121" s="301"/>
      <c r="BO121" s="301"/>
      <c r="BP121" s="159"/>
      <c r="BQ121" s="300" t="s">
        <v>218</v>
      </c>
      <c r="BR121" s="301"/>
      <c r="BS121" s="301"/>
      <c r="BT121" s="301"/>
      <c r="BU121" s="159"/>
      <c r="BV121" s="300" t="s">
        <v>218</v>
      </c>
      <c r="BW121" s="301"/>
      <c r="BX121" s="301"/>
      <c r="BY121" s="301"/>
      <c r="BZ121" s="159"/>
      <c r="CA121" s="300" t="s">
        <v>218</v>
      </c>
      <c r="CB121" s="301"/>
      <c r="CC121" s="301"/>
      <c r="CD121" s="301"/>
      <c r="CE121" s="159"/>
      <c r="CF121" s="300" t="s">
        <v>218</v>
      </c>
      <c r="CG121" s="301"/>
      <c r="CH121" s="301"/>
      <c r="CI121" s="301"/>
      <c r="CJ121" s="159"/>
      <c r="CK121" s="300" t="s">
        <v>218</v>
      </c>
      <c r="CL121" s="301"/>
      <c r="CM121" s="301"/>
      <c r="CN121" s="301"/>
      <c r="CO121" s="159"/>
      <c r="CP121" s="300" t="s">
        <v>218</v>
      </c>
      <c r="CQ121" s="301"/>
      <c r="CR121" s="301"/>
      <c r="CS121" s="301"/>
      <c r="CT121" s="159"/>
      <c r="CU121" s="300" t="s">
        <v>218</v>
      </c>
      <c r="CV121" s="301"/>
      <c r="CW121" s="301"/>
      <c r="CX121" s="301"/>
      <c r="CY121" s="159"/>
      <c r="CZ121" s="300" t="s">
        <v>218</v>
      </c>
      <c r="DA121" s="301"/>
      <c r="DB121" s="301"/>
      <c r="DC121" s="301"/>
      <c r="DD121" s="159"/>
      <c r="DE121" s="300" t="s">
        <v>218</v>
      </c>
      <c r="DF121" s="301"/>
      <c r="DG121" s="301"/>
      <c r="DH121" s="301"/>
      <c r="DI121" s="159"/>
      <c r="DJ121" s="300" t="s">
        <v>218</v>
      </c>
      <c r="DK121" s="301"/>
      <c r="DL121" s="301"/>
      <c r="DM121" s="301"/>
      <c r="DN121" s="159"/>
      <c r="DO121" s="300" t="s">
        <v>218</v>
      </c>
      <c r="DP121" s="301"/>
      <c r="DQ121" s="301"/>
      <c r="DR121" s="301"/>
      <c r="DS121" s="159"/>
      <c r="DT121" s="300" t="s">
        <v>218</v>
      </c>
      <c r="DU121" s="301"/>
      <c r="DV121" s="301"/>
      <c r="DW121" s="301"/>
      <c r="DX121" s="159"/>
      <c r="DY121" s="300" t="s">
        <v>218</v>
      </c>
      <c r="DZ121" s="301"/>
      <c r="EA121" s="301"/>
      <c r="EB121" s="301"/>
      <c r="EC121" s="159"/>
      <c r="ED121" s="300" t="s">
        <v>218</v>
      </c>
      <c r="EE121" s="301"/>
      <c r="EF121" s="301"/>
      <c r="EG121" s="301"/>
      <c r="EH121" s="159"/>
      <c r="EI121" s="193" t="s">
        <v>218</v>
      </c>
      <c r="EJ121" s="194"/>
      <c r="EK121" s="194"/>
      <c r="EL121" s="194"/>
      <c r="EM121" s="159"/>
      <c r="EN121" s="193" t="s">
        <v>218</v>
      </c>
      <c r="EO121" s="194"/>
      <c r="EP121" s="194"/>
      <c r="EQ121" s="194"/>
      <c r="ER121" s="159"/>
      <c r="ES121" s="193" t="s">
        <v>218</v>
      </c>
      <c r="ET121" s="194"/>
      <c r="EU121" s="194"/>
      <c r="EV121" s="194"/>
      <c r="EW121" s="159"/>
      <c r="EX121" s="193" t="s">
        <v>218</v>
      </c>
      <c r="EY121" s="194"/>
      <c r="EZ121" s="194"/>
      <c r="FA121" s="194"/>
      <c r="FB121" s="159"/>
      <c r="FC121" s="193" t="s">
        <v>218</v>
      </c>
      <c r="FD121" s="194"/>
      <c r="FE121" s="194"/>
      <c r="FF121" s="194"/>
      <c r="FG121" s="159"/>
      <c r="FH121" s="193" t="s">
        <v>218</v>
      </c>
      <c r="FI121" s="194"/>
      <c r="FJ121" s="194"/>
      <c r="FK121" s="194"/>
      <c r="FL121" s="159"/>
      <c r="FM121" s="193" t="s">
        <v>218</v>
      </c>
      <c r="FN121" s="194"/>
      <c r="FO121" s="194"/>
      <c r="FP121" s="194"/>
      <c r="FQ121" s="159"/>
      <c r="FR121" s="193" t="s">
        <v>218</v>
      </c>
      <c r="FS121" s="194"/>
      <c r="FT121" s="194"/>
      <c r="FU121" s="194"/>
      <c r="FV121" s="159"/>
      <c r="FW121" s="193" t="s">
        <v>218</v>
      </c>
      <c r="FX121" s="194"/>
      <c r="FY121" s="194"/>
      <c r="FZ121" s="194"/>
      <c r="GA121" s="159"/>
      <c r="GB121" s="193" t="s">
        <v>218</v>
      </c>
      <c r="GC121" s="194"/>
      <c r="GD121" s="194"/>
      <c r="GE121" s="194"/>
      <c r="GF121" s="159"/>
      <c r="GG121" s="193" t="s">
        <v>218</v>
      </c>
      <c r="GH121" s="194"/>
      <c r="GI121" s="194"/>
      <c r="GJ121" s="194"/>
    </row>
    <row r="122" spans="1:192" ht="17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  <c r="Y122" s="159"/>
      <c r="Z122" s="159"/>
      <c r="AA122" s="159"/>
      <c r="AB122" s="159"/>
      <c r="AC122" s="159"/>
      <c r="AD122" s="159"/>
      <c r="AE122" s="159"/>
      <c r="AF122" s="159"/>
      <c r="AG122" s="159"/>
      <c r="AH122" s="216" t="s">
        <v>205</v>
      </c>
      <c r="AI122" s="196" t="s">
        <v>206</v>
      </c>
      <c r="AJ122" s="197" t="s">
        <v>219</v>
      </c>
      <c r="AK122" s="198" t="s">
        <v>208</v>
      </c>
      <c r="AL122" s="159"/>
      <c r="AM122" s="216" t="s">
        <v>205</v>
      </c>
      <c r="AN122" s="196" t="s">
        <v>206</v>
      </c>
      <c r="AO122" s="197" t="s">
        <v>219</v>
      </c>
      <c r="AP122" s="198" t="s">
        <v>208</v>
      </c>
      <c r="AQ122" s="159"/>
      <c r="AR122" s="216" t="s">
        <v>205</v>
      </c>
      <c r="AS122" s="196" t="s">
        <v>206</v>
      </c>
      <c r="AT122" s="197" t="s">
        <v>219</v>
      </c>
      <c r="AU122" s="198" t="s">
        <v>208</v>
      </c>
      <c r="AV122" s="159"/>
      <c r="AW122" s="216" t="s">
        <v>205</v>
      </c>
      <c r="AX122" s="196" t="s">
        <v>206</v>
      </c>
      <c r="AY122" s="197" t="s">
        <v>219</v>
      </c>
      <c r="AZ122" s="198" t="s">
        <v>208</v>
      </c>
      <c r="BA122" s="159"/>
      <c r="BB122" s="216" t="s">
        <v>205</v>
      </c>
      <c r="BC122" s="196" t="s">
        <v>206</v>
      </c>
      <c r="BD122" s="197" t="s">
        <v>219</v>
      </c>
      <c r="BE122" s="198" t="s">
        <v>208</v>
      </c>
      <c r="BF122" s="159"/>
      <c r="BG122" s="216" t="s">
        <v>205</v>
      </c>
      <c r="BH122" s="196" t="s">
        <v>206</v>
      </c>
      <c r="BI122" s="197" t="s">
        <v>219</v>
      </c>
      <c r="BJ122" s="198" t="s">
        <v>208</v>
      </c>
      <c r="BK122" s="159"/>
      <c r="BL122" s="216" t="s">
        <v>205</v>
      </c>
      <c r="BM122" s="196" t="s">
        <v>206</v>
      </c>
      <c r="BN122" s="197" t="s">
        <v>219</v>
      </c>
      <c r="BO122" s="198" t="s">
        <v>208</v>
      </c>
      <c r="BP122" s="159"/>
      <c r="BQ122" s="216" t="s">
        <v>205</v>
      </c>
      <c r="BR122" s="196" t="s">
        <v>206</v>
      </c>
      <c r="BS122" s="197" t="s">
        <v>219</v>
      </c>
      <c r="BT122" s="198" t="s">
        <v>208</v>
      </c>
      <c r="BU122" s="159"/>
      <c r="BV122" s="216" t="s">
        <v>205</v>
      </c>
      <c r="BW122" s="196" t="s">
        <v>206</v>
      </c>
      <c r="BX122" s="197" t="s">
        <v>219</v>
      </c>
      <c r="BY122" s="198" t="s">
        <v>208</v>
      </c>
      <c r="BZ122" s="159"/>
      <c r="CA122" s="216" t="s">
        <v>205</v>
      </c>
      <c r="CB122" s="196" t="s">
        <v>206</v>
      </c>
      <c r="CC122" s="197" t="s">
        <v>219</v>
      </c>
      <c r="CD122" s="198" t="s">
        <v>208</v>
      </c>
      <c r="CE122" s="159"/>
      <c r="CF122" s="216" t="s">
        <v>205</v>
      </c>
      <c r="CG122" s="196" t="s">
        <v>206</v>
      </c>
      <c r="CH122" s="197" t="s">
        <v>219</v>
      </c>
      <c r="CI122" s="198" t="s">
        <v>208</v>
      </c>
      <c r="CJ122" s="159"/>
      <c r="CK122" s="216" t="s">
        <v>205</v>
      </c>
      <c r="CL122" s="196" t="s">
        <v>206</v>
      </c>
      <c r="CM122" s="197" t="s">
        <v>219</v>
      </c>
      <c r="CN122" s="198" t="s">
        <v>208</v>
      </c>
      <c r="CO122" s="159"/>
      <c r="CP122" s="216" t="s">
        <v>205</v>
      </c>
      <c r="CQ122" s="196" t="s">
        <v>206</v>
      </c>
      <c r="CR122" s="197" t="s">
        <v>219</v>
      </c>
      <c r="CS122" s="198" t="s">
        <v>208</v>
      </c>
      <c r="CT122" s="159"/>
      <c r="CU122" s="216" t="s">
        <v>205</v>
      </c>
      <c r="CV122" s="196" t="s">
        <v>206</v>
      </c>
      <c r="CW122" s="197" t="s">
        <v>219</v>
      </c>
      <c r="CX122" s="198" t="s">
        <v>208</v>
      </c>
      <c r="CY122" s="159"/>
      <c r="CZ122" s="216" t="s">
        <v>205</v>
      </c>
      <c r="DA122" s="196" t="s">
        <v>206</v>
      </c>
      <c r="DB122" s="197" t="s">
        <v>219</v>
      </c>
      <c r="DC122" s="198" t="s">
        <v>208</v>
      </c>
      <c r="DD122" s="159"/>
      <c r="DE122" s="216" t="s">
        <v>205</v>
      </c>
      <c r="DF122" s="196" t="s">
        <v>206</v>
      </c>
      <c r="DG122" s="197" t="s">
        <v>219</v>
      </c>
      <c r="DH122" s="198" t="s">
        <v>208</v>
      </c>
      <c r="DI122" s="159"/>
      <c r="DJ122" s="216" t="s">
        <v>205</v>
      </c>
      <c r="DK122" s="196" t="s">
        <v>206</v>
      </c>
      <c r="DL122" s="197" t="s">
        <v>219</v>
      </c>
      <c r="DM122" s="198" t="s">
        <v>208</v>
      </c>
      <c r="DN122" s="159"/>
      <c r="DO122" s="216" t="s">
        <v>205</v>
      </c>
      <c r="DP122" s="196" t="s">
        <v>206</v>
      </c>
      <c r="DQ122" s="197" t="s">
        <v>219</v>
      </c>
      <c r="DR122" s="198" t="s">
        <v>208</v>
      </c>
      <c r="DS122" s="159"/>
      <c r="DT122" s="216" t="s">
        <v>205</v>
      </c>
      <c r="DU122" s="196" t="s">
        <v>206</v>
      </c>
      <c r="DV122" s="197" t="s">
        <v>219</v>
      </c>
      <c r="DW122" s="198" t="s">
        <v>208</v>
      </c>
      <c r="DX122" s="159"/>
      <c r="DY122" s="216" t="s">
        <v>205</v>
      </c>
      <c r="DZ122" s="196" t="s">
        <v>206</v>
      </c>
      <c r="EA122" s="197" t="s">
        <v>219</v>
      </c>
      <c r="EB122" s="198" t="s">
        <v>208</v>
      </c>
      <c r="EC122" s="159"/>
      <c r="ED122" s="216" t="s">
        <v>205</v>
      </c>
      <c r="EE122" s="196" t="s">
        <v>206</v>
      </c>
      <c r="EF122" s="197" t="s">
        <v>219</v>
      </c>
      <c r="EG122" s="198" t="s">
        <v>208</v>
      </c>
      <c r="EH122" s="159"/>
      <c r="EI122" s="195" t="s">
        <v>205</v>
      </c>
      <c r="EJ122" s="196" t="s">
        <v>206</v>
      </c>
      <c r="EK122" s="197" t="s">
        <v>219</v>
      </c>
      <c r="EL122" s="198" t="s">
        <v>208</v>
      </c>
      <c r="EM122" s="159"/>
      <c r="EN122" s="195" t="s">
        <v>205</v>
      </c>
      <c r="EO122" s="196" t="s">
        <v>206</v>
      </c>
      <c r="EP122" s="197" t="s">
        <v>219</v>
      </c>
      <c r="EQ122" s="198" t="s">
        <v>208</v>
      </c>
      <c r="ER122" s="159"/>
      <c r="ES122" s="195" t="s">
        <v>205</v>
      </c>
      <c r="ET122" s="196" t="s">
        <v>206</v>
      </c>
      <c r="EU122" s="197" t="s">
        <v>219</v>
      </c>
      <c r="EV122" s="198" t="s">
        <v>208</v>
      </c>
      <c r="EW122" s="159"/>
      <c r="EX122" s="195" t="s">
        <v>205</v>
      </c>
      <c r="EY122" s="196" t="s">
        <v>206</v>
      </c>
      <c r="EZ122" s="197" t="s">
        <v>219</v>
      </c>
      <c r="FA122" s="198" t="s">
        <v>208</v>
      </c>
      <c r="FB122" s="159"/>
      <c r="FC122" s="195" t="s">
        <v>205</v>
      </c>
      <c r="FD122" s="196" t="s">
        <v>206</v>
      </c>
      <c r="FE122" s="197" t="s">
        <v>219</v>
      </c>
      <c r="FF122" s="198" t="s">
        <v>208</v>
      </c>
      <c r="FG122" s="159"/>
      <c r="FH122" s="195" t="s">
        <v>205</v>
      </c>
      <c r="FI122" s="196" t="s">
        <v>206</v>
      </c>
      <c r="FJ122" s="197" t="s">
        <v>219</v>
      </c>
      <c r="FK122" s="198" t="s">
        <v>208</v>
      </c>
      <c r="FL122" s="159"/>
      <c r="FM122" s="195" t="s">
        <v>205</v>
      </c>
      <c r="FN122" s="196" t="s">
        <v>206</v>
      </c>
      <c r="FO122" s="197" t="s">
        <v>219</v>
      </c>
      <c r="FP122" s="198" t="s">
        <v>208</v>
      </c>
      <c r="FQ122" s="159"/>
      <c r="FR122" s="195" t="s">
        <v>205</v>
      </c>
      <c r="FS122" s="196" t="s">
        <v>206</v>
      </c>
      <c r="FT122" s="197" t="s">
        <v>219</v>
      </c>
      <c r="FU122" s="198" t="s">
        <v>208</v>
      </c>
      <c r="FV122" s="159"/>
      <c r="FW122" s="195" t="s">
        <v>205</v>
      </c>
      <c r="FX122" s="196" t="s">
        <v>206</v>
      </c>
      <c r="FY122" s="197" t="s">
        <v>219</v>
      </c>
      <c r="FZ122" s="198" t="s">
        <v>208</v>
      </c>
      <c r="GA122" s="159"/>
      <c r="GB122" s="195" t="s">
        <v>205</v>
      </c>
      <c r="GC122" s="196" t="s">
        <v>206</v>
      </c>
      <c r="GD122" s="197" t="s">
        <v>219</v>
      </c>
      <c r="GE122" s="198" t="s">
        <v>208</v>
      </c>
      <c r="GF122" s="159"/>
      <c r="GG122" s="195" t="s">
        <v>205</v>
      </c>
      <c r="GH122" s="196" t="s">
        <v>206</v>
      </c>
      <c r="GI122" s="197" t="s">
        <v>219</v>
      </c>
      <c r="GJ122" s="198" t="s">
        <v>208</v>
      </c>
    </row>
    <row r="123" spans="1:192" ht="17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  <c r="Y123" s="159"/>
      <c r="Z123" s="159"/>
      <c r="AA123" s="159"/>
      <c r="AB123" s="159"/>
      <c r="AC123" s="159"/>
      <c r="AD123" s="159"/>
      <c r="AE123" s="159"/>
      <c r="AF123" s="159"/>
      <c r="AG123" s="159"/>
      <c r="AH123" s="199" t="s">
        <v>209</v>
      </c>
      <c r="AI123" s="159">
        <v>2</v>
      </c>
      <c r="AJ123" s="217">
        <v>5.96</v>
      </c>
      <c r="AK123" s="218">
        <v>0.55000000000000004</v>
      </c>
      <c r="AL123" s="159"/>
      <c r="AM123" s="199" t="s">
        <v>209</v>
      </c>
      <c r="AN123" s="159">
        <v>6</v>
      </c>
      <c r="AO123" s="217">
        <v>10.25</v>
      </c>
      <c r="AP123" s="218">
        <v>1.42</v>
      </c>
      <c r="AQ123" s="159"/>
      <c r="AR123" s="199" t="s">
        <v>209</v>
      </c>
      <c r="AS123" s="159">
        <v>8</v>
      </c>
      <c r="AT123" s="217">
        <v>15.25</v>
      </c>
      <c r="AU123" s="218" t="e">
        <v>#DIV/0!</v>
      </c>
      <c r="AV123" s="159"/>
      <c r="AW123" s="199" t="s">
        <v>209</v>
      </c>
      <c r="AX123" s="159">
        <v>1</v>
      </c>
      <c r="AY123" s="217">
        <v>2.89</v>
      </c>
      <c r="AZ123" s="218">
        <v>0.36</v>
      </c>
      <c r="BA123" s="159"/>
      <c r="BB123" s="199" t="s">
        <v>209</v>
      </c>
      <c r="BC123" s="159">
        <v>2</v>
      </c>
      <c r="BD123" s="217">
        <v>3.52</v>
      </c>
      <c r="BE123" s="218">
        <v>0.81</v>
      </c>
      <c r="BF123" s="159"/>
      <c r="BG123" s="199" t="s">
        <v>209</v>
      </c>
      <c r="BH123" s="159">
        <v>3</v>
      </c>
      <c r="BI123" s="217">
        <v>4.67</v>
      </c>
      <c r="BJ123" s="218">
        <v>0.48</v>
      </c>
      <c r="BK123" s="159"/>
      <c r="BL123" s="199" t="s">
        <v>209</v>
      </c>
      <c r="BM123" s="159">
        <v>5</v>
      </c>
      <c r="BN123" s="217">
        <v>7.27</v>
      </c>
      <c r="BO123" s="218">
        <v>0.41</v>
      </c>
      <c r="BP123" s="159"/>
      <c r="BQ123" s="199" t="s">
        <v>209</v>
      </c>
      <c r="BR123" s="159">
        <v>8</v>
      </c>
      <c r="BS123" s="217">
        <v>11.21</v>
      </c>
      <c r="BT123" s="218">
        <v>1.37</v>
      </c>
      <c r="BU123" s="159"/>
      <c r="BV123" s="199" t="s">
        <v>209</v>
      </c>
      <c r="BW123" s="159">
        <v>4</v>
      </c>
      <c r="BX123" s="217">
        <v>6.08</v>
      </c>
      <c r="BY123" s="218">
        <v>1.1599999999999999</v>
      </c>
      <c r="BZ123" s="159"/>
      <c r="CA123" s="199" t="s">
        <v>209</v>
      </c>
      <c r="CB123" s="159">
        <v>7</v>
      </c>
      <c r="CC123" s="217">
        <v>10.66</v>
      </c>
      <c r="CD123" s="218">
        <v>1.61</v>
      </c>
      <c r="CE123" s="159"/>
      <c r="CF123" s="199" t="s">
        <v>209</v>
      </c>
      <c r="CG123" s="159">
        <v>11</v>
      </c>
      <c r="CH123" s="217">
        <v>14.98</v>
      </c>
      <c r="CI123" s="218">
        <v>2.77</v>
      </c>
      <c r="CJ123" s="159"/>
      <c r="CK123" s="199" t="s">
        <v>209</v>
      </c>
      <c r="CL123" s="159">
        <v>3</v>
      </c>
      <c r="CM123" s="217">
        <v>4.74</v>
      </c>
      <c r="CN123" s="218">
        <v>0.99</v>
      </c>
      <c r="CO123" s="159"/>
      <c r="CP123" s="199" t="s">
        <v>209</v>
      </c>
      <c r="CQ123" s="159">
        <v>7</v>
      </c>
      <c r="CR123" s="217">
        <v>8.98</v>
      </c>
      <c r="CS123" s="218">
        <v>0.36</v>
      </c>
      <c r="CT123" s="159"/>
      <c r="CU123" s="199" t="s">
        <v>209</v>
      </c>
      <c r="CV123" s="159">
        <v>13</v>
      </c>
      <c r="CW123" s="217">
        <v>16.73</v>
      </c>
      <c r="CX123" s="218">
        <v>1.74</v>
      </c>
      <c r="CY123" s="159"/>
      <c r="CZ123" s="199" t="s">
        <v>209</v>
      </c>
      <c r="DA123" s="159">
        <v>17</v>
      </c>
      <c r="DB123" s="217">
        <v>21.6</v>
      </c>
      <c r="DC123" s="218">
        <v>4.4400000000000004</v>
      </c>
      <c r="DD123" s="159"/>
      <c r="DE123" s="199" t="s">
        <v>209</v>
      </c>
      <c r="DF123" s="159">
        <v>23</v>
      </c>
      <c r="DG123" s="217">
        <v>25.87</v>
      </c>
      <c r="DH123" s="218">
        <v>5.21</v>
      </c>
      <c r="DI123" s="159"/>
      <c r="DJ123" s="199" t="s">
        <v>209</v>
      </c>
      <c r="DK123" s="159">
        <v>4</v>
      </c>
      <c r="DL123" s="217">
        <v>5.84</v>
      </c>
      <c r="DM123" s="218">
        <v>0.64</v>
      </c>
      <c r="DN123" s="159"/>
      <c r="DO123" s="199" t="s">
        <v>209</v>
      </c>
      <c r="DP123" s="159">
        <v>12</v>
      </c>
      <c r="DQ123" s="217">
        <v>13.42</v>
      </c>
      <c r="DR123" s="218">
        <v>2.33</v>
      </c>
      <c r="DS123" s="159"/>
      <c r="DT123" s="199" t="s">
        <v>209</v>
      </c>
      <c r="DU123" s="159">
        <v>6</v>
      </c>
      <c r="DV123" s="217">
        <v>8.99</v>
      </c>
      <c r="DW123" s="218">
        <v>1.27</v>
      </c>
      <c r="DX123" s="159"/>
      <c r="DY123" s="199" t="s">
        <v>209</v>
      </c>
      <c r="DZ123" s="159">
        <v>9</v>
      </c>
      <c r="EA123" s="217">
        <v>12.59</v>
      </c>
      <c r="EB123" s="218">
        <v>3.53</v>
      </c>
      <c r="EC123" s="159"/>
      <c r="ED123" s="199" t="s">
        <v>209</v>
      </c>
      <c r="EE123" s="159">
        <v>13</v>
      </c>
      <c r="EF123" s="217">
        <v>14.74</v>
      </c>
      <c r="EG123" s="218">
        <v>3.36</v>
      </c>
      <c r="EH123" s="159"/>
      <c r="EI123" s="199" t="s">
        <v>209</v>
      </c>
      <c r="EJ123" s="159">
        <v>14</v>
      </c>
      <c r="EK123" s="217" t="e">
        <v>#VALUE!</v>
      </c>
      <c r="EL123" s="218" t="e">
        <v>#VALUE!</v>
      </c>
      <c r="EM123" s="159"/>
      <c r="EN123" s="199" t="s">
        <v>209</v>
      </c>
      <c r="EO123" s="159">
        <v>15</v>
      </c>
      <c r="EP123" s="217">
        <v>18.95</v>
      </c>
      <c r="EQ123" s="218">
        <v>3.12</v>
      </c>
      <c r="ER123" s="159"/>
      <c r="ES123" s="199" t="s">
        <v>209</v>
      </c>
      <c r="ET123" s="159">
        <v>16</v>
      </c>
      <c r="EU123" s="217" t="e">
        <v>#VALUE!</v>
      </c>
      <c r="EV123" s="218" t="e">
        <v>#VALUE!</v>
      </c>
      <c r="EW123" s="159"/>
      <c r="EX123" s="199" t="s">
        <v>209</v>
      </c>
      <c r="EY123" s="159">
        <v>17</v>
      </c>
      <c r="EZ123" s="217" t="e">
        <v>#VALUE!</v>
      </c>
      <c r="FA123" s="218" t="e">
        <v>#VALUE!</v>
      </c>
      <c r="FB123" s="159"/>
      <c r="FC123" s="199" t="s">
        <v>209</v>
      </c>
      <c r="FD123" s="159">
        <v>19</v>
      </c>
      <c r="FE123" s="217" t="e">
        <v>#VALUE!</v>
      </c>
      <c r="FF123" s="218" t="e">
        <v>#VALUE!</v>
      </c>
      <c r="FG123" s="159"/>
      <c r="FH123" s="199" t="s">
        <v>209</v>
      </c>
      <c r="FI123" s="159">
        <v>22</v>
      </c>
      <c r="FJ123" s="217">
        <v>26.4</v>
      </c>
      <c r="FK123" s="218">
        <v>4.4000000000000004</v>
      </c>
      <c r="FL123" s="159"/>
      <c r="FM123" s="199" t="s">
        <v>209</v>
      </c>
      <c r="FN123" s="159">
        <v>29</v>
      </c>
      <c r="FO123" s="217">
        <v>34.74</v>
      </c>
      <c r="FP123" s="218">
        <v>14.82</v>
      </c>
      <c r="FQ123" s="159"/>
      <c r="FR123" s="199" t="s">
        <v>209</v>
      </c>
      <c r="FS123" s="159">
        <v>37</v>
      </c>
      <c r="FT123" s="217">
        <v>44.26</v>
      </c>
      <c r="FU123" s="218">
        <v>15.14</v>
      </c>
      <c r="FV123" s="159"/>
      <c r="FW123" s="199" t="s">
        <v>209</v>
      </c>
      <c r="FX123" s="159" t="s">
        <v>141</v>
      </c>
      <c r="FY123" s="217" t="e">
        <v>#VALUE!</v>
      </c>
      <c r="FZ123" s="218" t="e">
        <v>#VALUE!</v>
      </c>
      <c r="GA123" s="159"/>
      <c r="GB123" s="199" t="s">
        <v>209</v>
      </c>
      <c r="GC123" s="159" t="s">
        <v>141</v>
      </c>
      <c r="GD123" s="217" t="e">
        <v>#VALUE!</v>
      </c>
      <c r="GE123" s="218" t="e">
        <v>#VALUE!</v>
      </c>
      <c r="GF123" s="159"/>
      <c r="GG123" s="199" t="s">
        <v>209</v>
      </c>
      <c r="GH123" s="159" t="s">
        <v>141</v>
      </c>
      <c r="GI123" s="217" t="e">
        <v>#VALUE!</v>
      </c>
      <c r="GJ123" s="218" t="e">
        <v>#VALUE!</v>
      </c>
    </row>
    <row r="124" spans="1:192" ht="17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  <c r="Y124" s="159"/>
      <c r="Z124" s="159"/>
      <c r="AA124" s="159"/>
      <c r="AB124" s="159"/>
      <c r="AC124" s="159"/>
      <c r="AD124" s="159"/>
      <c r="AE124" s="159"/>
      <c r="AF124" s="159"/>
      <c r="AG124" s="159"/>
      <c r="AH124" s="199" t="s">
        <v>210</v>
      </c>
      <c r="AI124" s="159">
        <v>2</v>
      </c>
      <c r="AJ124" s="217">
        <v>3.13</v>
      </c>
      <c r="AK124" s="218">
        <v>0.26</v>
      </c>
      <c r="AL124" s="159"/>
      <c r="AM124" s="199" t="s">
        <v>210</v>
      </c>
      <c r="AN124" s="159">
        <v>6</v>
      </c>
      <c r="AO124" s="217">
        <v>4.5199999999999996</v>
      </c>
      <c r="AP124" s="218">
        <v>0.27</v>
      </c>
      <c r="AQ124" s="159"/>
      <c r="AR124" s="199" t="s">
        <v>210</v>
      </c>
      <c r="AS124" s="159">
        <v>8</v>
      </c>
      <c r="AT124" s="217">
        <v>4.92</v>
      </c>
      <c r="AU124" s="218" t="e">
        <v>#DIV/0!</v>
      </c>
      <c r="AV124" s="159"/>
      <c r="AW124" s="199" t="s">
        <v>210</v>
      </c>
      <c r="AX124" s="159">
        <v>1</v>
      </c>
      <c r="AY124" s="217">
        <v>1.94</v>
      </c>
      <c r="AZ124" s="218">
        <v>0.23</v>
      </c>
      <c r="BA124" s="159"/>
      <c r="BB124" s="199" t="s">
        <v>210</v>
      </c>
      <c r="BC124" s="159">
        <v>2</v>
      </c>
      <c r="BD124" s="217">
        <v>2.5</v>
      </c>
      <c r="BE124" s="218">
        <v>0.24</v>
      </c>
      <c r="BF124" s="159"/>
      <c r="BG124" s="199" t="s">
        <v>210</v>
      </c>
      <c r="BH124" s="159">
        <v>3</v>
      </c>
      <c r="BI124" s="217">
        <v>3.04</v>
      </c>
      <c r="BJ124" s="218">
        <v>0.46</v>
      </c>
      <c r="BK124" s="159"/>
      <c r="BL124" s="199" t="s">
        <v>210</v>
      </c>
      <c r="BM124" s="159">
        <v>5</v>
      </c>
      <c r="BN124" s="217">
        <v>3.51</v>
      </c>
      <c r="BO124" s="218">
        <v>0.47</v>
      </c>
      <c r="BP124" s="159"/>
      <c r="BQ124" s="199" t="s">
        <v>210</v>
      </c>
      <c r="BR124" s="159">
        <v>8</v>
      </c>
      <c r="BS124" s="217">
        <v>4.09</v>
      </c>
      <c r="BT124" s="218">
        <v>0.35</v>
      </c>
      <c r="BU124" s="159"/>
      <c r="BV124" s="199" t="s">
        <v>210</v>
      </c>
      <c r="BW124" s="159">
        <v>4</v>
      </c>
      <c r="BX124" s="217">
        <v>2.37</v>
      </c>
      <c r="BY124" s="218">
        <v>0.82</v>
      </c>
      <c r="BZ124" s="159"/>
      <c r="CA124" s="199" t="s">
        <v>210</v>
      </c>
      <c r="CB124" s="159">
        <v>7</v>
      </c>
      <c r="CC124" s="217">
        <v>3.39</v>
      </c>
      <c r="CD124" s="218">
        <v>0.49</v>
      </c>
      <c r="CE124" s="159"/>
      <c r="CF124" s="199" t="s">
        <v>210</v>
      </c>
      <c r="CG124" s="159">
        <v>11</v>
      </c>
      <c r="CH124" s="217">
        <v>3.89</v>
      </c>
      <c r="CI124" s="218">
        <v>0.51</v>
      </c>
      <c r="CJ124" s="159"/>
      <c r="CK124" s="199" t="s">
        <v>210</v>
      </c>
      <c r="CL124" s="159">
        <v>3</v>
      </c>
      <c r="CM124" s="217">
        <v>1.96</v>
      </c>
      <c r="CN124" s="218">
        <v>0.06</v>
      </c>
      <c r="CO124" s="159"/>
      <c r="CP124" s="199" t="s">
        <v>210</v>
      </c>
      <c r="CQ124" s="159">
        <v>7</v>
      </c>
      <c r="CR124" s="217">
        <v>2.63</v>
      </c>
      <c r="CS124" s="218">
        <v>0.49</v>
      </c>
      <c r="CT124" s="159"/>
      <c r="CU124" s="199" t="s">
        <v>210</v>
      </c>
      <c r="CV124" s="159">
        <v>13</v>
      </c>
      <c r="CW124" s="217">
        <v>3.56</v>
      </c>
      <c r="CX124" s="218">
        <v>0.6</v>
      </c>
      <c r="CY124" s="159"/>
      <c r="CZ124" s="199" t="s">
        <v>210</v>
      </c>
      <c r="DA124" s="159">
        <v>17</v>
      </c>
      <c r="DB124" s="217">
        <v>4.3600000000000003</v>
      </c>
      <c r="DC124" s="218">
        <v>1.1000000000000001</v>
      </c>
      <c r="DD124" s="159"/>
      <c r="DE124" s="199" t="s">
        <v>210</v>
      </c>
      <c r="DF124" s="159">
        <v>23</v>
      </c>
      <c r="DG124" s="217">
        <v>4.55</v>
      </c>
      <c r="DH124" s="218">
        <v>1.1399999999999999</v>
      </c>
      <c r="DI124" s="159"/>
      <c r="DJ124" s="199" t="s">
        <v>210</v>
      </c>
      <c r="DK124" s="159">
        <v>4</v>
      </c>
      <c r="DL124" s="217">
        <v>2.69</v>
      </c>
      <c r="DM124" s="218">
        <v>0.54</v>
      </c>
      <c r="DN124" s="159"/>
      <c r="DO124" s="199" t="s">
        <v>210</v>
      </c>
      <c r="DP124" s="159">
        <v>12</v>
      </c>
      <c r="DQ124" s="217">
        <v>4.1900000000000004</v>
      </c>
      <c r="DR124" s="218">
        <v>1.24</v>
      </c>
      <c r="DS124" s="159"/>
      <c r="DT124" s="199" t="s">
        <v>210</v>
      </c>
      <c r="DU124" s="159">
        <v>6</v>
      </c>
      <c r="DV124" s="217">
        <v>2.77</v>
      </c>
      <c r="DW124" s="218">
        <v>0.99</v>
      </c>
      <c r="DX124" s="159"/>
      <c r="DY124" s="199" t="s">
        <v>210</v>
      </c>
      <c r="DZ124" s="159">
        <v>9</v>
      </c>
      <c r="EA124" s="217">
        <v>3.4</v>
      </c>
      <c r="EB124" s="218">
        <v>1.0900000000000001</v>
      </c>
      <c r="EC124" s="159"/>
      <c r="ED124" s="199" t="s">
        <v>210</v>
      </c>
      <c r="EE124" s="159">
        <v>13</v>
      </c>
      <c r="EF124" s="217">
        <v>3.83</v>
      </c>
      <c r="EG124" s="218">
        <v>1.04</v>
      </c>
      <c r="EH124" s="159"/>
      <c r="EI124" s="199" t="s">
        <v>210</v>
      </c>
      <c r="EJ124" s="159">
        <v>14</v>
      </c>
      <c r="EK124" s="217" t="e">
        <v>#VALUE!</v>
      </c>
      <c r="EL124" s="218" t="e">
        <v>#VALUE!</v>
      </c>
      <c r="EM124" s="159"/>
      <c r="EN124" s="199" t="s">
        <v>210</v>
      </c>
      <c r="EO124" s="159">
        <v>15</v>
      </c>
      <c r="EP124" s="217" t="e">
        <v>#VALUE!</v>
      </c>
      <c r="EQ124" s="218" t="e">
        <v>#VALUE!</v>
      </c>
      <c r="ER124" s="159"/>
      <c r="ES124" s="199" t="s">
        <v>210</v>
      </c>
      <c r="ET124" s="159">
        <v>16</v>
      </c>
      <c r="EU124" s="217" t="e">
        <v>#VALUE!</v>
      </c>
      <c r="EV124" s="218" t="e">
        <v>#VALUE!</v>
      </c>
      <c r="EW124" s="159"/>
      <c r="EX124" s="199" t="s">
        <v>210</v>
      </c>
      <c r="EY124" s="159">
        <v>17</v>
      </c>
      <c r="EZ124" s="217">
        <v>5.49</v>
      </c>
      <c r="FA124" s="218">
        <v>2.42</v>
      </c>
      <c r="FB124" s="159"/>
      <c r="FC124" s="199" t="s">
        <v>210</v>
      </c>
      <c r="FD124" s="159">
        <v>19</v>
      </c>
      <c r="FE124" s="217" t="e">
        <v>#VALUE!</v>
      </c>
      <c r="FF124" s="218" t="e">
        <v>#VALUE!</v>
      </c>
      <c r="FG124" s="159"/>
      <c r="FH124" s="199" t="s">
        <v>210</v>
      </c>
      <c r="FI124" s="159">
        <v>22</v>
      </c>
      <c r="FJ124" s="217">
        <v>5.08</v>
      </c>
      <c r="FK124" s="218">
        <v>1.94</v>
      </c>
      <c r="FL124" s="159"/>
      <c r="FM124" s="199" t="s">
        <v>210</v>
      </c>
      <c r="FN124" s="159">
        <v>29</v>
      </c>
      <c r="FO124" s="217">
        <v>6.3</v>
      </c>
      <c r="FP124" s="218">
        <v>2.44</v>
      </c>
      <c r="FQ124" s="159"/>
      <c r="FR124" s="199" t="s">
        <v>210</v>
      </c>
      <c r="FS124" s="159">
        <v>37</v>
      </c>
      <c r="FT124" s="217">
        <v>5.9</v>
      </c>
      <c r="FU124" s="218">
        <v>2</v>
      </c>
      <c r="FV124" s="159"/>
      <c r="FW124" s="199" t="s">
        <v>210</v>
      </c>
      <c r="FX124" s="159">
        <v>44</v>
      </c>
      <c r="FY124" s="217">
        <v>6.28</v>
      </c>
      <c r="FZ124" s="218">
        <v>2.6</v>
      </c>
      <c r="GA124" s="159"/>
      <c r="GB124" s="199" t="s">
        <v>210</v>
      </c>
      <c r="GC124" s="159">
        <v>51</v>
      </c>
      <c r="GD124" s="217">
        <v>6.4</v>
      </c>
      <c r="GE124" s="218">
        <v>2.15</v>
      </c>
      <c r="GF124" s="159"/>
      <c r="GG124" s="199" t="s">
        <v>210</v>
      </c>
      <c r="GH124" s="159">
        <v>55</v>
      </c>
      <c r="GI124" s="217" t="e">
        <v>#VALUE!</v>
      </c>
      <c r="GJ124" s="218" t="e">
        <v>#VALUE!</v>
      </c>
    </row>
    <row r="125" spans="1:192" ht="17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159"/>
      <c r="Z125" s="159"/>
      <c r="AA125" s="159"/>
      <c r="AB125" s="159"/>
      <c r="AC125" s="159"/>
      <c r="AD125" s="159"/>
      <c r="AE125" s="159"/>
      <c r="AF125" s="159"/>
      <c r="AG125" s="159"/>
      <c r="AH125" s="199" t="s">
        <v>211</v>
      </c>
      <c r="AI125" s="159">
        <v>2</v>
      </c>
      <c r="AJ125" s="217">
        <v>10.56</v>
      </c>
      <c r="AK125" s="218">
        <v>0.34</v>
      </c>
      <c r="AL125" s="159"/>
      <c r="AM125" s="199" t="s">
        <v>211</v>
      </c>
      <c r="AN125" s="159">
        <v>6</v>
      </c>
      <c r="AO125" s="217">
        <v>18.07</v>
      </c>
      <c r="AP125" s="218">
        <v>1.54</v>
      </c>
      <c r="AQ125" s="159"/>
      <c r="AR125" s="199" t="s">
        <v>211</v>
      </c>
      <c r="AS125" s="159">
        <v>8</v>
      </c>
      <c r="AT125" s="217">
        <v>25.37</v>
      </c>
      <c r="AU125" s="218" t="e">
        <v>#DIV/0!</v>
      </c>
      <c r="AV125" s="159"/>
      <c r="AW125" s="199" t="s">
        <v>211</v>
      </c>
      <c r="AX125" s="159">
        <v>1</v>
      </c>
      <c r="AY125" s="217">
        <v>5.26</v>
      </c>
      <c r="AZ125" s="218">
        <v>0.84</v>
      </c>
      <c r="BA125" s="159"/>
      <c r="BB125" s="199" t="s">
        <v>211</v>
      </c>
      <c r="BC125" s="159">
        <v>2</v>
      </c>
      <c r="BD125" s="217">
        <v>7.57</v>
      </c>
      <c r="BE125" s="218">
        <v>1.41</v>
      </c>
      <c r="BF125" s="159"/>
      <c r="BG125" s="199" t="s">
        <v>211</v>
      </c>
      <c r="BH125" s="159">
        <v>3</v>
      </c>
      <c r="BI125" s="217">
        <v>12.13</v>
      </c>
      <c r="BJ125" s="218">
        <v>1.07</v>
      </c>
      <c r="BK125" s="159"/>
      <c r="BL125" s="199" t="s">
        <v>211</v>
      </c>
      <c r="BM125" s="159">
        <v>5</v>
      </c>
      <c r="BN125" s="217">
        <v>16</v>
      </c>
      <c r="BO125" s="218">
        <v>3.07</v>
      </c>
      <c r="BP125" s="159"/>
      <c r="BQ125" s="199" t="s">
        <v>211</v>
      </c>
      <c r="BR125" s="159">
        <v>8</v>
      </c>
      <c r="BS125" s="217">
        <v>25.22</v>
      </c>
      <c r="BT125" s="218">
        <v>3.32</v>
      </c>
      <c r="BU125" s="159"/>
      <c r="BV125" s="199" t="s">
        <v>211</v>
      </c>
      <c r="BW125" s="159">
        <v>4</v>
      </c>
      <c r="BX125" s="217">
        <v>13.06</v>
      </c>
      <c r="BY125" s="218">
        <v>1.1599999999999999</v>
      </c>
      <c r="BZ125" s="159"/>
      <c r="CA125" s="199" t="s">
        <v>211</v>
      </c>
      <c r="CB125" s="159">
        <v>7</v>
      </c>
      <c r="CC125" s="217">
        <v>21.26</v>
      </c>
      <c r="CD125" s="218">
        <v>2.04</v>
      </c>
      <c r="CE125" s="159"/>
      <c r="CF125" s="199" t="s">
        <v>211</v>
      </c>
      <c r="CG125" s="159">
        <v>11</v>
      </c>
      <c r="CH125" s="217">
        <v>29.98</v>
      </c>
      <c r="CI125" s="218">
        <v>1.64</v>
      </c>
      <c r="CJ125" s="159"/>
      <c r="CK125" s="199" t="s">
        <v>211</v>
      </c>
      <c r="CL125" s="159">
        <v>3</v>
      </c>
      <c r="CM125" s="217">
        <v>9.5</v>
      </c>
      <c r="CN125" s="218">
        <v>0.83</v>
      </c>
      <c r="CO125" s="159"/>
      <c r="CP125" s="199" t="s">
        <v>211</v>
      </c>
      <c r="CQ125" s="159">
        <v>7</v>
      </c>
      <c r="CR125" s="217">
        <v>15.55</v>
      </c>
      <c r="CS125" s="218">
        <v>1.6</v>
      </c>
      <c r="CT125" s="159"/>
      <c r="CU125" s="199" t="s">
        <v>211</v>
      </c>
      <c r="CV125" s="159">
        <v>13</v>
      </c>
      <c r="CW125" s="217">
        <v>28.56</v>
      </c>
      <c r="CX125" s="218">
        <v>1.5</v>
      </c>
      <c r="CY125" s="159"/>
      <c r="CZ125" s="199" t="s">
        <v>211</v>
      </c>
      <c r="DA125" s="159">
        <v>17</v>
      </c>
      <c r="DB125" s="217">
        <v>36.28</v>
      </c>
      <c r="DC125" s="218">
        <v>0.8</v>
      </c>
      <c r="DD125" s="159"/>
      <c r="DE125" s="199" t="s">
        <v>211</v>
      </c>
      <c r="DF125" s="159">
        <v>23</v>
      </c>
      <c r="DG125" s="217">
        <v>49.19</v>
      </c>
      <c r="DH125" s="218">
        <v>5.69</v>
      </c>
      <c r="DI125" s="159"/>
      <c r="DJ125" s="199" t="s">
        <v>211</v>
      </c>
      <c r="DK125" s="159">
        <v>4</v>
      </c>
      <c r="DL125" s="217">
        <v>14.14</v>
      </c>
      <c r="DM125" s="218">
        <v>0.78</v>
      </c>
      <c r="DN125" s="159"/>
      <c r="DO125" s="199" t="s">
        <v>211</v>
      </c>
      <c r="DP125" s="159">
        <v>12</v>
      </c>
      <c r="DQ125" s="217">
        <v>34.61</v>
      </c>
      <c r="DR125" s="218">
        <v>4.25</v>
      </c>
      <c r="DS125" s="159"/>
      <c r="DT125" s="199" t="s">
        <v>211</v>
      </c>
      <c r="DU125" s="159">
        <v>6</v>
      </c>
      <c r="DV125" s="217">
        <v>17.920000000000002</v>
      </c>
      <c r="DW125" s="218">
        <v>1.78</v>
      </c>
      <c r="DX125" s="159"/>
      <c r="DY125" s="199" t="s">
        <v>211</v>
      </c>
      <c r="DZ125" s="159">
        <v>9</v>
      </c>
      <c r="EA125" s="217">
        <v>24.84</v>
      </c>
      <c r="EB125" s="218">
        <v>3.41</v>
      </c>
      <c r="EC125" s="159"/>
      <c r="ED125" s="199" t="s">
        <v>211</v>
      </c>
      <c r="EE125" s="159">
        <v>13</v>
      </c>
      <c r="EF125" s="217">
        <v>30.3</v>
      </c>
      <c r="EG125" s="218">
        <v>2.23</v>
      </c>
      <c r="EH125" s="159"/>
      <c r="EI125" s="199" t="s">
        <v>211</v>
      </c>
      <c r="EJ125" s="159">
        <v>14</v>
      </c>
      <c r="EK125" s="217" t="e">
        <v>#VALUE!</v>
      </c>
      <c r="EL125" s="218" t="e">
        <v>#VALUE!</v>
      </c>
      <c r="EM125" s="159"/>
      <c r="EN125" s="199" t="s">
        <v>211</v>
      </c>
      <c r="EO125" s="159">
        <v>15</v>
      </c>
      <c r="EP125" s="217">
        <v>37.69</v>
      </c>
      <c r="EQ125" s="218">
        <v>0.98</v>
      </c>
      <c r="ER125" s="159"/>
      <c r="ES125" s="199" t="s">
        <v>211</v>
      </c>
      <c r="ET125" s="159">
        <v>16</v>
      </c>
      <c r="EU125" s="217" t="e">
        <v>#VALUE!</v>
      </c>
      <c r="EV125" s="218" t="e">
        <v>#VALUE!</v>
      </c>
      <c r="EW125" s="159"/>
      <c r="EX125" s="199" t="s">
        <v>211</v>
      </c>
      <c r="EY125" s="159">
        <v>17</v>
      </c>
      <c r="EZ125" s="217" t="e">
        <v>#VALUE!</v>
      </c>
      <c r="FA125" s="218" t="e">
        <v>#VALUE!</v>
      </c>
      <c r="FB125" s="159"/>
      <c r="FC125" s="199" t="s">
        <v>211</v>
      </c>
      <c r="FD125" s="159">
        <v>19</v>
      </c>
      <c r="FE125" s="217" t="e">
        <v>#VALUE!</v>
      </c>
      <c r="FF125" s="218" t="e">
        <v>#VALUE!</v>
      </c>
      <c r="FG125" s="159"/>
      <c r="FH125" s="199" t="s">
        <v>211</v>
      </c>
      <c r="FI125" s="159">
        <v>22</v>
      </c>
      <c r="FJ125" s="217">
        <v>49.5</v>
      </c>
      <c r="FK125" s="218">
        <v>2.91</v>
      </c>
      <c r="FL125" s="159"/>
      <c r="FM125" s="199" t="s">
        <v>211</v>
      </c>
      <c r="FN125" s="159">
        <v>29</v>
      </c>
      <c r="FO125" s="217">
        <v>83.79</v>
      </c>
      <c r="FP125" s="218">
        <v>23.29</v>
      </c>
      <c r="FQ125" s="159"/>
      <c r="FR125" s="199" t="s">
        <v>211</v>
      </c>
      <c r="FS125" s="159">
        <v>37</v>
      </c>
      <c r="FT125" s="217">
        <v>85.21</v>
      </c>
      <c r="FU125" s="218">
        <v>1.29</v>
      </c>
      <c r="FV125" s="159"/>
      <c r="FW125" s="199" t="s">
        <v>211</v>
      </c>
      <c r="FX125" s="159" t="s">
        <v>141</v>
      </c>
      <c r="FY125" s="217" t="e">
        <v>#VALUE!</v>
      </c>
      <c r="FZ125" s="218" t="e">
        <v>#VALUE!</v>
      </c>
      <c r="GA125" s="159"/>
      <c r="GB125" s="199" t="s">
        <v>211</v>
      </c>
      <c r="GC125" s="159" t="s">
        <v>141</v>
      </c>
      <c r="GD125" s="217" t="e">
        <v>#VALUE!</v>
      </c>
      <c r="GE125" s="218" t="e">
        <v>#VALUE!</v>
      </c>
      <c r="GF125" s="159"/>
      <c r="GG125" s="199" t="s">
        <v>211</v>
      </c>
      <c r="GH125" s="159" t="s">
        <v>141</v>
      </c>
      <c r="GI125" s="217" t="e">
        <v>#VALUE!</v>
      </c>
      <c r="GJ125" s="218" t="e">
        <v>#VALUE!</v>
      </c>
    </row>
    <row r="126" spans="1:192" ht="17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59"/>
      <c r="Y126" s="159"/>
      <c r="Z126" s="159"/>
      <c r="AA126" s="159"/>
      <c r="AB126" s="159"/>
      <c r="AC126" s="159"/>
      <c r="AD126" s="159"/>
      <c r="AE126" s="159"/>
      <c r="AF126" s="159"/>
      <c r="AG126" s="159"/>
      <c r="AH126" s="199" t="s">
        <v>212</v>
      </c>
      <c r="AI126" s="159">
        <v>2</v>
      </c>
      <c r="AJ126" s="217">
        <v>3.84</v>
      </c>
      <c r="AK126" s="218">
        <v>0.39</v>
      </c>
      <c r="AL126" s="159"/>
      <c r="AM126" s="199" t="s">
        <v>212</v>
      </c>
      <c r="AN126" s="159">
        <v>6</v>
      </c>
      <c r="AO126" s="217">
        <v>5.37</v>
      </c>
      <c r="AP126" s="218">
        <v>0.28999999999999998</v>
      </c>
      <c r="AQ126" s="159"/>
      <c r="AR126" s="199" t="s">
        <v>212</v>
      </c>
      <c r="AS126" s="159">
        <v>8</v>
      </c>
      <c r="AT126" s="217">
        <v>6.84</v>
      </c>
      <c r="AU126" s="218">
        <v>0.55000000000000004</v>
      </c>
      <c r="AV126" s="159"/>
      <c r="AW126" s="199" t="s">
        <v>212</v>
      </c>
      <c r="AX126" s="159">
        <v>1</v>
      </c>
      <c r="AY126" s="217">
        <v>2.9</v>
      </c>
      <c r="AZ126" s="218">
        <v>0.25</v>
      </c>
      <c r="BA126" s="159"/>
      <c r="BB126" s="199" t="s">
        <v>212</v>
      </c>
      <c r="BC126" s="159">
        <v>2</v>
      </c>
      <c r="BD126" s="217">
        <v>3.43</v>
      </c>
      <c r="BE126" s="218">
        <v>0.56999999999999995</v>
      </c>
      <c r="BF126" s="159"/>
      <c r="BG126" s="199" t="s">
        <v>212</v>
      </c>
      <c r="BH126" s="159">
        <v>3</v>
      </c>
      <c r="BI126" s="217">
        <v>4.12</v>
      </c>
      <c r="BJ126" s="218">
        <v>0.22</v>
      </c>
      <c r="BK126" s="159"/>
      <c r="BL126" s="199" t="s">
        <v>212</v>
      </c>
      <c r="BM126" s="159">
        <v>5</v>
      </c>
      <c r="BN126" s="217">
        <v>5.29</v>
      </c>
      <c r="BO126" s="218">
        <v>0.88</v>
      </c>
      <c r="BP126" s="159"/>
      <c r="BQ126" s="199" t="s">
        <v>212</v>
      </c>
      <c r="BR126" s="159">
        <v>8</v>
      </c>
      <c r="BS126" s="217">
        <v>6.37</v>
      </c>
      <c r="BT126" s="218">
        <v>0.92</v>
      </c>
      <c r="BU126" s="159"/>
      <c r="BV126" s="199" t="s">
        <v>212</v>
      </c>
      <c r="BW126" s="159">
        <v>4</v>
      </c>
      <c r="BX126" s="217">
        <v>2.98</v>
      </c>
      <c r="BY126" s="218">
        <v>0.1</v>
      </c>
      <c r="BZ126" s="159"/>
      <c r="CA126" s="199" t="s">
        <v>212</v>
      </c>
      <c r="CB126" s="159">
        <v>7</v>
      </c>
      <c r="CC126" s="217">
        <v>4.3899999999999997</v>
      </c>
      <c r="CD126" s="218">
        <v>0.37</v>
      </c>
      <c r="CE126" s="159"/>
      <c r="CF126" s="199" t="s">
        <v>212</v>
      </c>
      <c r="CG126" s="159">
        <v>11</v>
      </c>
      <c r="CH126" s="217">
        <v>5.86</v>
      </c>
      <c r="CI126" s="218">
        <v>0.28999999999999998</v>
      </c>
      <c r="CJ126" s="159"/>
      <c r="CK126" s="199" t="s">
        <v>212</v>
      </c>
      <c r="CL126" s="159">
        <v>3</v>
      </c>
      <c r="CM126" s="217">
        <v>2.59</v>
      </c>
      <c r="CN126" s="218">
        <v>0.22</v>
      </c>
      <c r="CO126" s="159"/>
      <c r="CP126" s="199" t="s">
        <v>212</v>
      </c>
      <c r="CQ126" s="159">
        <v>7</v>
      </c>
      <c r="CR126" s="217">
        <v>3.66</v>
      </c>
      <c r="CS126" s="218">
        <v>0.44</v>
      </c>
      <c r="CT126" s="159"/>
      <c r="CU126" s="199" t="s">
        <v>212</v>
      </c>
      <c r="CV126" s="159">
        <v>13</v>
      </c>
      <c r="CW126" s="217">
        <v>5.08</v>
      </c>
      <c r="CX126" s="218">
        <v>0.71</v>
      </c>
      <c r="CY126" s="159"/>
      <c r="CZ126" s="199" t="s">
        <v>212</v>
      </c>
      <c r="DA126" s="159">
        <v>17</v>
      </c>
      <c r="DB126" s="217">
        <v>7.07</v>
      </c>
      <c r="DC126" s="218">
        <v>0.98</v>
      </c>
      <c r="DD126" s="159"/>
      <c r="DE126" s="199" t="s">
        <v>212</v>
      </c>
      <c r="DF126" s="159">
        <v>23</v>
      </c>
      <c r="DG126" s="217">
        <v>7.4</v>
      </c>
      <c r="DH126" s="218">
        <v>1.8</v>
      </c>
      <c r="DI126" s="159"/>
      <c r="DJ126" s="199" t="s">
        <v>212</v>
      </c>
      <c r="DK126" s="159">
        <v>4</v>
      </c>
      <c r="DL126" s="217">
        <v>3.18</v>
      </c>
      <c r="DM126" s="218">
        <v>0.63</v>
      </c>
      <c r="DN126" s="159"/>
      <c r="DO126" s="199" t="s">
        <v>212</v>
      </c>
      <c r="DP126" s="159">
        <v>12</v>
      </c>
      <c r="DQ126" s="217">
        <v>5.69</v>
      </c>
      <c r="DR126" s="218">
        <v>1.0900000000000001</v>
      </c>
      <c r="DS126" s="159"/>
      <c r="DT126" s="199" t="s">
        <v>212</v>
      </c>
      <c r="DU126" s="159">
        <v>6</v>
      </c>
      <c r="DV126" s="217">
        <v>3.62</v>
      </c>
      <c r="DW126" s="218">
        <v>0.36</v>
      </c>
      <c r="DX126" s="159"/>
      <c r="DY126" s="199" t="s">
        <v>212</v>
      </c>
      <c r="DZ126" s="159">
        <v>9</v>
      </c>
      <c r="EA126" s="217">
        <v>4.49</v>
      </c>
      <c r="EB126" s="218">
        <v>0.35</v>
      </c>
      <c r="EC126" s="159"/>
      <c r="ED126" s="199" t="s">
        <v>212</v>
      </c>
      <c r="EE126" s="159">
        <v>13</v>
      </c>
      <c r="EF126" s="217">
        <v>5.51</v>
      </c>
      <c r="EG126" s="218">
        <v>0.11</v>
      </c>
      <c r="EH126" s="159"/>
      <c r="EI126" s="199" t="s">
        <v>212</v>
      </c>
      <c r="EJ126" s="159">
        <v>14</v>
      </c>
      <c r="EK126" s="217" t="e">
        <v>#VALUE!</v>
      </c>
      <c r="EL126" s="218" t="e">
        <v>#VALUE!</v>
      </c>
      <c r="EM126" s="159"/>
      <c r="EN126" s="199" t="s">
        <v>212</v>
      </c>
      <c r="EO126" s="159">
        <v>15</v>
      </c>
      <c r="EP126" s="217" t="e">
        <v>#VALUE!</v>
      </c>
      <c r="EQ126" s="218" t="e">
        <v>#VALUE!</v>
      </c>
      <c r="ER126" s="159"/>
      <c r="ES126" s="199" t="s">
        <v>212</v>
      </c>
      <c r="ET126" s="159">
        <v>16</v>
      </c>
      <c r="EU126" s="217" t="e">
        <v>#VALUE!</v>
      </c>
      <c r="EV126" s="218" t="e">
        <v>#VALUE!</v>
      </c>
      <c r="EW126" s="159"/>
      <c r="EX126" s="199" t="s">
        <v>212</v>
      </c>
      <c r="EY126" s="159">
        <v>17</v>
      </c>
      <c r="EZ126" s="217">
        <v>7.1</v>
      </c>
      <c r="FA126" s="218">
        <v>0.68</v>
      </c>
      <c r="FB126" s="159"/>
      <c r="FC126" s="199" t="s">
        <v>212</v>
      </c>
      <c r="FD126" s="159">
        <v>19</v>
      </c>
      <c r="FE126" s="217" t="e">
        <v>#VALUE!</v>
      </c>
      <c r="FF126" s="218" t="e">
        <v>#VALUE!</v>
      </c>
      <c r="FG126" s="159"/>
      <c r="FH126" s="199" t="s">
        <v>212</v>
      </c>
      <c r="FI126" s="159">
        <v>22</v>
      </c>
      <c r="FJ126" s="217">
        <v>7.72</v>
      </c>
      <c r="FK126" s="218">
        <v>1.26</v>
      </c>
      <c r="FL126" s="159"/>
      <c r="FM126" s="199" t="s">
        <v>212</v>
      </c>
      <c r="FN126" s="159">
        <v>29</v>
      </c>
      <c r="FO126" s="217">
        <v>9.26</v>
      </c>
      <c r="FP126" s="218">
        <v>1.64</v>
      </c>
      <c r="FQ126" s="159"/>
      <c r="FR126" s="199" t="s">
        <v>212</v>
      </c>
      <c r="FS126" s="159">
        <v>37</v>
      </c>
      <c r="FT126" s="217">
        <v>9.5</v>
      </c>
      <c r="FU126" s="218">
        <v>0.97</v>
      </c>
      <c r="FV126" s="159"/>
      <c r="FW126" s="199" t="s">
        <v>212</v>
      </c>
      <c r="FX126" s="159">
        <v>44</v>
      </c>
      <c r="FY126" s="217">
        <v>9.6300000000000008</v>
      </c>
      <c r="FZ126" s="218">
        <v>3.24</v>
      </c>
      <c r="GA126" s="159"/>
      <c r="GB126" s="199" t="s">
        <v>212</v>
      </c>
      <c r="GC126" s="159">
        <v>51</v>
      </c>
      <c r="GD126" s="217">
        <v>9.9499999999999993</v>
      </c>
      <c r="GE126" s="218">
        <v>4.13</v>
      </c>
      <c r="GF126" s="159"/>
      <c r="GG126" s="199" t="s">
        <v>212</v>
      </c>
      <c r="GH126" s="159">
        <v>55</v>
      </c>
      <c r="GI126" s="217" t="e">
        <v>#VALUE!</v>
      </c>
      <c r="GJ126" s="218" t="e">
        <v>#VALUE!</v>
      </c>
    </row>
    <row r="127" spans="1:192" ht="17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159"/>
      <c r="Z127" s="159"/>
      <c r="AA127" s="159"/>
      <c r="AB127" s="159"/>
      <c r="AC127" s="159"/>
      <c r="AD127" s="159"/>
      <c r="AE127" s="159"/>
      <c r="AF127" s="159"/>
      <c r="AG127" s="159"/>
      <c r="AH127" s="195" t="s">
        <v>213</v>
      </c>
      <c r="AI127" s="159" t="s">
        <v>206</v>
      </c>
      <c r="AJ127" s="191" t="s">
        <v>219</v>
      </c>
      <c r="AK127" s="201" t="s">
        <v>208</v>
      </c>
      <c r="AL127" s="159"/>
      <c r="AM127" s="195" t="s">
        <v>213</v>
      </c>
      <c r="AN127" s="159" t="s">
        <v>206</v>
      </c>
      <c r="AO127" s="191" t="s">
        <v>219</v>
      </c>
      <c r="AP127" s="201" t="s">
        <v>208</v>
      </c>
      <c r="AQ127" s="159"/>
      <c r="AR127" s="195" t="s">
        <v>213</v>
      </c>
      <c r="AS127" s="159" t="s">
        <v>206</v>
      </c>
      <c r="AT127" s="191" t="s">
        <v>219</v>
      </c>
      <c r="AU127" s="201" t="s">
        <v>208</v>
      </c>
      <c r="AV127" s="159"/>
      <c r="AW127" s="195" t="s">
        <v>213</v>
      </c>
      <c r="AX127" s="159" t="s">
        <v>206</v>
      </c>
      <c r="AY127" s="191" t="s">
        <v>219</v>
      </c>
      <c r="AZ127" s="201" t="s">
        <v>208</v>
      </c>
      <c r="BA127" s="159"/>
      <c r="BB127" s="195" t="s">
        <v>213</v>
      </c>
      <c r="BC127" s="159" t="s">
        <v>206</v>
      </c>
      <c r="BD127" s="191" t="s">
        <v>219</v>
      </c>
      <c r="BE127" s="201" t="s">
        <v>208</v>
      </c>
      <c r="BF127" s="159"/>
      <c r="BG127" s="195" t="s">
        <v>213</v>
      </c>
      <c r="BH127" s="159" t="s">
        <v>206</v>
      </c>
      <c r="BI127" s="191" t="s">
        <v>219</v>
      </c>
      <c r="BJ127" s="201" t="s">
        <v>208</v>
      </c>
      <c r="BK127" s="159"/>
      <c r="BL127" s="195" t="s">
        <v>213</v>
      </c>
      <c r="BM127" s="159" t="s">
        <v>206</v>
      </c>
      <c r="BN127" s="191" t="s">
        <v>219</v>
      </c>
      <c r="BO127" s="201" t="s">
        <v>208</v>
      </c>
      <c r="BP127" s="159"/>
      <c r="BQ127" s="195" t="s">
        <v>213</v>
      </c>
      <c r="BR127" s="159" t="s">
        <v>206</v>
      </c>
      <c r="BS127" s="191" t="s">
        <v>219</v>
      </c>
      <c r="BT127" s="201" t="s">
        <v>208</v>
      </c>
      <c r="BU127" s="159"/>
      <c r="BV127" s="195" t="s">
        <v>213</v>
      </c>
      <c r="BW127" s="159" t="s">
        <v>206</v>
      </c>
      <c r="BX127" s="191" t="s">
        <v>219</v>
      </c>
      <c r="BY127" s="201" t="s">
        <v>208</v>
      </c>
      <c r="BZ127" s="159"/>
      <c r="CA127" s="195" t="s">
        <v>213</v>
      </c>
      <c r="CB127" s="159" t="s">
        <v>206</v>
      </c>
      <c r="CC127" s="191" t="s">
        <v>219</v>
      </c>
      <c r="CD127" s="201" t="s">
        <v>208</v>
      </c>
      <c r="CE127" s="159"/>
      <c r="CF127" s="195" t="s">
        <v>213</v>
      </c>
      <c r="CG127" s="159" t="s">
        <v>206</v>
      </c>
      <c r="CH127" s="191" t="s">
        <v>219</v>
      </c>
      <c r="CI127" s="201" t="s">
        <v>208</v>
      </c>
      <c r="CJ127" s="159"/>
      <c r="CK127" s="195" t="s">
        <v>213</v>
      </c>
      <c r="CL127" s="159" t="s">
        <v>206</v>
      </c>
      <c r="CM127" s="191" t="s">
        <v>219</v>
      </c>
      <c r="CN127" s="201" t="s">
        <v>208</v>
      </c>
      <c r="CO127" s="159"/>
      <c r="CP127" s="195" t="s">
        <v>213</v>
      </c>
      <c r="CQ127" s="159" t="s">
        <v>206</v>
      </c>
      <c r="CR127" s="191" t="s">
        <v>219</v>
      </c>
      <c r="CS127" s="201" t="s">
        <v>208</v>
      </c>
      <c r="CT127" s="159"/>
      <c r="CU127" s="195" t="s">
        <v>213</v>
      </c>
      <c r="CV127" s="159" t="s">
        <v>206</v>
      </c>
      <c r="CW127" s="191" t="s">
        <v>219</v>
      </c>
      <c r="CX127" s="201" t="s">
        <v>208</v>
      </c>
      <c r="CY127" s="159"/>
      <c r="CZ127" s="195" t="s">
        <v>213</v>
      </c>
      <c r="DA127" s="159" t="s">
        <v>206</v>
      </c>
      <c r="DB127" s="191" t="s">
        <v>219</v>
      </c>
      <c r="DC127" s="201" t="s">
        <v>208</v>
      </c>
      <c r="DD127" s="159"/>
      <c r="DE127" s="195" t="s">
        <v>213</v>
      </c>
      <c r="DF127" s="159" t="s">
        <v>206</v>
      </c>
      <c r="DG127" s="191" t="s">
        <v>219</v>
      </c>
      <c r="DH127" s="201" t="s">
        <v>208</v>
      </c>
      <c r="DI127" s="159"/>
      <c r="DJ127" s="195" t="s">
        <v>213</v>
      </c>
      <c r="DK127" s="159" t="s">
        <v>206</v>
      </c>
      <c r="DL127" s="191" t="s">
        <v>219</v>
      </c>
      <c r="DM127" s="201" t="s">
        <v>208</v>
      </c>
      <c r="DN127" s="159"/>
      <c r="DO127" s="195" t="s">
        <v>213</v>
      </c>
      <c r="DP127" s="159" t="s">
        <v>206</v>
      </c>
      <c r="DQ127" s="191" t="s">
        <v>219</v>
      </c>
      <c r="DR127" s="201" t="s">
        <v>208</v>
      </c>
      <c r="DS127" s="159"/>
      <c r="DT127" s="195" t="s">
        <v>213</v>
      </c>
      <c r="DU127" s="159" t="s">
        <v>206</v>
      </c>
      <c r="DV127" s="191" t="s">
        <v>219</v>
      </c>
      <c r="DW127" s="201" t="s">
        <v>208</v>
      </c>
      <c r="DX127" s="159"/>
      <c r="DY127" s="195" t="s">
        <v>213</v>
      </c>
      <c r="DZ127" s="159" t="s">
        <v>206</v>
      </c>
      <c r="EA127" s="191" t="s">
        <v>219</v>
      </c>
      <c r="EB127" s="201" t="s">
        <v>208</v>
      </c>
      <c r="EC127" s="159"/>
      <c r="ED127" s="195" t="s">
        <v>213</v>
      </c>
      <c r="EE127" s="159" t="s">
        <v>206</v>
      </c>
      <c r="EF127" s="191" t="s">
        <v>219</v>
      </c>
      <c r="EG127" s="201" t="s">
        <v>208</v>
      </c>
      <c r="EH127" s="159"/>
      <c r="EI127" s="202" t="s">
        <v>213</v>
      </c>
      <c r="EJ127" s="203" t="s">
        <v>206</v>
      </c>
      <c r="EK127" s="204" t="s">
        <v>219</v>
      </c>
      <c r="EL127" s="205" t="s">
        <v>208</v>
      </c>
      <c r="EM127" s="159"/>
      <c r="EN127" s="202" t="s">
        <v>213</v>
      </c>
      <c r="EO127" s="203" t="s">
        <v>206</v>
      </c>
      <c r="EP127" s="204" t="s">
        <v>219</v>
      </c>
      <c r="EQ127" s="205" t="s">
        <v>208</v>
      </c>
      <c r="ER127" s="159"/>
      <c r="ES127" s="202" t="s">
        <v>213</v>
      </c>
      <c r="ET127" s="203" t="s">
        <v>206</v>
      </c>
      <c r="EU127" s="204" t="s">
        <v>219</v>
      </c>
      <c r="EV127" s="205" t="s">
        <v>208</v>
      </c>
      <c r="EW127" s="159"/>
      <c r="EX127" s="202" t="s">
        <v>213</v>
      </c>
      <c r="EY127" s="203" t="s">
        <v>206</v>
      </c>
      <c r="EZ127" s="204" t="s">
        <v>219</v>
      </c>
      <c r="FA127" s="205" t="s">
        <v>208</v>
      </c>
      <c r="FB127" s="159"/>
      <c r="FC127" s="202" t="s">
        <v>213</v>
      </c>
      <c r="FD127" s="203" t="s">
        <v>206</v>
      </c>
      <c r="FE127" s="204" t="s">
        <v>219</v>
      </c>
      <c r="FF127" s="205" t="s">
        <v>208</v>
      </c>
      <c r="FG127" s="159"/>
      <c r="FH127" s="202" t="s">
        <v>213</v>
      </c>
      <c r="FI127" s="203" t="s">
        <v>206</v>
      </c>
      <c r="FJ127" s="204" t="s">
        <v>219</v>
      </c>
      <c r="FK127" s="205" t="s">
        <v>208</v>
      </c>
      <c r="FL127" s="159"/>
      <c r="FM127" s="202" t="s">
        <v>213</v>
      </c>
      <c r="FN127" s="203" t="s">
        <v>206</v>
      </c>
      <c r="FO127" s="204" t="s">
        <v>219</v>
      </c>
      <c r="FP127" s="205" t="s">
        <v>208</v>
      </c>
      <c r="FQ127" s="159"/>
      <c r="FR127" s="202" t="s">
        <v>213</v>
      </c>
      <c r="FS127" s="203" t="s">
        <v>206</v>
      </c>
      <c r="FT127" s="204" t="s">
        <v>219</v>
      </c>
      <c r="FU127" s="205" t="s">
        <v>208</v>
      </c>
      <c r="FV127" s="159"/>
      <c r="FW127" s="202" t="s">
        <v>213</v>
      </c>
      <c r="FX127" s="203" t="s">
        <v>206</v>
      </c>
      <c r="FY127" s="204" t="s">
        <v>219</v>
      </c>
      <c r="FZ127" s="205" t="s">
        <v>208</v>
      </c>
      <c r="GA127" s="159"/>
      <c r="GB127" s="202" t="s">
        <v>213</v>
      </c>
      <c r="GC127" s="203" t="s">
        <v>206</v>
      </c>
      <c r="GD127" s="204" t="s">
        <v>219</v>
      </c>
      <c r="GE127" s="205" t="s">
        <v>208</v>
      </c>
      <c r="GF127" s="159"/>
      <c r="GG127" s="202" t="s">
        <v>213</v>
      </c>
      <c r="GH127" s="203" t="s">
        <v>206</v>
      </c>
      <c r="GI127" s="204" t="s">
        <v>219</v>
      </c>
      <c r="GJ127" s="205" t="s">
        <v>208</v>
      </c>
    </row>
    <row r="128" spans="1:192" ht="17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59"/>
      <c r="AA128" s="159"/>
      <c r="AB128" s="159"/>
      <c r="AC128" s="159"/>
      <c r="AD128" s="159"/>
      <c r="AE128" s="159"/>
      <c r="AF128" s="159"/>
      <c r="AG128" s="159"/>
      <c r="AH128" s="199" t="s">
        <v>209</v>
      </c>
      <c r="AI128" s="159">
        <v>2</v>
      </c>
      <c r="AJ128" s="166">
        <v>6.19</v>
      </c>
      <c r="AK128" s="218">
        <v>0.41</v>
      </c>
      <c r="AL128" s="159"/>
      <c r="AM128" s="199" t="s">
        <v>209</v>
      </c>
      <c r="AN128" s="159">
        <v>6</v>
      </c>
      <c r="AO128" s="166">
        <v>9.14</v>
      </c>
      <c r="AP128" s="218">
        <v>0.92</v>
      </c>
      <c r="AQ128" s="159"/>
      <c r="AR128" s="199" t="s">
        <v>209</v>
      </c>
      <c r="AS128" s="159">
        <v>8</v>
      </c>
      <c r="AT128" s="166">
        <v>13.02</v>
      </c>
      <c r="AU128" s="218">
        <v>1.44</v>
      </c>
      <c r="AV128" s="159"/>
      <c r="AW128" s="199" t="s">
        <v>209</v>
      </c>
      <c r="AX128" s="159">
        <v>1</v>
      </c>
      <c r="AY128" s="166">
        <v>7.32</v>
      </c>
      <c r="AZ128" s="218">
        <v>0.68</v>
      </c>
      <c r="BA128" s="159"/>
      <c r="BB128" s="199" t="s">
        <v>209</v>
      </c>
      <c r="BC128" s="159">
        <v>2</v>
      </c>
      <c r="BD128" s="166">
        <v>9.8800000000000008</v>
      </c>
      <c r="BE128" s="218">
        <v>1.19</v>
      </c>
      <c r="BF128" s="159"/>
      <c r="BG128" s="199" t="s">
        <v>209</v>
      </c>
      <c r="BH128" s="159">
        <v>3</v>
      </c>
      <c r="BI128" s="166">
        <v>13.11</v>
      </c>
      <c r="BJ128" s="218">
        <v>0.11</v>
      </c>
      <c r="BK128" s="159"/>
      <c r="BL128" s="199" t="s">
        <v>209</v>
      </c>
      <c r="BM128" s="159">
        <v>5</v>
      </c>
      <c r="BN128" s="166">
        <v>17.760000000000002</v>
      </c>
      <c r="BO128" s="218">
        <v>1.69</v>
      </c>
      <c r="BP128" s="159"/>
      <c r="BQ128" s="199" t="s">
        <v>209</v>
      </c>
      <c r="BR128" s="159">
        <v>8</v>
      </c>
      <c r="BS128" s="166">
        <v>26.83</v>
      </c>
      <c r="BT128" s="218">
        <v>0.55000000000000004</v>
      </c>
      <c r="BU128" s="159"/>
      <c r="BV128" s="199" t="s">
        <v>209</v>
      </c>
      <c r="BW128" s="159">
        <v>4</v>
      </c>
      <c r="BX128" s="166">
        <v>9.6999999999999993</v>
      </c>
      <c r="BY128" s="218">
        <v>0.28000000000000003</v>
      </c>
      <c r="BZ128" s="159"/>
      <c r="CA128" s="199" t="s">
        <v>209</v>
      </c>
      <c r="CB128" s="159">
        <v>7</v>
      </c>
      <c r="CC128" s="166">
        <v>14.17</v>
      </c>
      <c r="CD128" s="218">
        <v>0.68</v>
      </c>
      <c r="CE128" s="159"/>
      <c r="CF128" s="199" t="s">
        <v>209</v>
      </c>
      <c r="CG128" s="159">
        <v>11</v>
      </c>
      <c r="CH128" s="166">
        <v>20.66</v>
      </c>
      <c r="CI128" s="218">
        <v>1.49</v>
      </c>
      <c r="CJ128" s="159"/>
      <c r="CK128" s="199" t="s">
        <v>209</v>
      </c>
      <c r="CL128" s="159">
        <v>3</v>
      </c>
      <c r="CM128" s="166">
        <v>7.14</v>
      </c>
      <c r="CN128" s="218">
        <v>0.83</v>
      </c>
      <c r="CO128" s="159"/>
      <c r="CP128" s="199" t="s">
        <v>209</v>
      </c>
      <c r="CQ128" s="159">
        <v>7</v>
      </c>
      <c r="CR128" s="166">
        <v>10.59</v>
      </c>
      <c r="CS128" s="218">
        <v>1.07</v>
      </c>
      <c r="CT128" s="159"/>
      <c r="CU128" s="199" t="s">
        <v>209</v>
      </c>
      <c r="CV128" s="159">
        <v>13</v>
      </c>
      <c r="CW128" s="166">
        <v>19.350000000000001</v>
      </c>
      <c r="CX128" s="218">
        <v>0.85</v>
      </c>
      <c r="CY128" s="159"/>
      <c r="CZ128" s="199" t="s">
        <v>209</v>
      </c>
      <c r="DA128" s="159">
        <v>17</v>
      </c>
      <c r="DB128" s="166">
        <v>23.57</v>
      </c>
      <c r="DC128" s="218">
        <v>1.51</v>
      </c>
      <c r="DD128" s="159"/>
      <c r="DE128" s="199" t="s">
        <v>209</v>
      </c>
      <c r="DF128" s="159">
        <v>23</v>
      </c>
      <c r="DG128" s="166">
        <v>28.42</v>
      </c>
      <c r="DH128" s="218">
        <v>2.4900000000000002</v>
      </c>
      <c r="DI128" s="159"/>
      <c r="DJ128" s="199" t="s">
        <v>209</v>
      </c>
      <c r="DK128" s="159">
        <v>4</v>
      </c>
      <c r="DL128" s="166">
        <v>39.26</v>
      </c>
      <c r="DM128" s="218">
        <v>0.86</v>
      </c>
      <c r="DN128" s="159"/>
      <c r="DO128" s="199" t="s">
        <v>209</v>
      </c>
      <c r="DP128" s="159">
        <v>12</v>
      </c>
      <c r="DQ128" s="166">
        <v>96.14</v>
      </c>
      <c r="DR128" s="218">
        <v>3.66</v>
      </c>
      <c r="DS128" s="159"/>
      <c r="DT128" s="199" t="s">
        <v>209</v>
      </c>
      <c r="DU128" s="159">
        <v>6</v>
      </c>
      <c r="DV128" s="166">
        <v>41.91</v>
      </c>
      <c r="DW128" s="218">
        <v>2.52</v>
      </c>
      <c r="DX128" s="159"/>
      <c r="DY128" s="199" t="s">
        <v>209</v>
      </c>
      <c r="DZ128" s="159">
        <v>9</v>
      </c>
      <c r="EA128" s="166">
        <v>51.91</v>
      </c>
      <c r="EB128" s="218">
        <v>4.7</v>
      </c>
      <c r="EC128" s="159"/>
      <c r="ED128" s="199" t="s">
        <v>209</v>
      </c>
      <c r="EE128" s="159">
        <v>13</v>
      </c>
      <c r="EF128" s="166">
        <v>80.05</v>
      </c>
      <c r="EG128" s="218">
        <v>9.4</v>
      </c>
      <c r="EH128" s="159"/>
      <c r="EI128" s="199" t="s">
        <v>209</v>
      </c>
      <c r="EJ128" s="159">
        <v>1</v>
      </c>
      <c r="EK128" s="166">
        <v>14.06</v>
      </c>
      <c r="EL128" s="218">
        <v>2.3199999999999998</v>
      </c>
      <c r="EM128" s="159"/>
      <c r="EN128" s="199" t="s">
        <v>209</v>
      </c>
      <c r="EO128" s="159">
        <v>2</v>
      </c>
      <c r="EP128" s="166">
        <v>15.97</v>
      </c>
      <c r="EQ128" s="218">
        <v>1.78</v>
      </c>
      <c r="ER128" s="159"/>
      <c r="ES128" s="199" t="s">
        <v>209</v>
      </c>
      <c r="ET128" s="159">
        <v>3</v>
      </c>
      <c r="EU128" s="166">
        <v>24.75</v>
      </c>
      <c r="EV128" s="218">
        <v>3.09</v>
      </c>
      <c r="EW128" s="159"/>
      <c r="EX128" s="199" t="s">
        <v>209</v>
      </c>
      <c r="EY128" s="159">
        <v>4</v>
      </c>
      <c r="EZ128" s="166">
        <v>28.41</v>
      </c>
      <c r="FA128" s="218">
        <v>1.85</v>
      </c>
      <c r="FB128" s="159"/>
      <c r="FC128" s="199" t="s">
        <v>209</v>
      </c>
      <c r="FD128" s="159">
        <v>6</v>
      </c>
      <c r="FE128" s="166">
        <v>38.71</v>
      </c>
      <c r="FF128" s="218">
        <v>3.81</v>
      </c>
      <c r="FG128" s="159"/>
      <c r="FH128" s="199" t="s">
        <v>209</v>
      </c>
      <c r="FI128" s="159">
        <v>9</v>
      </c>
      <c r="FJ128" s="166">
        <v>60.08</v>
      </c>
      <c r="FK128" s="218">
        <v>3.8</v>
      </c>
      <c r="FL128" s="159"/>
      <c r="FM128" s="199" t="s">
        <v>209</v>
      </c>
      <c r="FN128" s="159">
        <v>7</v>
      </c>
      <c r="FO128" s="166">
        <v>38.520000000000003</v>
      </c>
      <c r="FP128" s="218">
        <v>4.01</v>
      </c>
      <c r="FQ128" s="159"/>
      <c r="FR128" s="199" t="s">
        <v>209</v>
      </c>
      <c r="FS128" s="159">
        <v>15</v>
      </c>
      <c r="FT128" s="166">
        <v>73.040000000000006</v>
      </c>
      <c r="FU128" s="218">
        <v>7.19</v>
      </c>
      <c r="FV128" s="159"/>
      <c r="FW128" s="199" t="s">
        <v>209</v>
      </c>
      <c r="FX128" s="159" t="s">
        <v>141</v>
      </c>
      <c r="FY128" s="166" t="e">
        <v>#VALUE!</v>
      </c>
      <c r="FZ128" s="218" t="e">
        <v>#VALUE!</v>
      </c>
      <c r="GA128" s="159"/>
      <c r="GB128" s="199" t="s">
        <v>209</v>
      </c>
      <c r="GC128" s="159" t="s">
        <v>141</v>
      </c>
      <c r="GD128" s="166" t="e">
        <v>#VALUE!</v>
      </c>
      <c r="GE128" s="218" t="e">
        <v>#VALUE!</v>
      </c>
      <c r="GF128" s="159"/>
      <c r="GG128" s="199" t="s">
        <v>209</v>
      </c>
      <c r="GH128" s="159">
        <v>3</v>
      </c>
      <c r="GI128" s="166">
        <v>9.5299999999999994</v>
      </c>
      <c r="GJ128" s="218">
        <v>0.43</v>
      </c>
    </row>
    <row r="129" spans="1:192" ht="17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159"/>
      <c r="P129" s="159"/>
      <c r="Q129" s="159"/>
      <c r="R129" s="159"/>
      <c r="S129" s="159"/>
      <c r="T129" s="159"/>
      <c r="U129" s="159"/>
      <c r="V129" s="159"/>
      <c r="W129" s="159"/>
      <c r="X129" s="159"/>
      <c r="Y129" s="159"/>
      <c r="Z129" s="159"/>
      <c r="AA129" s="159"/>
      <c r="AB129" s="159"/>
      <c r="AC129" s="159"/>
      <c r="AD129" s="159"/>
      <c r="AE129" s="159"/>
      <c r="AF129" s="159"/>
      <c r="AG129" s="159"/>
      <c r="AH129" s="199" t="s">
        <v>210</v>
      </c>
      <c r="AI129" s="159">
        <v>2</v>
      </c>
      <c r="AJ129" s="166">
        <v>2.97</v>
      </c>
      <c r="AK129" s="218">
        <v>0.45</v>
      </c>
      <c r="AL129" s="159"/>
      <c r="AM129" s="199" t="s">
        <v>210</v>
      </c>
      <c r="AN129" s="159">
        <v>6</v>
      </c>
      <c r="AO129" s="166">
        <v>3.88</v>
      </c>
      <c r="AP129" s="218">
        <v>0.12</v>
      </c>
      <c r="AQ129" s="159"/>
      <c r="AR129" s="199" t="s">
        <v>210</v>
      </c>
      <c r="AS129" s="159">
        <v>8</v>
      </c>
      <c r="AT129" s="166">
        <v>4.49</v>
      </c>
      <c r="AU129" s="218">
        <v>0.44</v>
      </c>
      <c r="AV129" s="159"/>
      <c r="AW129" s="199" t="s">
        <v>210</v>
      </c>
      <c r="AX129" s="159">
        <v>1</v>
      </c>
      <c r="AY129" s="166">
        <v>2.35</v>
      </c>
      <c r="AZ129" s="218">
        <v>0.52</v>
      </c>
      <c r="BA129" s="159"/>
      <c r="BB129" s="199" t="s">
        <v>210</v>
      </c>
      <c r="BC129" s="159">
        <v>2</v>
      </c>
      <c r="BD129" s="166">
        <v>2.56</v>
      </c>
      <c r="BE129" s="218">
        <v>0.21</v>
      </c>
      <c r="BF129" s="159"/>
      <c r="BG129" s="199" t="s">
        <v>210</v>
      </c>
      <c r="BH129" s="159">
        <v>3</v>
      </c>
      <c r="BI129" s="166">
        <v>3.2</v>
      </c>
      <c r="BJ129" s="218">
        <v>0.33</v>
      </c>
      <c r="BK129" s="159"/>
      <c r="BL129" s="199" t="s">
        <v>210</v>
      </c>
      <c r="BM129" s="159">
        <v>5</v>
      </c>
      <c r="BN129" s="166">
        <v>3.73</v>
      </c>
      <c r="BO129" s="218">
        <v>0.52</v>
      </c>
      <c r="BP129" s="159"/>
      <c r="BQ129" s="199" t="s">
        <v>210</v>
      </c>
      <c r="BR129" s="159">
        <v>8</v>
      </c>
      <c r="BS129" s="166">
        <v>4.41</v>
      </c>
      <c r="BT129" s="218">
        <v>0.54</v>
      </c>
      <c r="BU129" s="159"/>
      <c r="BV129" s="199" t="s">
        <v>210</v>
      </c>
      <c r="BW129" s="159">
        <v>4</v>
      </c>
      <c r="BX129" s="166">
        <v>2.82</v>
      </c>
      <c r="BY129" s="218">
        <v>0.43</v>
      </c>
      <c r="BZ129" s="159"/>
      <c r="CA129" s="199" t="s">
        <v>210</v>
      </c>
      <c r="CB129" s="159">
        <v>7</v>
      </c>
      <c r="CC129" s="166">
        <v>3.33</v>
      </c>
      <c r="CD129" s="218">
        <v>0.38</v>
      </c>
      <c r="CE129" s="159"/>
      <c r="CF129" s="199" t="s">
        <v>210</v>
      </c>
      <c r="CG129" s="159">
        <v>11</v>
      </c>
      <c r="CH129" s="166">
        <v>4.16</v>
      </c>
      <c r="CI129" s="218">
        <v>0.52</v>
      </c>
      <c r="CJ129" s="159"/>
      <c r="CK129" s="199" t="s">
        <v>210</v>
      </c>
      <c r="CL129" s="159">
        <v>3</v>
      </c>
      <c r="CM129" s="166">
        <v>2.2599999999999998</v>
      </c>
      <c r="CN129" s="218">
        <v>0.45</v>
      </c>
      <c r="CO129" s="159"/>
      <c r="CP129" s="199" t="s">
        <v>210</v>
      </c>
      <c r="CQ129" s="159">
        <v>7</v>
      </c>
      <c r="CR129" s="166">
        <v>2.65</v>
      </c>
      <c r="CS129" s="218">
        <v>0.46</v>
      </c>
      <c r="CT129" s="159"/>
      <c r="CU129" s="199" t="s">
        <v>210</v>
      </c>
      <c r="CV129" s="159">
        <v>13</v>
      </c>
      <c r="CW129" s="166">
        <v>3.76</v>
      </c>
      <c r="CX129" s="218">
        <v>0.28000000000000003</v>
      </c>
      <c r="CY129" s="159"/>
      <c r="CZ129" s="199" t="s">
        <v>210</v>
      </c>
      <c r="DA129" s="159">
        <v>17</v>
      </c>
      <c r="DB129" s="166">
        <v>4.2699999999999996</v>
      </c>
      <c r="DC129" s="218">
        <v>0.18</v>
      </c>
      <c r="DD129" s="159"/>
      <c r="DE129" s="199" t="s">
        <v>210</v>
      </c>
      <c r="DF129" s="159">
        <v>23</v>
      </c>
      <c r="DG129" s="166">
        <v>4.75</v>
      </c>
      <c r="DH129" s="218">
        <v>0.99</v>
      </c>
      <c r="DI129" s="159"/>
      <c r="DJ129" s="199" t="s">
        <v>210</v>
      </c>
      <c r="DK129" s="159">
        <v>4</v>
      </c>
      <c r="DL129" s="166">
        <v>3.03</v>
      </c>
      <c r="DM129" s="218">
        <v>0.46</v>
      </c>
      <c r="DN129" s="159"/>
      <c r="DO129" s="199" t="s">
        <v>210</v>
      </c>
      <c r="DP129" s="159">
        <v>12</v>
      </c>
      <c r="DQ129" s="166">
        <v>5.88</v>
      </c>
      <c r="DR129" s="218">
        <v>1.75</v>
      </c>
      <c r="DS129" s="159"/>
      <c r="DT129" s="199" t="s">
        <v>210</v>
      </c>
      <c r="DU129" s="159">
        <v>6</v>
      </c>
      <c r="DV129" s="166">
        <v>3.72</v>
      </c>
      <c r="DW129" s="218">
        <v>0.56999999999999995</v>
      </c>
      <c r="DX129" s="159"/>
      <c r="DY129" s="199" t="s">
        <v>210</v>
      </c>
      <c r="DZ129" s="159">
        <v>9</v>
      </c>
      <c r="EA129" s="166">
        <v>4.13</v>
      </c>
      <c r="EB129" s="218">
        <v>0.71</v>
      </c>
      <c r="EC129" s="159"/>
      <c r="ED129" s="199" t="s">
        <v>210</v>
      </c>
      <c r="EE129" s="159">
        <v>13</v>
      </c>
      <c r="EF129" s="166">
        <v>5.45</v>
      </c>
      <c r="EG129" s="218">
        <v>1.1299999999999999</v>
      </c>
      <c r="EH129" s="159"/>
      <c r="EI129" s="199" t="s">
        <v>210</v>
      </c>
      <c r="EJ129" s="159">
        <v>14</v>
      </c>
      <c r="EK129" s="166" t="e">
        <v>#VALUE!</v>
      </c>
      <c r="EL129" s="218" t="e">
        <v>#VALUE!</v>
      </c>
      <c r="EM129" s="159"/>
      <c r="EN129" s="199" t="s">
        <v>210</v>
      </c>
      <c r="EO129" s="159">
        <v>15</v>
      </c>
      <c r="EP129" s="166" t="e">
        <v>#VALUE!</v>
      </c>
      <c r="EQ129" s="218" t="e">
        <v>#VALUE!</v>
      </c>
      <c r="ER129" s="159"/>
      <c r="ES129" s="199" t="s">
        <v>210</v>
      </c>
      <c r="ET129" s="159">
        <v>16</v>
      </c>
      <c r="EU129" s="166" t="e">
        <v>#VALUE!</v>
      </c>
      <c r="EV129" s="218" t="e">
        <v>#VALUE!</v>
      </c>
      <c r="EW129" s="159"/>
      <c r="EX129" s="199" t="s">
        <v>210</v>
      </c>
      <c r="EY129" s="159">
        <v>17</v>
      </c>
      <c r="EZ129" s="166">
        <v>7.37</v>
      </c>
      <c r="FA129" s="218">
        <v>2.5</v>
      </c>
      <c r="FB129" s="159"/>
      <c r="FC129" s="199" t="s">
        <v>210</v>
      </c>
      <c r="FD129" s="159">
        <v>19</v>
      </c>
      <c r="FE129" s="166" t="e">
        <v>#VALUE!</v>
      </c>
      <c r="FF129" s="218" t="e">
        <v>#VALUE!</v>
      </c>
      <c r="FG129" s="159"/>
      <c r="FH129" s="199" t="s">
        <v>210</v>
      </c>
      <c r="FI129" s="159">
        <v>22</v>
      </c>
      <c r="FJ129" s="166">
        <v>8.56</v>
      </c>
      <c r="FK129" s="218">
        <v>2.61</v>
      </c>
      <c r="FL129" s="159"/>
      <c r="FM129" s="199" t="s">
        <v>210</v>
      </c>
      <c r="FN129" s="159">
        <v>29</v>
      </c>
      <c r="FO129" s="166">
        <v>8.5</v>
      </c>
      <c r="FP129" s="218">
        <v>5.23</v>
      </c>
      <c r="FQ129" s="159"/>
      <c r="FR129" s="199" t="s">
        <v>210</v>
      </c>
      <c r="FS129" s="159">
        <v>37</v>
      </c>
      <c r="FT129" s="166">
        <v>12.54</v>
      </c>
      <c r="FU129" s="218">
        <v>6.53</v>
      </c>
      <c r="FV129" s="159"/>
      <c r="FW129" s="199" t="s">
        <v>210</v>
      </c>
      <c r="FX129" s="159">
        <v>44</v>
      </c>
      <c r="FY129" s="166">
        <v>14.98</v>
      </c>
      <c r="FZ129" s="218">
        <v>9.57</v>
      </c>
      <c r="GA129" s="159"/>
      <c r="GB129" s="199" t="s">
        <v>210</v>
      </c>
      <c r="GC129" s="159">
        <v>51</v>
      </c>
      <c r="GD129" s="166">
        <v>14.38</v>
      </c>
      <c r="GE129" s="218">
        <v>9.67</v>
      </c>
      <c r="GF129" s="159"/>
      <c r="GG129" s="199" t="s">
        <v>210</v>
      </c>
      <c r="GH129" s="159">
        <v>55</v>
      </c>
      <c r="GI129" s="166" t="e">
        <v>#VALUE!</v>
      </c>
      <c r="GJ129" s="218" t="e">
        <v>#VALUE!</v>
      </c>
    </row>
    <row r="130" spans="1:192" ht="17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  <c r="R130" s="159"/>
      <c r="S130" s="159"/>
      <c r="T130" s="159"/>
      <c r="U130" s="159"/>
      <c r="V130" s="159"/>
      <c r="W130" s="159"/>
      <c r="X130" s="159"/>
      <c r="Y130" s="159"/>
      <c r="Z130" s="159"/>
      <c r="AA130" s="159"/>
      <c r="AB130" s="159"/>
      <c r="AC130" s="159"/>
      <c r="AD130" s="159"/>
      <c r="AE130" s="159"/>
      <c r="AF130" s="159"/>
      <c r="AG130" s="159"/>
      <c r="AH130" s="199" t="s">
        <v>211</v>
      </c>
      <c r="AI130" s="159">
        <v>2</v>
      </c>
      <c r="AJ130" s="166">
        <v>10.44</v>
      </c>
      <c r="AK130" s="218">
        <v>1.42</v>
      </c>
      <c r="AL130" s="159"/>
      <c r="AM130" s="199" t="s">
        <v>211</v>
      </c>
      <c r="AN130" s="159">
        <v>6</v>
      </c>
      <c r="AO130" s="166">
        <v>17.57</v>
      </c>
      <c r="AP130" s="218">
        <v>1.67</v>
      </c>
      <c r="AQ130" s="159"/>
      <c r="AR130" s="199" t="s">
        <v>211</v>
      </c>
      <c r="AS130" s="159">
        <v>8</v>
      </c>
      <c r="AT130" s="166">
        <v>23.12</v>
      </c>
      <c r="AU130" s="218">
        <v>4.58</v>
      </c>
      <c r="AV130" s="159"/>
      <c r="AW130" s="199" t="s">
        <v>211</v>
      </c>
      <c r="AX130" s="159">
        <v>1</v>
      </c>
      <c r="AY130" s="166">
        <v>8.66</v>
      </c>
      <c r="AZ130" s="218">
        <v>0.4</v>
      </c>
      <c r="BA130" s="159"/>
      <c r="BB130" s="199" t="s">
        <v>211</v>
      </c>
      <c r="BC130" s="159">
        <v>2</v>
      </c>
      <c r="BD130" s="166">
        <v>15.97</v>
      </c>
      <c r="BE130" s="218">
        <v>1.1000000000000001</v>
      </c>
      <c r="BF130" s="159"/>
      <c r="BG130" s="199" t="s">
        <v>211</v>
      </c>
      <c r="BH130" s="159">
        <v>3</v>
      </c>
      <c r="BI130" s="166">
        <v>18.88</v>
      </c>
      <c r="BJ130" s="218">
        <v>1.43</v>
      </c>
      <c r="BK130" s="159"/>
      <c r="BL130" s="199" t="s">
        <v>211</v>
      </c>
      <c r="BM130" s="159">
        <v>5</v>
      </c>
      <c r="BN130" s="166">
        <v>32.08</v>
      </c>
      <c r="BO130" s="218">
        <v>0.96</v>
      </c>
      <c r="BP130" s="159"/>
      <c r="BQ130" s="199" t="s">
        <v>211</v>
      </c>
      <c r="BR130" s="159">
        <v>8</v>
      </c>
      <c r="BS130" s="166">
        <v>47.39</v>
      </c>
      <c r="BT130" s="218">
        <v>3.88</v>
      </c>
      <c r="BU130" s="159"/>
      <c r="BV130" s="199" t="s">
        <v>211</v>
      </c>
      <c r="BW130" s="159">
        <v>4</v>
      </c>
      <c r="BX130" s="166">
        <v>19.559999999999999</v>
      </c>
      <c r="BY130" s="218">
        <v>2.72</v>
      </c>
      <c r="BZ130" s="159"/>
      <c r="CA130" s="199" t="s">
        <v>211</v>
      </c>
      <c r="CB130" s="159">
        <v>7</v>
      </c>
      <c r="CC130" s="166">
        <v>31.67</v>
      </c>
      <c r="CD130" s="218">
        <v>1.81</v>
      </c>
      <c r="CE130" s="159"/>
      <c r="CF130" s="199" t="s">
        <v>211</v>
      </c>
      <c r="CG130" s="159">
        <v>11</v>
      </c>
      <c r="CH130" s="166">
        <v>45.93</v>
      </c>
      <c r="CI130" s="218">
        <v>4.0999999999999996</v>
      </c>
      <c r="CJ130" s="159"/>
      <c r="CK130" s="199" t="s">
        <v>211</v>
      </c>
      <c r="CL130" s="159">
        <v>3</v>
      </c>
      <c r="CM130" s="166">
        <v>13.86</v>
      </c>
      <c r="CN130" s="218">
        <v>1.64</v>
      </c>
      <c r="CO130" s="159"/>
      <c r="CP130" s="199" t="s">
        <v>211</v>
      </c>
      <c r="CQ130" s="159">
        <v>7</v>
      </c>
      <c r="CR130" s="166">
        <v>24.74</v>
      </c>
      <c r="CS130" s="218">
        <v>3.05</v>
      </c>
      <c r="CT130" s="159"/>
      <c r="CU130" s="199" t="s">
        <v>211</v>
      </c>
      <c r="CV130" s="159">
        <v>13</v>
      </c>
      <c r="CW130" s="166">
        <v>40.01</v>
      </c>
      <c r="CX130" s="218">
        <v>3.35</v>
      </c>
      <c r="CY130" s="159"/>
      <c r="CZ130" s="199" t="s">
        <v>211</v>
      </c>
      <c r="DA130" s="159">
        <v>17</v>
      </c>
      <c r="DB130" s="166">
        <v>50.78</v>
      </c>
      <c r="DC130" s="218">
        <v>5.91</v>
      </c>
      <c r="DD130" s="159"/>
      <c r="DE130" s="199" t="s">
        <v>211</v>
      </c>
      <c r="DF130" s="159">
        <v>23</v>
      </c>
      <c r="DG130" s="166">
        <v>63.89</v>
      </c>
      <c r="DH130" s="218">
        <v>10.43</v>
      </c>
      <c r="DI130" s="159"/>
      <c r="DJ130" s="199" t="s">
        <v>211</v>
      </c>
      <c r="DK130" s="159">
        <v>4</v>
      </c>
      <c r="DL130" s="166">
        <v>39.24</v>
      </c>
      <c r="DM130" s="218">
        <v>3.79</v>
      </c>
      <c r="DN130" s="159"/>
      <c r="DO130" s="199" t="s">
        <v>211</v>
      </c>
      <c r="DP130" s="159">
        <v>12</v>
      </c>
      <c r="DQ130" s="166">
        <v>116.82</v>
      </c>
      <c r="DR130" s="218">
        <v>4.32</v>
      </c>
      <c r="DS130" s="159"/>
      <c r="DT130" s="199" t="s">
        <v>211</v>
      </c>
      <c r="DU130" s="159">
        <v>6</v>
      </c>
      <c r="DV130" s="166">
        <v>52.99</v>
      </c>
      <c r="DW130" s="218">
        <v>4.1900000000000004</v>
      </c>
      <c r="DX130" s="159"/>
      <c r="DY130" s="199" t="s">
        <v>211</v>
      </c>
      <c r="DZ130" s="159">
        <v>9</v>
      </c>
      <c r="EA130" s="166">
        <v>75.58</v>
      </c>
      <c r="EB130" s="218">
        <v>4.57</v>
      </c>
      <c r="EC130" s="159"/>
      <c r="ED130" s="199" t="s">
        <v>211</v>
      </c>
      <c r="EE130" s="159">
        <v>13</v>
      </c>
      <c r="EF130" s="166">
        <v>120.09</v>
      </c>
      <c r="EG130" s="218">
        <v>0.85</v>
      </c>
      <c r="EH130" s="159"/>
      <c r="EI130" s="199" t="s">
        <v>211</v>
      </c>
      <c r="EJ130" s="159">
        <v>1</v>
      </c>
      <c r="EK130" s="166">
        <v>19.079999999999998</v>
      </c>
      <c r="EL130" s="218">
        <v>1.94</v>
      </c>
      <c r="EM130" s="159"/>
      <c r="EN130" s="199" t="s">
        <v>211</v>
      </c>
      <c r="EO130" s="159">
        <v>2</v>
      </c>
      <c r="EP130" s="166">
        <v>23.12</v>
      </c>
      <c r="EQ130" s="218">
        <v>0.92</v>
      </c>
      <c r="ER130" s="159"/>
      <c r="ES130" s="199" t="s">
        <v>211</v>
      </c>
      <c r="ET130" s="159">
        <v>3</v>
      </c>
      <c r="EU130" s="166">
        <v>33.64</v>
      </c>
      <c r="EV130" s="218">
        <v>2.64</v>
      </c>
      <c r="EW130" s="159"/>
      <c r="EX130" s="199" t="s">
        <v>211</v>
      </c>
      <c r="EY130" s="159">
        <v>4</v>
      </c>
      <c r="EZ130" s="166">
        <v>41.17</v>
      </c>
      <c r="FA130" s="218">
        <v>2.0499999999999998</v>
      </c>
      <c r="FB130" s="159"/>
      <c r="FC130" s="199" t="s">
        <v>211</v>
      </c>
      <c r="FD130" s="159">
        <v>6</v>
      </c>
      <c r="FE130" s="166">
        <v>52.87</v>
      </c>
      <c r="FF130" s="218">
        <v>3.48</v>
      </c>
      <c r="FG130" s="159"/>
      <c r="FH130" s="199" t="s">
        <v>211</v>
      </c>
      <c r="FI130" s="159">
        <v>9</v>
      </c>
      <c r="FJ130" s="166">
        <v>84.71</v>
      </c>
      <c r="FK130" s="218">
        <v>1.29</v>
      </c>
      <c r="FL130" s="159"/>
      <c r="FM130" s="199" t="s">
        <v>211</v>
      </c>
      <c r="FN130" s="159">
        <v>7</v>
      </c>
      <c r="FO130" s="166">
        <v>59.41</v>
      </c>
      <c r="FP130" s="218">
        <v>6.55</v>
      </c>
      <c r="FQ130" s="159"/>
      <c r="FR130" s="199" t="s">
        <v>211</v>
      </c>
      <c r="FS130" s="159">
        <v>15</v>
      </c>
      <c r="FT130" s="166">
        <v>107.08</v>
      </c>
      <c r="FU130" s="218">
        <v>2.02</v>
      </c>
      <c r="FV130" s="159"/>
      <c r="FW130" s="199" t="s">
        <v>211</v>
      </c>
      <c r="FX130" s="159" t="s">
        <v>141</v>
      </c>
      <c r="FY130" s="166" t="e">
        <v>#VALUE!</v>
      </c>
      <c r="FZ130" s="218" t="e">
        <v>#VALUE!</v>
      </c>
      <c r="GA130" s="159"/>
      <c r="GB130" s="199" t="s">
        <v>211</v>
      </c>
      <c r="GC130" s="159" t="s">
        <v>141</v>
      </c>
      <c r="GD130" s="166" t="e">
        <v>#VALUE!</v>
      </c>
      <c r="GE130" s="218" t="e">
        <v>#VALUE!</v>
      </c>
      <c r="GF130" s="159"/>
      <c r="GG130" s="199" t="s">
        <v>211</v>
      </c>
      <c r="GH130" s="159">
        <v>3</v>
      </c>
      <c r="GI130" s="166">
        <v>11.06</v>
      </c>
      <c r="GJ130" s="218">
        <v>1.37</v>
      </c>
    </row>
    <row r="131" spans="1:192" ht="17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  <c r="R131" s="159"/>
      <c r="S131" s="159"/>
      <c r="T131" s="159"/>
      <c r="U131" s="159"/>
      <c r="V131" s="159"/>
      <c r="W131" s="159"/>
      <c r="X131" s="159"/>
      <c r="Y131" s="159"/>
      <c r="Z131" s="159"/>
      <c r="AA131" s="159"/>
      <c r="AB131" s="159"/>
      <c r="AC131" s="159"/>
      <c r="AD131" s="159"/>
      <c r="AE131" s="159"/>
      <c r="AF131" s="159"/>
      <c r="AG131" s="159"/>
      <c r="AH131" s="199" t="s">
        <v>212</v>
      </c>
      <c r="AI131" s="159">
        <v>2</v>
      </c>
      <c r="AJ131" s="166">
        <v>3.93</v>
      </c>
      <c r="AK131" s="218">
        <v>0.38</v>
      </c>
      <c r="AL131" s="159"/>
      <c r="AM131" s="199" t="s">
        <v>212</v>
      </c>
      <c r="AN131" s="159">
        <v>6</v>
      </c>
      <c r="AO131" s="166">
        <v>5.42</v>
      </c>
      <c r="AP131" s="218">
        <v>0.47</v>
      </c>
      <c r="AQ131" s="159"/>
      <c r="AR131" s="199" t="s">
        <v>212</v>
      </c>
      <c r="AS131" s="159">
        <v>8</v>
      </c>
      <c r="AT131" s="166">
        <v>6.36</v>
      </c>
      <c r="AU131" s="218">
        <v>0.04</v>
      </c>
      <c r="AV131" s="159"/>
      <c r="AW131" s="199" t="s">
        <v>212</v>
      </c>
      <c r="AX131" s="159">
        <v>1</v>
      </c>
      <c r="AY131" s="166">
        <v>3.36</v>
      </c>
      <c r="AZ131" s="218">
        <v>0.32</v>
      </c>
      <c r="BA131" s="159"/>
      <c r="BB131" s="199" t="s">
        <v>212</v>
      </c>
      <c r="BC131" s="159">
        <v>2</v>
      </c>
      <c r="BD131" s="166">
        <v>3.96</v>
      </c>
      <c r="BE131" s="218">
        <v>0.57999999999999996</v>
      </c>
      <c r="BF131" s="159"/>
      <c r="BG131" s="199" t="s">
        <v>212</v>
      </c>
      <c r="BH131" s="159">
        <v>3</v>
      </c>
      <c r="BI131" s="166">
        <v>4.66</v>
      </c>
      <c r="BJ131" s="218">
        <v>0.73</v>
      </c>
      <c r="BK131" s="159"/>
      <c r="BL131" s="199" t="s">
        <v>212</v>
      </c>
      <c r="BM131" s="159">
        <v>5</v>
      </c>
      <c r="BN131" s="166">
        <v>6.01</v>
      </c>
      <c r="BO131" s="218">
        <v>1.22</v>
      </c>
      <c r="BP131" s="159"/>
      <c r="BQ131" s="199" t="s">
        <v>212</v>
      </c>
      <c r="BR131" s="159">
        <v>8</v>
      </c>
      <c r="BS131" s="166">
        <v>7.83</v>
      </c>
      <c r="BT131" s="218">
        <v>1.47</v>
      </c>
      <c r="BU131" s="159"/>
      <c r="BV131" s="199" t="s">
        <v>212</v>
      </c>
      <c r="BW131" s="159">
        <v>4</v>
      </c>
      <c r="BX131" s="166">
        <v>3.94</v>
      </c>
      <c r="BY131" s="218">
        <v>0.43</v>
      </c>
      <c r="BZ131" s="159"/>
      <c r="CA131" s="199" t="s">
        <v>212</v>
      </c>
      <c r="CB131" s="159">
        <v>7</v>
      </c>
      <c r="CC131" s="166">
        <v>5.58</v>
      </c>
      <c r="CD131" s="218">
        <v>0.56000000000000005</v>
      </c>
      <c r="CE131" s="159"/>
      <c r="CF131" s="199" t="s">
        <v>212</v>
      </c>
      <c r="CG131" s="159">
        <v>11</v>
      </c>
      <c r="CH131" s="166">
        <v>6.63</v>
      </c>
      <c r="CI131" s="218">
        <v>0.7</v>
      </c>
      <c r="CJ131" s="159"/>
      <c r="CK131" s="199" t="s">
        <v>212</v>
      </c>
      <c r="CL131" s="159">
        <v>3</v>
      </c>
      <c r="CM131" s="166">
        <v>2.86</v>
      </c>
      <c r="CN131" s="218">
        <v>0.43</v>
      </c>
      <c r="CO131" s="159"/>
      <c r="CP131" s="199" t="s">
        <v>212</v>
      </c>
      <c r="CQ131" s="159">
        <v>7</v>
      </c>
      <c r="CR131" s="166">
        <v>4.0599999999999996</v>
      </c>
      <c r="CS131" s="218">
        <v>0.05</v>
      </c>
      <c r="CT131" s="159"/>
      <c r="CU131" s="199" t="s">
        <v>212</v>
      </c>
      <c r="CV131" s="159">
        <v>13</v>
      </c>
      <c r="CW131" s="166">
        <v>6.11</v>
      </c>
      <c r="CX131" s="218">
        <v>0.68</v>
      </c>
      <c r="CY131" s="159"/>
      <c r="CZ131" s="199" t="s">
        <v>212</v>
      </c>
      <c r="DA131" s="159">
        <v>17</v>
      </c>
      <c r="DB131" s="166">
        <v>7.41</v>
      </c>
      <c r="DC131" s="218">
        <v>0.9</v>
      </c>
      <c r="DD131" s="159"/>
      <c r="DE131" s="199" t="s">
        <v>212</v>
      </c>
      <c r="DF131" s="159">
        <v>23</v>
      </c>
      <c r="DG131" s="166">
        <v>7.93</v>
      </c>
      <c r="DH131" s="218">
        <v>1.62</v>
      </c>
      <c r="DI131" s="159"/>
      <c r="DJ131" s="199" t="s">
        <v>212</v>
      </c>
      <c r="DK131" s="159">
        <v>4</v>
      </c>
      <c r="DL131" s="166">
        <v>5.5</v>
      </c>
      <c r="DM131" s="218">
        <v>0.51</v>
      </c>
      <c r="DN131" s="159"/>
      <c r="DO131" s="199" t="s">
        <v>212</v>
      </c>
      <c r="DP131" s="159">
        <v>12</v>
      </c>
      <c r="DQ131" s="166">
        <v>12.42</v>
      </c>
      <c r="DR131" s="218">
        <v>2.41</v>
      </c>
      <c r="DS131" s="159"/>
      <c r="DT131" s="199" t="s">
        <v>212</v>
      </c>
      <c r="DU131" s="159">
        <v>6</v>
      </c>
      <c r="DV131" s="166">
        <v>7.29</v>
      </c>
      <c r="DW131" s="218">
        <v>1.6</v>
      </c>
      <c r="DX131" s="159"/>
      <c r="DY131" s="199" t="s">
        <v>212</v>
      </c>
      <c r="DZ131" s="159">
        <v>9</v>
      </c>
      <c r="EA131" s="166">
        <v>9.59</v>
      </c>
      <c r="EB131" s="218">
        <v>1.61</v>
      </c>
      <c r="EC131" s="159"/>
      <c r="ED131" s="199" t="s">
        <v>212</v>
      </c>
      <c r="EE131" s="159">
        <v>13</v>
      </c>
      <c r="EF131" s="166">
        <v>12.12</v>
      </c>
      <c r="EG131" s="218">
        <v>2.4700000000000002</v>
      </c>
      <c r="EH131" s="159"/>
      <c r="EI131" s="206" t="s">
        <v>212</v>
      </c>
      <c r="EJ131" s="207">
        <v>14</v>
      </c>
      <c r="EK131" s="221" t="e">
        <v>#VALUE!</v>
      </c>
      <c r="EL131" s="220" t="e">
        <v>#VALUE!</v>
      </c>
      <c r="EM131" s="159"/>
      <c r="EN131" s="206" t="s">
        <v>212</v>
      </c>
      <c r="EO131" s="207">
        <v>15</v>
      </c>
      <c r="EP131" s="221" t="e">
        <v>#VALUE!</v>
      </c>
      <c r="EQ131" s="220" t="e">
        <v>#VALUE!</v>
      </c>
      <c r="ER131" s="159"/>
      <c r="ES131" s="206" t="s">
        <v>212</v>
      </c>
      <c r="ET131" s="207">
        <v>16</v>
      </c>
      <c r="EU131" s="221" t="e">
        <v>#VALUE!</v>
      </c>
      <c r="EV131" s="220" t="e">
        <v>#VALUE!</v>
      </c>
      <c r="EW131" s="159"/>
      <c r="EX131" s="206" t="s">
        <v>212</v>
      </c>
      <c r="EY131" s="207">
        <v>17</v>
      </c>
      <c r="EZ131" s="221">
        <v>16.64</v>
      </c>
      <c r="FA131" s="220">
        <v>3.8</v>
      </c>
      <c r="FB131" s="159"/>
      <c r="FC131" s="206" t="s">
        <v>212</v>
      </c>
      <c r="FD131" s="207">
        <v>19</v>
      </c>
      <c r="FE131" s="221" t="e">
        <v>#VALUE!</v>
      </c>
      <c r="FF131" s="220" t="e">
        <v>#VALUE!</v>
      </c>
      <c r="FG131" s="159"/>
      <c r="FH131" s="206" t="s">
        <v>212</v>
      </c>
      <c r="FI131" s="207">
        <v>22</v>
      </c>
      <c r="FJ131" s="221">
        <v>20.57</v>
      </c>
      <c r="FK131" s="220">
        <v>6.05</v>
      </c>
      <c r="FL131" s="159"/>
      <c r="FM131" s="206" t="s">
        <v>212</v>
      </c>
      <c r="FN131" s="207">
        <v>29</v>
      </c>
      <c r="FO131" s="221">
        <v>23.64</v>
      </c>
      <c r="FP131" s="220">
        <v>7.99</v>
      </c>
      <c r="FQ131" s="159"/>
      <c r="FR131" s="206" t="s">
        <v>212</v>
      </c>
      <c r="FS131" s="207">
        <v>37</v>
      </c>
      <c r="FT131" s="221">
        <v>39.47</v>
      </c>
      <c r="FU131" s="220">
        <v>1.73</v>
      </c>
      <c r="FV131" s="159"/>
      <c r="FW131" s="206" t="s">
        <v>212</v>
      </c>
      <c r="FX131" s="207">
        <v>44</v>
      </c>
      <c r="FY131" s="221">
        <v>44.83</v>
      </c>
      <c r="FZ131" s="220">
        <v>2.27</v>
      </c>
      <c r="GA131" s="159"/>
      <c r="GB131" s="206" t="s">
        <v>212</v>
      </c>
      <c r="GC131" s="207">
        <v>51</v>
      </c>
      <c r="GD131" s="221">
        <v>49.88</v>
      </c>
      <c r="GE131" s="220">
        <v>0.6</v>
      </c>
      <c r="GF131" s="159"/>
      <c r="GG131" s="206" t="s">
        <v>212</v>
      </c>
      <c r="GH131" s="207">
        <v>4</v>
      </c>
      <c r="GI131" s="221">
        <v>7.93</v>
      </c>
      <c r="GJ131" s="220">
        <v>0.69</v>
      </c>
    </row>
    <row r="132" spans="1:192" ht="17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  <c r="X132" s="159"/>
      <c r="Y132" s="159"/>
      <c r="Z132" s="159"/>
      <c r="AA132" s="159"/>
      <c r="AB132" s="159"/>
      <c r="AC132" s="159"/>
      <c r="AD132" s="159"/>
      <c r="AE132" s="159"/>
      <c r="AF132" s="159"/>
      <c r="AG132" s="159"/>
      <c r="AH132" s="195" t="s">
        <v>214</v>
      </c>
      <c r="AI132" s="159" t="s">
        <v>206</v>
      </c>
      <c r="AJ132" s="191" t="s">
        <v>219</v>
      </c>
      <c r="AK132" s="201" t="s">
        <v>208</v>
      </c>
      <c r="AL132" s="159"/>
      <c r="AM132" s="195" t="s">
        <v>214</v>
      </c>
      <c r="AN132" s="159" t="s">
        <v>206</v>
      </c>
      <c r="AO132" s="191" t="s">
        <v>219</v>
      </c>
      <c r="AP132" s="201" t="s">
        <v>208</v>
      </c>
      <c r="AQ132" s="159"/>
      <c r="AR132" s="195" t="s">
        <v>214</v>
      </c>
      <c r="AS132" s="159" t="s">
        <v>206</v>
      </c>
      <c r="AT132" s="191" t="s">
        <v>219</v>
      </c>
      <c r="AU132" s="201" t="s">
        <v>208</v>
      </c>
      <c r="AV132" s="159"/>
      <c r="AW132" s="195" t="s">
        <v>214</v>
      </c>
      <c r="AX132" s="159" t="s">
        <v>206</v>
      </c>
      <c r="AY132" s="191" t="s">
        <v>219</v>
      </c>
      <c r="AZ132" s="201" t="s">
        <v>208</v>
      </c>
      <c r="BA132" s="159"/>
      <c r="BB132" s="195" t="s">
        <v>214</v>
      </c>
      <c r="BC132" s="159" t="s">
        <v>206</v>
      </c>
      <c r="BD132" s="191" t="s">
        <v>219</v>
      </c>
      <c r="BE132" s="201" t="s">
        <v>208</v>
      </c>
      <c r="BF132" s="159"/>
      <c r="BG132" s="195" t="s">
        <v>214</v>
      </c>
      <c r="BH132" s="159" t="s">
        <v>206</v>
      </c>
      <c r="BI132" s="191" t="s">
        <v>219</v>
      </c>
      <c r="BJ132" s="201" t="s">
        <v>208</v>
      </c>
      <c r="BK132" s="159"/>
      <c r="BL132" s="195" t="s">
        <v>214</v>
      </c>
      <c r="BM132" s="159" t="s">
        <v>206</v>
      </c>
      <c r="BN132" s="191" t="s">
        <v>219</v>
      </c>
      <c r="BO132" s="201" t="s">
        <v>208</v>
      </c>
      <c r="BP132" s="159"/>
      <c r="BQ132" s="195" t="s">
        <v>214</v>
      </c>
      <c r="BR132" s="159" t="s">
        <v>206</v>
      </c>
      <c r="BS132" s="191" t="s">
        <v>219</v>
      </c>
      <c r="BT132" s="201" t="s">
        <v>208</v>
      </c>
      <c r="BU132" s="159"/>
      <c r="BV132" s="195" t="s">
        <v>214</v>
      </c>
      <c r="BW132" s="159" t="s">
        <v>206</v>
      </c>
      <c r="BX132" s="191" t="s">
        <v>219</v>
      </c>
      <c r="BY132" s="201" t="s">
        <v>208</v>
      </c>
      <c r="BZ132" s="159"/>
      <c r="CA132" s="195" t="s">
        <v>214</v>
      </c>
      <c r="CB132" s="159" t="s">
        <v>206</v>
      </c>
      <c r="CC132" s="191" t="s">
        <v>219</v>
      </c>
      <c r="CD132" s="201" t="s">
        <v>208</v>
      </c>
      <c r="CE132" s="159"/>
      <c r="CF132" s="195" t="s">
        <v>214</v>
      </c>
      <c r="CG132" s="159" t="s">
        <v>206</v>
      </c>
      <c r="CH132" s="191" t="s">
        <v>219</v>
      </c>
      <c r="CI132" s="201" t="s">
        <v>208</v>
      </c>
      <c r="CJ132" s="159"/>
      <c r="CK132" s="195" t="s">
        <v>214</v>
      </c>
      <c r="CL132" s="159" t="s">
        <v>206</v>
      </c>
      <c r="CM132" s="191" t="s">
        <v>219</v>
      </c>
      <c r="CN132" s="201" t="s">
        <v>208</v>
      </c>
      <c r="CO132" s="159"/>
      <c r="CP132" s="195" t="s">
        <v>214</v>
      </c>
      <c r="CQ132" s="159" t="s">
        <v>206</v>
      </c>
      <c r="CR132" s="191" t="s">
        <v>219</v>
      </c>
      <c r="CS132" s="201" t="s">
        <v>208</v>
      </c>
      <c r="CT132" s="159"/>
      <c r="CU132" s="195" t="s">
        <v>214</v>
      </c>
      <c r="CV132" s="159" t="s">
        <v>206</v>
      </c>
      <c r="CW132" s="191" t="s">
        <v>219</v>
      </c>
      <c r="CX132" s="201" t="s">
        <v>208</v>
      </c>
      <c r="CY132" s="159"/>
      <c r="CZ132" s="195" t="s">
        <v>214</v>
      </c>
      <c r="DA132" s="159" t="s">
        <v>206</v>
      </c>
      <c r="DB132" s="191" t="s">
        <v>219</v>
      </c>
      <c r="DC132" s="201" t="s">
        <v>208</v>
      </c>
      <c r="DD132" s="159"/>
      <c r="DE132" s="195" t="s">
        <v>214</v>
      </c>
      <c r="DF132" s="159" t="s">
        <v>206</v>
      </c>
      <c r="DG132" s="191" t="s">
        <v>219</v>
      </c>
      <c r="DH132" s="201" t="s">
        <v>208</v>
      </c>
      <c r="DI132" s="159"/>
      <c r="DJ132" s="195" t="s">
        <v>214</v>
      </c>
      <c r="DK132" s="159" t="s">
        <v>206</v>
      </c>
      <c r="DL132" s="191" t="s">
        <v>219</v>
      </c>
      <c r="DM132" s="201" t="s">
        <v>208</v>
      </c>
      <c r="DN132" s="159"/>
      <c r="DO132" s="195" t="s">
        <v>214</v>
      </c>
      <c r="DP132" s="159" t="s">
        <v>206</v>
      </c>
      <c r="DQ132" s="191" t="s">
        <v>219</v>
      </c>
      <c r="DR132" s="201" t="s">
        <v>208</v>
      </c>
      <c r="DS132" s="159"/>
      <c r="DT132" s="195" t="s">
        <v>214</v>
      </c>
      <c r="DU132" s="159" t="s">
        <v>206</v>
      </c>
      <c r="DV132" s="191" t="s">
        <v>219</v>
      </c>
      <c r="DW132" s="201" t="s">
        <v>208</v>
      </c>
      <c r="DX132" s="159"/>
      <c r="DY132" s="195" t="s">
        <v>214</v>
      </c>
      <c r="DZ132" s="159" t="s">
        <v>206</v>
      </c>
      <c r="EA132" s="191" t="s">
        <v>219</v>
      </c>
      <c r="EB132" s="201" t="s">
        <v>208</v>
      </c>
      <c r="EC132" s="159"/>
      <c r="ED132" s="195" t="s">
        <v>214</v>
      </c>
      <c r="EE132" s="159" t="s">
        <v>206</v>
      </c>
      <c r="EF132" s="191" t="s">
        <v>219</v>
      </c>
      <c r="EG132" s="201" t="s">
        <v>208</v>
      </c>
      <c r="EH132" s="159"/>
      <c r="EI132" s="195" t="s">
        <v>214</v>
      </c>
      <c r="EJ132" s="159" t="s">
        <v>206</v>
      </c>
      <c r="EK132" s="191" t="s">
        <v>219</v>
      </c>
      <c r="EL132" s="201" t="s">
        <v>208</v>
      </c>
      <c r="EM132" s="159"/>
      <c r="EN132" s="195" t="s">
        <v>214</v>
      </c>
      <c r="EO132" s="159" t="s">
        <v>206</v>
      </c>
      <c r="EP132" s="191" t="s">
        <v>219</v>
      </c>
      <c r="EQ132" s="201" t="s">
        <v>208</v>
      </c>
      <c r="ER132" s="159"/>
      <c r="ES132" s="195" t="s">
        <v>214</v>
      </c>
      <c r="ET132" s="159" t="s">
        <v>206</v>
      </c>
      <c r="EU132" s="191" t="s">
        <v>219</v>
      </c>
      <c r="EV132" s="201" t="s">
        <v>208</v>
      </c>
      <c r="EW132" s="159"/>
      <c r="EX132" s="195" t="s">
        <v>214</v>
      </c>
      <c r="EY132" s="159" t="s">
        <v>206</v>
      </c>
      <c r="EZ132" s="191" t="s">
        <v>219</v>
      </c>
      <c r="FA132" s="201" t="s">
        <v>208</v>
      </c>
      <c r="FB132" s="159"/>
      <c r="FC132" s="195" t="s">
        <v>214</v>
      </c>
      <c r="FD132" s="159" t="s">
        <v>206</v>
      </c>
      <c r="FE132" s="191" t="s">
        <v>219</v>
      </c>
      <c r="FF132" s="201" t="s">
        <v>208</v>
      </c>
      <c r="FG132" s="159"/>
      <c r="FH132" s="195" t="s">
        <v>214</v>
      </c>
      <c r="FI132" s="159" t="s">
        <v>206</v>
      </c>
      <c r="FJ132" s="191" t="s">
        <v>219</v>
      </c>
      <c r="FK132" s="201" t="s">
        <v>208</v>
      </c>
      <c r="FL132" s="159"/>
      <c r="FM132" s="195" t="s">
        <v>214</v>
      </c>
      <c r="FN132" s="159" t="s">
        <v>206</v>
      </c>
      <c r="FO132" s="191" t="s">
        <v>219</v>
      </c>
      <c r="FP132" s="201" t="s">
        <v>208</v>
      </c>
      <c r="FQ132" s="159"/>
      <c r="FR132" s="195" t="s">
        <v>214</v>
      </c>
      <c r="FS132" s="159" t="s">
        <v>206</v>
      </c>
      <c r="FT132" s="191" t="s">
        <v>219</v>
      </c>
      <c r="FU132" s="201" t="s">
        <v>208</v>
      </c>
      <c r="FV132" s="159"/>
      <c r="FW132" s="195" t="s">
        <v>214</v>
      </c>
      <c r="FX132" s="159" t="s">
        <v>206</v>
      </c>
      <c r="FY132" s="191" t="s">
        <v>219</v>
      </c>
      <c r="FZ132" s="201" t="s">
        <v>208</v>
      </c>
      <c r="GA132" s="159"/>
      <c r="GB132" s="195" t="s">
        <v>214</v>
      </c>
      <c r="GC132" s="159" t="s">
        <v>206</v>
      </c>
      <c r="GD132" s="191" t="s">
        <v>219</v>
      </c>
      <c r="GE132" s="201" t="s">
        <v>208</v>
      </c>
      <c r="GF132" s="159"/>
      <c r="GG132" s="195" t="s">
        <v>214</v>
      </c>
      <c r="GH132" s="159" t="s">
        <v>206</v>
      </c>
      <c r="GI132" s="191" t="s">
        <v>219</v>
      </c>
      <c r="GJ132" s="201" t="s">
        <v>208</v>
      </c>
    </row>
    <row r="133" spans="1:192" ht="17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159"/>
      <c r="R133" s="159"/>
      <c r="S133" s="159"/>
      <c r="T133" s="159"/>
      <c r="U133" s="159"/>
      <c r="V133" s="159"/>
      <c r="W133" s="159"/>
      <c r="X133" s="159"/>
      <c r="Y133" s="159"/>
      <c r="Z133" s="159"/>
      <c r="AA133" s="159"/>
      <c r="AB133" s="159"/>
      <c r="AC133" s="159"/>
      <c r="AD133" s="159"/>
      <c r="AE133" s="159"/>
      <c r="AF133" s="159"/>
      <c r="AG133" s="159"/>
      <c r="AH133" s="199" t="s">
        <v>209</v>
      </c>
      <c r="AI133" s="159">
        <v>2</v>
      </c>
      <c r="AJ133" s="166">
        <v>5.31</v>
      </c>
      <c r="AK133" s="218">
        <v>0.89</v>
      </c>
      <c r="AL133" s="159"/>
      <c r="AM133" s="199" t="s">
        <v>209</v>
      </c>
      <c r="AN133" s="159">
        <v>6</v>
      </c>
      <c r="AO133" s="166">
        <v>8.9</v>
      </c>
      <c r="AP133" s="218">
        <v>0.94</v>
      </c>
      <c r="AQ133" s="159"/>
      <c r="AR133" s="199" t="s">
        <v>209</v>
      </c>
      <c r="AS133" s="159">
        <v>8</v>
      </c>
      <c r="AT133" s="166">
        <v>11.9</v>
      </c>
      <c r="AU133" s="218">
        <v>0.76</v>
      </c>
      <c r="AV133" s="159"/>
      <c r="AW133" s="199" t="s">
        <v>209</v>
      </c>
      <c r="AX133" s="159">
        <v>1</v>
      </c>
      <c r="AY133" s="166">
        <v>12.74</v>
      </c>
      <c r="AZ133" s="218">
        <v>0.78</v>
      </c>
      <c r="BA133" s="159"/>
      <c r="BB133" s="199" t="s">
        <v>209</v>
      </c>
      <c r="BC133" s="159">
        <v>2</v>
      </c>
      <c r="BD133" s="166">
        <v>24.06</v>
      </c>
      <c r="BE133" s="218">
        <v>1.63</v>
      </c>
      <c r="BF133" s="159"/>
      <c r="BG133" s="199" t="s">
        <v>209</v>
      </c>
      <c r="BH133" s="159">
        <v>3</v>
      </c>
      <c r="BI133" s="166">
        <v>27.03</v>
      </c>
      <c r="BJ133" s="218">
        <v>1.55</v>
      </c>
      <c r="BK133" s="159"/>
      <c r="BL133" s="199" t="s">
        <v>209</v>
      </c>
      <c r="BM133" s="159">
        <v>5</v>
      </c>
      <c r="BN133" s="166">
        <v>36.31</v>
      </c>
      <c r="BO133" s="218">
        <v>1.98</v>
      </c>
      <c r="BP133" s="159"/>
      <c r="BQ133" s="199" t="s">
        <v>209</v>
      </c>
      <c r="BR133" s="159">
        <v>8</v>
      </c>
      <c r="BS133" s="166">
        <v>47.22</v>
      </c>
      <c r="BT133" s="218">
        <v>1.1100000000000001</v>
      </c>
      <c r="BU133" s="159"/>
      <c r="BV133" s="199" t="s">
        <v>209</v>
      </c>
      <c r="BW133" s="159">
        <v>4</v>
      </c>
      <c r="BX133" s="166">
        <v>11.87</v>
      </c>
      <c r="BY133" s="218">
        <v>0.87</v>
      </c>
      <c r="BZ133" s="159"/>
      <c r="CA133" s="199" t="s">
        <v>209</v>
      </c>
      <c r="CB133" s="159">
        <v>7</v>
      </c>
      <c r="CC133" s="166">
        <v>17.87</v>
      </c>
      <c r="CD133" s="218">
        <v>0.71</v>
      </c>
      <c r="CE133" s="159"/>
      <c r="CF133" s="199" t="s">
        <v>209</v>
      </c>
      <c r="CG133" s="159">
        <v>11</v>
      </c>
      <c r="CH133" s="166">
        <v>25.7</v>
      </c>
      <c r="CI133" s="218">
        <v>1.65</v>
      </c>
      <c r="CJ133" s="159"/>
      <c r="CK133" s="199" t="s">
        <v>209</v>
      </c>
      <c r="CL133" s="159">
        <v>3</v>
      </c>
      <c r="CM133" s="166">
        <v>7.65</v>
      </c>
      <c r="CN133" s="218">
        <v>0.65</v>
      </c>
      <c r="CO133" s="159"/>
      <c r="CP133" s="199" t="s">
        <v>209</v>
      </c>
      <c r="CQ133" s="159">
        <v>7</v>
      </c>
      <c r="CR133" s="166">
        <v>12.12</v>
      </c>
      <c r="CS133" s="218">
        <v>0.96</v>
      </c>
      <c r="CT133" s="159"/>
      <c r="CU133" s="199" t="s">
        <v>209</v>
      </c>
      <c r="CV133" s="159">
        <v>13</v>
      </c>
      <c r="CW133" s="166">
        <v>20.53</v>
      </c>
      <c r="CX133" s="218">
        <v>2.96</v>
      </c>
      <c r="CY133" s="159"/>
      <c r="CZ133" s="199" t="s">
        <v>209</v>
      </c>
      <c r="DA133" s="159">
        <v>17</v>
      </c>
      <c r="DB133" s="166">
        <v>26.75</v>
      </c>
      <c r="DC133" s="218">
        <v>3.66</v>
      </c>
      <c r="DD133" s="159"/>
      <c r="DE133" s="199" t="s">
        <v>209</v>
      </c>
      <c r="DF133" s="159">
        <v>23</v>
      </c>
      <c r="DG133" s="166">
        <v>30.43</v>
      </c>
      <c r="DH133" s="218">
        <v>3.04</v>
      </c>
      <c r="DI133" s="159"/>
      <c r="DJ133" s="199" t="s">
        <v>209</v>
      </c>
      <c r="DK133" s="159">
        <v>4</v>
      </c>
      <c r="DL133" s="166">
        <v>35.29</v>
      </c>
      <c r="DM133" s="218">
        <v>0.65</v>
      </c>
      <c r="DN133" s="159"/>
      <c r="DO133" s="199" t="s">
        <v>209</v>
      </c>
      <c r="DP133" s="159">
        <v>12</v>
      </c>
      <c r="DQ133" s="166">
        <v>91.23</v>
      </c>
      <c r="DR133" s="218">
        <v>5.24</v>
      </c>
      <c r="DS133" s="159"/>
      <c r="DT133" s="199" t="s">
        <v>209</v>
      </c>
      <c r="DU133" s="159">
        <v>6</v>
      </c>
      <c r="DV133" s="166">
        <v>39.729999999999997</v>
      </c>
      <c r="DW133" s="218">
        <v>4.24</v>
      </c>
      <c r="DX133" s="159"/>
      <c r="DY133" s="199" t="s">
        <v>209</v>
      </c>
      <c r="DZ133" s="159">
        <v>9</v>
      </c>
      <c r="EA133" s="166">
        <v>49.57</v>
      </c>
      <c r="EB133" s="218">
        <v>4.24</v>
      </c>
      <c r="EC133" s="159"/>
      <c r="ED133" s="199" t="s">
        <v>209</v>
      </c>
      <c r="EE133" s="159">
        <v>13</v>
      </c>
      <c r="EF133" s="166">
        <v>73.39</v>
      </c>
      <c r="EG133" s="218">
        <v>6.27</v>
      </c>
      <c r="EH133" s="159"/>
      <c r="EI133" s="199" t="s">
        <v>209</v>
      </c>
      <c r="EJ133" s="159">
        <v>1</v>
      </c>
      <c r="EK133" s="166">
        <v>23.44</v>
      </c>
      <c r="EL133" s="218">
        <v>3.89</v>
      </c>
      <c r="EM133" s="159"/>
      <c r="EN133" s="199" t="s">
        <v>209</v>
      </c>
      <c r="EO133" s="159">
        <v>2</v>
      </c>
      <c r="EP133" s="166">
        <v>28.73</v>
      </c>
      <c r="EQ133" s="218">
        <v>2.27</v>
      </c>
      <c r="ER133" s="159"/>
      <c r="ES133" s="199" t="s">
        <v>209</v>
      </c>
      <c r="ET133" s="159">
        <v>3</v>
      </c>
      <c r="EU133" s="166">
        <v>40.01</v>
      </c>
      <c r="EV133" s="218">
        <v>3.45</v>
      </c>
      <c r="EW133" s="159"/>
      <c r="EX133" s="199" t="s">
        <v>209</v>
      </c>
      <c r="EY133" s="159">
        <v>4</v>
      </c>
      <c r="EZ133" s="166">
        <v>42.06</v>
      </c>
      <c r="FA133" s="218">
        <v>2.39</v>
      </c>
      <c r="FB133" s="159"/>
      <c r="FC133" s="199" t="s">
        <v>209</v>
      </c>
      <c r="FD133" s="159">
        <v>6</v>
      </c>
      <c r="FE133" s="166">
        <v>54.15</v>
      </c>
      <c r="FF133" s="218">
        <v>3.79</v>
      </c>
      <c r="FG133" s="159"/>
      <c r="FH133" s="199" t="s">
        <v>209</v>
      </c>
      <c r="FI133" s="159">
        <v>9</v>
      </c>
      <c r="FJ133" s="166">
        <v>72.459999999999994</v>
      </c>
      <c r="FK133" s="218">
        <v>2.2599999999999998</v>
      </c>
      <c r="FL133" s="159"/>
      <c r="FM133" s="199" t="s">
        <v>209</v>
      </c>
      <c r="FN133" s="159">
        <v>7</v>
      </c>
      <c r="FO133" s="166">
        <v>39.22</v>
      </c>
      <c r="FP133" s="218">
        <v>10.81</v>
      </c>
      <c r="FQ133" s="159"/>
      <c r="FR133" s="199" t="s">
        <v>209</v>
      </c>
      <c r="FS133" s="159">
        <v>15</v>
      </c>
      <c r="FT133" s="166">
        <v>78.3</v>
      </c>
      <c r="FU133" s="218">
        <v>14.06</v>
      </c>
      <c r="FV133" s="159"/>
      <c r="FW133" s="199" t="s">
        <v>209</v>
      </c>
      <c r="FX133" s="159" t="s">
        <v>141</v>
      </c>
      <c r="FY133" s="166" t="e">
        <v>#VALUE!</v>
      </c>
      <c r="FZ133" s="218" t="e">
        <v>#VALUE!</v>
      </c>
      <c r="GA133" s="159"/>
      <c r="GB133" s="199" t="s">
        <v>209</v>
      </c>
      <c r="GC133" s="159" t="s">
        <v>141</v>
      </c>
      <c r="GD133" s="166" t="e">
        <v>#VALUE!</v>
      </c>
      <c r="GE133" s="218" t="e">
        <v>#VALUE!</v>
      </c>
      <c r="GF133" s="159"/>
      <c r="GG133" s="199" t="s">
        <v>209</v>
      </c>
      <c r="GH133" s="159">
        <v>3</v>
      </c>
      <c r="GI133" s="166">
        <v>11.07</v>
      </c>
      <c r="GJ133" s="218">
        <v>1.4</v>
      </c>
    </row>
    <row r="134" spans="1:192" ht="17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  <c r="X134" s="159"/>
      <c r="Y134" s="159"/>
      <c r="Z134" s="159"/>
      <c r="AA134" s="159"/>
      <c r="AB134" s="159"/>
      <c r="AC134" s="159"/>
      <c r="AD134" s="159"/>
      <c r="AE134" s="159"/>
      <c r="AF134" s="159"/>
      <c r="AG134" s="159"/>
      <c r="AH134" s="199" t="s">
        <v>210</v>
      </c>
      <c r="AI134" s="159">
        <v>2</v>
      </c>
      <c r="AJ134" s="166">
        <v>2.75</v>
      </c>
      <c r="AK134" s="218">
        <v>0.23</v>
      </c>
      <c r="AL134" s="159"/>
      <c r="AM134" s="199" t="s">
        <v>210</v>
      </c>
      <c r="AN134" s="159">
        <v>6</v>
      </c>
      <c r="AO134" s="166">
        <v>3.73</v>
      </c>
      <c r="AP134" s="218">
        <v>0.19</v>
      </c>
      <c r="AQ134" s="159"/>
      <c r="AR134" s="199" t="s">
        <v>210</v>
      </c>
      <c r="AS134" s="159">
        <v>8</v>
      </c>
      <c r="AT134" s="166">
        <v>3.75</v>
      </c>
      <c r="AU134" s="218">
        <v>0.1</v>
      </c>
      <c r="AV134" s="159"/>
      <c r="AW134" s="199" t="s">
        <v>210</v>
      </c>
      <c r="AX134" s="159">
        <v>1</v>
      </c>
      <c r="AY134" s="166">
        <v>3.27</v>
      </c>
      <c r="AZ134" s="218">
        <v>0.41</v>
      </c>
      <c r="BA134" s="159"/>
      <c r="BB134" s="199" t="s">
        <v>210</v>
      </c>
      <c r="BC134" s="159">
        <v>2</v>
      </c>
      <c r="BD134" s="166">
        <v>4.42</v>
      </c>
      <c r="BE134" s="218">
        <v>0.23</v>
      </c>
      <c r="BF134" s="159"/>
      <c r="BG134" s="199" t="s">
        <v>210</v>
      </c>
      <c r="BH134" s="159">
        <v>3</v>
      </c>
      <c r="BI134" s="166">
        <v>4.74</v>
      </c>
      <c r="BJ134" s="218">
        <v>0.71</v>
      </c>
      <c r="BK134" s="159"/>
      <c r="BL134" s="199" t="s">
        <v>210</v>
      </c>
      <c r="BM134" s="159">
        <v>5</v>
      </c>
      <c r="BN134" s="166">
        <v>6.24</v>
      </c>
      <c r="BO134" s="218">
        <v>0.55000000000000004</v>
      </c>
      <c r="BP134" s="159"/>
      <c r="BQ134" s="199" t="s">
        <v>210</v>
      </c>
      <c r="BR134" s="159">
        <v>8</v>
      </c>
      <c r="BS134" s="166">
        <v>6.54</v>
      </c>
      <c r="BT134" s="218">
        <v>0.43</v>
      </c>
      <c r="BU134" s="159"/>
      <c r="BV134" s="199" t="s">
        <v>210</v>
      </c>
      <c r="BW134" s="159">
        <v>4</v>
      </c>
      <c r="BX134" s="166">
        <v>2.97</v>
      </c>
      <c r="BY134" s="218">
        <v>0.56000000000000005</v>
      </c>
      <c r="BZ134" s="159"/>
      <c r="CA134" s="199" t="s">
        <v>210</v>
      </c>
      <c r="CB134" s="159">
        <v>7</v>
      </c>
      <c r="CC134" s="166">
        <v>4.0999999999999996</v>
      </c>
      <c r="CD134" s="218">
        <v>0.15</v>
      </c>
      <c r="CE134" s="159"/>
      <c r="CF134" s="199" t="s">
        <v>210</v>
      </c>
      <c r="CG134" s="159">
        <v>11</v>
      </c>
      <c r="CH134" s="166">
        <v>4.3600000000000003</v>
      </c>
      <c r="CI134" s="218">
        <v>0.19</v>
      </c>
      <c r="CJ134" s="159"/>
      <c r="CK134" s="199" t="s">
        <v>210</v>
      </c>
      <c r="CL134" s="159">
        <v>3</v>
      </c>
      <c r="CM134" s="166">
        <v>2.5299999999999998</v>
      </c>
      <c r="CN134" s="218">
        <v>0.25</v>
      </c>
      <c r="CO134" s="159"/>
      <c r="CP134" s="199" t="s">
        <v>210</v>
      </c>
      <c r="CQ134" s="159">
        <v>7</v>
      </c>
      <c r="CR134" s="166">
        <v>2.78</v>
      </c>
      <c r="CS134" s="218">
        <v>0.36</v>
      </c>
      <c r="CT134" s="159"/>
      <c r="CU134" s="199" t="s">
        <v>210</v>
      </c>
      <c r="CV134" s="159">
        <v>13</v>
      </c>
      <c r="CW134" s="166">
        <v>3.59</v>
      </c>
      <c r="CX134" s="218">
        <v>0.12</v>
      </c>
      <c r="CY134" s="159"/>
      <c r="CZ134" s="199" t="s">
        <v>210</v>
      </c>
      <c r="DA134" s="159">
        <v>17</v>
      </c>
      <c r="DB134" s="166">
        <v>4.58</v>
      </c>
      <c r="DC134" s="218">
        <v>0.93</v>
      </c>
      <c r="DD134" s="159"/>
      <c r="DE134" s="199" t="s">
        <v>210</v>
      </c>
      <c r="DF134" s="159">
        <v>23</v>
      </c>
      <c r="DG134" s="166">
        <v>4.5199999999999996</v>
      </c>
      <c r="DH134" s="218">
        <v>0.84</v>
      </c>
      <c r="DI134" s="159"/>
      <c r="DJ134" s="199" t="s">
        <v>210</v>
      </c>
      <c r="DK134" s="159">
        <v>4</v>
      </c>
      <c r="DL134" s="166">
        <v>3</v>
      </c>
      <c r="DM134" s="218">
        <v>0.28999999999999998</v>
      </c>
      <c r="DN134" s="159"/>
      <c r="DO134" s="199" t="s">
        <v>210</v>
      </c>
      <c r="DP134" s="159">
        <v>12</v>
      </c>
      <c r="DQ134" s="166">
        <v>5.21</v>
      </c>
      <c r="DR134" s="218">
        <v>0.62</v>
      </c>
      <c r="DS134" s="159"/>
      <c r="DT134" s="199" t="s">
        <v>210</v>
      </c>
      <c r="DU134" s="159">
        <v>6</v>
      </c>
      <c r="DV134" s="166">
        <v>2.99</v>
      </c>
      <c r="DW134" s="218">
        <v>0.21</v>
      </c>
      <c r="DX134" s="159"/>
      <c r="DY134" s="199" t="s">
        <v>210</v>
      </c>
      <c r="DZ134" s="159">
        <v>9</v>
      </c>
      <c r="EA134" s="166">
        <v>3.7</v>
      </c>
      <c r="EB134" s="218">
        <v>0.4</v>
      </c>
      <c r="EC134" s="159"/>
      <c r="ED134" s="199" t="s">
        <v>210</v>
      </c>
      <c r="EE134" s="159">
        <v>13</v>
      </c>
      <c r="EF134" s="166">
        <v>4.6399999999999997</v>
      </c>
      <c r="EG134" s="218">
        <v>0.42</v>
      </c>
      <c r="EH134" s="159"/>
      <c r="EI134" s="199" t="s">
        <v>210</v>
      </c>
      <c r="EJ134" s="159">
        <v>14</v>
      </c>
      <c r="EK134" s="166" t="e">
        <v>#VALUE!</v>
      </c>
      <c r="EL134" s="218" t="e">
        <v>#VALUE!</v>
      </c>
      <c r="EM134" s="159"/>
      <c r="EN134" s="199" t="s">
        <v>210</v>
      </c>
      <c r="EO134" s="159">
        <v>15</v>
      </c>
      <c r="EP134" s="166" t="e">
        <v>#VALUE!</v>
      </c>
      <c r="EQ134" s="218" t="e">
        <v>#VALUE!</v>
      </c>
      <c r="ER134" s="159"/>
      <c r="ES134" s="199" t="s">
        <v>210</v>
      </c>
      <c r="ET134" s="159">
        <v>16</v>
      </c>
      <c r="EU134" s="166" t="e">
        <v>#VALUE!</v>
      </c>
      <c r="EV134" s="218" t="e">
        <v>#VALUE!</v>
      </c>
      <c r="EW134" s="159"/>
      <c r="EX134" s="199" t="s">
        <v>210</v>
      </c>
      <c r="EY134" s="159">
        <v>17</v>
      </c>
      <c r="EZ134" s="166">
        <v>5.73</v>
      </c>
      <c r="FA134" s="218">
        <v>0.68</v>
      </c>
      <c r="FB134" s="159"/>
      <c r="FC134" s="199" t="s">
        <v>210</v>
      </c>
      <c r="FD134" s="159">
        <v>19</v>
      </c>
      <c r="FE134" s="166" t="e">
        <v>#VALUE!</v>
      </c>
      <c r="FF134" s="218" t="e">
        <v>#VALUE!</v>
      </c>
      <c r="FG134" s="159"/>
      <c r="FH134" s="199" t="s">
        <v>210</v>
      </c>
      <c r="FI134" s="159">
        <v>22</v>
      </c>
      <c r="FJ134" s="166">
        <v>6.51</v>
      </c>
      <c r="FK134" s="218">
        <v>0.87</v>
      </c>
      <c r="FL134" s="159"/>
      <c r="FM134" s="199" t="s">
        <v>210</v>
      </c>
      <c r="FN134" s="159">
        <v>29</v>
      </c>
      <c r="FO134" s="166">
        <v>6</v>
      </c>
      <c r="FP134" s="218">
        <v>1.54</v>
      </c>
      <c r="FQ134" s="159"/>
      <c r="FR134" s="199" t="s">
        <v>210</v>
      </c>
      <c r="FS134" s="159">
        <v>37</v>
      </c>
      <c r="FT134" s="166">
        <v>6.79</v>
      </c>
      <c r="FU134" s="218">
        <v>0.84</v>
      </c>
      <c r="FV134" s="159"/>
      <c r="FW134" s="199" t="s">
        <v>210</v>
      </c>
      <c r="FX134" s="159">
        <v>44</v>
      </c>
      <c r="FY134" s="166">
        <v>7.55</v>
      </c>
      <c r="FZ134" s="218">
        <v>1.1200000000000001</v>
      </c>
      <c r="GA134" s="159"/>
      <c r="GB134" s="199" t="s">
        <v>210</v>
      </c>
      <c r="GC134" s="159">
        <v>51</v>
      </c>
      <c r="GD134" s="166">
        <v>6.55</v>
      </c>
      <c r="GE134" s="218">
        <v>0.91</v>
      </c>
      <c r="GF134" s="159"/>
      <c r="GG134" s="199" t="s">
        <v>210</v>
      </c>
      <c r="GH134" s="159">
        <v>55</v>
      </c>
      <c r="GI134" s="166" t="e">
        <v>#VALUE!</v>
      </c>
      <c r="GJ134" s="218" t="e">
        <v>#VALUE!</v>
      </c>
    </row>
    <row r="135" spans="1:192" ht="17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159"/>
      <c r="R135" s="159"/>
      <c r="S135" s="159"/>
      <c r="T135" s="159"/>
      <c r="U135" s="159"/>
      <c r="V135" s="159"/>
      <c r="W135" s="159"/>
      <c r="X135" s="159"/>
      <c r="Y135" s="159"/>
      <c r="Z135" s="159"/>
      <c r="AA135" s="159"/>
      <c r="AB135" s="159"/>
      <c r="AC135" s="159"/>
      <c r="AD135" s="159"/>
      <c r="AE135" s="159"/>
      <c r="AF135" s="159"/>
      <c r="AG135" s="159"/>
      <c r="AH135" s="199" t="s">
        <v>211</v>
      </c>
      <c r="AI135" s="159">
        <v>2</v>
      </c>
      <c r="AJ135" s="166">
        <v>10.88</v>
      </c>
      <c r="AK135" s="218">
        <v>0.99</v>
      </c>
      <c r="AL135" s="159"/>
      <c r="AM135" s="199" t="s">
        <v>211</v>
      </c>
      <c r="AN135" s="159">
        <v>6</v>
      </c>
      <c r="AO135" s="166">
        <v>17.5</v>
      </c>
      <c r="AP135" s="218">
        <v>0.77</v>
      </c>
      <c r="AQ135" s="159"/>
      <c r="AR135" s="199" t="s">
        <v>211</v>
      </c>
      <c r="AS135" s="159">
        <v>8</v>
      </c>
      <c r="AT135" s="166">
        <v>26.27</v>
      </c>
      <c r="AU135" s="218">
        <v>3.03</v>
      </c>
      <c r="AV135" s="159"/>
      <c r="AW135" s="199" t="s">
        <v>211</v>
      </c>
      <c r="AX135" s="159">
        <v>1</v>
      </c>
      <c r="AY135" s="166">
        <v>17.86</v>
      </c>
      <c r="AZ135" s="218">
        <v>1.36</v>
      </c>
      <c r="BA135" s="159"/>
      <c r="BB135" s="199" t="s">
        <v>211</v>
      </c>
      <c r="BC135" s="159">
        <v>2</v>
      </c>
      <c r="BD135" s="166">
        <v>29.52</v>
      </c>
      <c r="BE135" s="218">
        <v>3.83</v>
      </c>
      <c r="BF135" s="159"/>
      <c r="BG135" s="199" t="s">
        <v>211</v>
      </c>
      <c r="BH135" s="159">
        <v>3</v>
      </c>
      <c r="BI135" s="166">
        <v>34.03</v>
      </c>
      <c r="BJ135" s="218">
        <v>0.97</v>
      </c>
      <c r="BK135" s="159"/>
      <c r="BL135" s="199" t="s">
        <v>211</v>
      </c>
      <c r="BM135" s="159">
        <v>5</v>
      </c>
      <c r="BN135" s="166">
        <v>43.52</v>
      </c>
      <c r="BO135" s="218">
        <v>3.91</v>
      </c>
      <c r="BP135" s="159"/>
      <c r="BQ135" s="199" t="s">
        <v>211</v>
      </c>
      <c r="BR135" s="159">
        <v>8</v>
      </c>
      <c r="BS135" s="166">
        <v>62.6</v>
      </c>
      <c r="BT135" s="218">
        <v>4.05</v>
      </c>
      <c r="BU135" s="159"/>
      <c r="BV135" s="199" t="s">
        <v>211</v>
      </c>
      <c r="BW135" s="159">
        <v>4</v>
      </c>
      <c r="BX135" s="166">
        <v>22.4</v>
      </c>
      <c r="BY135" s="218">
        <v>2.71</v>
      </c>
      <c r="BZ135" s="159"/>
      <c r="CA135" s="199" t="s">
        <v>211</v>
      </c>
      <c r="CB135" s="159">
        <v>7</v>
      </c>
      <c r="CC135" s="166">
        <v>32.369999999999997</v>
      </c>
      <c r="CD135" s="218">
        <v>0.12</v>
      </c>
      <c r="CE135" s="159"/>
      <c r="CF135" s="199" t="s">
        <v>211</v>
      </c>
      <c r="CG135" s="159">
        <v>11</v>
      </c>
      <c r="CH135" s="166">
        <v>50.06</v>
      </c>
      <c r="CI135" s="218">
        <v>5.01</v>
      </c>
      <c r="CJ135" s="159"/>
      <c r="CK135" s="199" t="s">
        <v>211</v>
      </c>
      <c r="CL135" s="159">
        <v>3</v>
      </c>
      <c r="CM135" s="166">
        <v>13.88</v>
      </c>
      <c r="CN135" s="218">
        <v>0.6</v>
      </c>
      <c r="CO135" s="159"/>
      <c r="CP135" s="199" t="s">
        <v>211</v>
      </c>
      <c r="CQ135" s="159">
        <v>7</v>
      </c>
      <c r="CR135" s="166">
        <v>25.12</v>
      </c>
      <c r="CS135" s="218">
        <v>3.41</v>
      </c>
      <c r="CT135" s="159"/>
      <c r="CU135" s="199" t="s">
        <v>211</v>
      </c>
      <c r="CV135" s="159">
        <v>13</v>
      </c>
      <c r="CW135" s="166">
        <v>41.09</v>
      </c>
      <c r="CX135" s="218">
        <v>2.62</v>
      </c>
      <c r="CY135" s="159"/>
      <c r="CZ135" s="199" t="s">
        <v>211</v>
      </c>
      <c r="DA135" s="159">
        <v>17</v>
      </c>
      <c r="DB135" s="166">
        <v>52.77</v>
      </c>
      <c r="DC135" s="218">
        <v>7.84</v>
      </c>
      <c r="DD135" s="159"/>
      <c r="DE135" s="199" t="s">
        <v>211</v>
      </c>
      <c r="DF135" s="159">
        <v>23</v>
      </c>
      <c r="DG135" s="166">
        <v>60.76</v>
      </c>
      <c r="DH135" s="218">
        <v>4.05</v>
      </c>
      <c r="DI135" s="159"/>
      <c r="DJ135" s="199" t="s">
        <v>211</v>
      </c>
      <c r="DK135" s="159">
        <v>4</v>
      </c>
      <c r="DL135" s="166">
        <v>42.07</v>
      </c>
      <c r="DM135" s="218">
        <v>3.92</v>
      </c>
      <c r="DN135" s="159"/>
      <c r="DO135" s="199" t="s">
        <v>211</v>
      </c>
      <c r="DP135" s="159">
        <v>12</v>
      </c>
      <c r="DQ135" s="166" t="e">
        <v>#DIV/0!</v>
      </c>
      <c r="DR135" s="218" t="e">
        <v>#DIV/0!</v>
      </c>
      <c r="DS135" s="159"/>
      <c r="DT135" s="199" t="s">
        <v>211</v>
      </c>
      <c r="DU135" s="159">
        <v>6</v>
      </c>
      <c r="DV135" s="166">
        <v>57.47</v>
      </c>
      <c r="DW135" s="218">
        <v>4.32</v>
      </c>
      <c r="DX135" s="159"/>
      <c r="DY135" s="199" t="s">
        <v>211</v>
      </c>
      <c r="DZ135" s="159">
        <v>9</v>
      </c>
      <c r="EA135" s="166">
        <v>77.14</v>
      </c>
      <c r="EB135" s="218">
        <v>10.11</v>
      </c>
      <c r="EC135" s="159"/>
      <c r="ED135" s="199" t="s">
        <v>211</v>
      </c>
      <c r="EE135" s="159">
        <v>13</v>
      </c>
      <c r="EF135" s="166">
        <v>121.1</v>
      </c>
      <c r="EG135" s="218">
        <v>5.21</v>
      </c>
      <c r="EH135" s="159"/>
      <c r="EI135" s="199" t="s">
        <v>211</v>
      </c>
      <c r="EJ135" s="159">
        <v>1</v>
      </c>
      <c r="EK135" s="166">
        <v>30.71</v>
      </c>
      <c r="EL135" s="218">
        <v>1.24</v>
      </c>
      <c r="EM135" s="159"/>
      <c r="EN135" s="199" t="s">
        <v>211</v>
      </c>
      <c r="EO135" s="159">
        <v>2</v>
      </c>
      <c r="EP135" s="166">
        <v>34.200000000000003</v>
      </c>
      <c r="EQ135" s="218">
        <v>1.34</v>
      </c>
      <c r="ER135" s="159"/>
      <c r="ES135" s="199" t="s">
        <v>211</v>
      </c>
      <c r="ET135" s="159">
        <v>3</v>
      </c>
      <c r="EU135" s="166">
        <v>50.85</v>
      </c>
      <c r="EV135" s="218">
        <v>3.16</v>
      </c>
      <c r="EW135" s="159"/>
      <c r="EX135" s="199" t="s">
        <v>211</v>
      </c>
      <c r="EY135" s="159">
        <v>4</v>
      </c>
      <c r="EZ135" s="166">
        <v>55.4</v>
      </c>
      <c r="FA135" s="218">
        <v>4.18</v>
      </c>
      <c r="FB135" s="159"/>
      <c r="FC135" s="199" t="s">
        <v>211</v>
      </c>
      <c r="FD135" s="159">
        <v>6</v>
      </c>
      <c r="FE135" s="166">
        <v>72.78</v>
      </c>
      <c r="FF135" s="218">
        <v>2.95</v>
      </c>
      <c r="FG135" s="159"/>
      <c r="FH135" s="199" t="s">
        <v>211</v>
      </c>
      <c r="FI135" s="159">
        <v>9</v>
      </c>
      <c r="FJ135" s="166">
        <v>102.23</v>
      </c>
      <c r="FK135" s="218">
        <v>2.5499999999999998</v>
      </c>
      <c r="FL135" s="159"/>
      <c r="FM135" s="199" t="s">
        <v>211</v>
      </c>
      <c r="FN135" s="159">
        <v>7</v>
      </c>
      <c r="FO135" s="166">
        <v>74.540000000000006</v>
      </c>
      <c r="FP135" s="218">
        <v>5.73</v>
      </c>
      <c r="FQ135" s="159"/>
      <c r="FR135" s="199" t="s">
        <v>211</v>
      </c>
      <c r="FS135" s="159">
        <v>15</v>
      </c>
      <c r="FT135" s="166">
        <v>127.56</v>
      </c>
      <c r="FU135" s="218">
        <v>3.34</v>
      </c>
      <c r="FV135" s="159"/>
      <c r="FW135" s="199" t="s">
        <v>211</v>
      </c>
      <c r="FX135" s="159" t="s">
        <v>141</v>
      </c>
      <c r="FY135" s="166" t="e">
        <v>#VALUE!</v>
      </c>
      <c r="FZ135" s="218" t="e">
        <v>#VALUE!</v>
      </c>
      <c r="GA135" s="159"/>
      <c r="GB135" s="199" t="s">
        <v>211</v>
      </c>
      <c r="GC135" s="159" t="s">
        <v>141</v>
      </c>
      <c r="GD135" s="166" t="e">
        <v>#VALUE!</v>
      </c>
      <c r="GE135" s="218" t="e">
        <v>#VALUE!</v>
      </c>
      <c r="GF135" s="159"/>
      <c r="GG135" s="199" t="s">
        <v>211</v>
      </c>
      <c r="GH135" s="159">
        <v>3</v>
      </c>
      <c r="GI135" s="166">
        <v>12.54</v>
      </c>
      <c r="GJ135" s="218">
        <v>0.91</v>
      </c>
    </row>
    <row r="136" spans="1:192" ht="17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  <c r="X136" s="159"/>
      <c r="Y136" s="159"/>
      <c r="Z136" s="159"/>
      <c r="AA136" s="159"/>
      <c r="AB136" s="159"/>
      <c r="AC136" s="159"/>
      <c r="AD136" s="159"/>
      <c r="AE136" s="159"/>
      <c r="AF136" s="159"/>
      <c r="AG136" s="159"/>
      <c r="AH136" s="199" t="s">
        <v>212</v>
      </c>
      <c r="AI136" s="159">
        <v>2</v>
      </c>
      <c r="AJ136" s="166">
        <v>3.77</v>
      </c>
      <c r="AK136" s="218">
        <v>0.35</v>
      </c>
      <c r="AL136" s="159"/>
      <c r="AM136" s="199" t="s">
        <v>212</v>
      </c>
      <c r="AN136" s="159">
        <v>6</v>
      </c>
      <c r="AO136" s="166">
        <v>5.93</v>
      </c>
      <c r="AP136" s="218">
        <v>0.94</v>
      </c>
      <c r="AQ136" s="159"/>
      <c r="AR136" s="199" t="s">
        <v>212</v>
      </c>
      <c r="AS136" s="159">
        <v>8</v>
      </c>
      <c r="AT136" s="166">
        <v>6.75</v>
      </c>
      <c r="AU136" s="218">
        <v>0.18</v>
      </c>
      <c r="AV136" s="159"/>
      <c r="AW136" s="199" t="s">
        <v>212</v>
      </c>
      <c r="AX136" s="159">
        <v>1</v>
      </c>
      <c r="AY136" s="166">
        <v>4.29</v>
      </c>
      <c r="AZ136" s="218">
        <v>0.3</v>
      </c>
      <c r="BA136" s="159"/>
      <c r="BB136" s="199" t="s">
        <v>212</v>
      </c>
      <c r="BC136" s="159">
        <v>2</v>
      </c>
      <c r="BD136" s="166">
        <v>6.15</v>
      </c>
      <c r="BE136" s="218">
        <v>0.55000000000000004</v>
      </c>
      <c r="BF136" s="159"/>
      <c r="BG136" s="199" t="s">
        <v>212</v>
      </c>
      <c r="BH136" s="159">
        <v>3</v>
      </c>
      <c r="BI136" s="166">
        <v>6.76</v>
      </c>
      <c r="BJ136" s="218">
        <v>0.64</v>
      </c>
      <c r="BK136" s="159"/>
      <c r="BL136" s="199" t="s">
        <v>212</v>
      </c>
      <c r="BM136" s="159">
        <v>5</v>
      </c>
      <c r="BN136" s="166">
        <v>8.41</v>
      </c>
      <c r="BO136" s="218">
        <v>1.44</v>
      </c>
      <c r="BP136" s="159"/>
      <c r="BQ136" s="199" t="s">
        <v>212</v>
      </c>
      <c r="BR136" s="159">
        <v>8</v>
      </c>
      <c r="BS136" s="166">
        <v>12.22</v>
      </c>
      <c r="BT136" s="218">
        <v>1.17</v>
      </c>
      <c r="BU136" s="159"/>
      <c r="BV136" s="199" t="s">
        <v>212</v>
      </c>
      <c r="BW136" s="159">
        <v>4</v>
      </c>
      <c r="BX136" s="166">
        <v>5.39</v>
      </c>
      <c r="BY136" s="218">
        <v>0.31</v>
      </c>
      <c r="BZ136" s="159"/>
      <c r="CA136" s="199" t="s">
        <v>212</v>
      </c>
      <c r="CB136" s="159">
        <v>7</v>
      </c>
      <c r="CC136" s="166">
        <v>7.38</v>
      </c>
      <c r="CD136" s="218">
        <v>0.61</v>
      </c>
      <c r="CE136" s="159"/>
      <c r="CF136" s="199" t="s">
        <v>212</v>
      </c>
      <c r="CG136" s="159">
        <v>11</v>
      </c>
      <c r="CH136" s="166">
        <v>8.4700000000000006</v>
      </c>
      <c r="CI136" s="218">
        <v>0.28999999999999998</v>
      </c>
      <c r="CJ136" s="159"/>
      <c r="CK136" s="199" t="s">
        <v>212</v>
      </c>
      <c r="CL136" s="159">
        <v>3</v>
      </c>
      <c r="CM136" s="166">
        <v>3.4</v>
      </c>
      <c r="CN136" s="218">
        <v>0.21</v>
      </c>
      <c r="CO136" s="159"/>
      <c r="CP136" s="199" t="s">
        <v>212</v>
      </c>
      <c r="CQ136" s="159">
        <v>7</v>
      </c>
      <c r="CR136" s="166">
        <v>5.23</v>
      </c>
      <c r="CS136" s="218">
        <v>0.47</v>
      </c>
      <c r="CT136" s="159"/>
      <c r="CU136" s="199" t="s">
        <v>212</v>
      </c>
      <c r="CV136" s="159">
        <v>13</v>
      </c>
      <c r="CW136" s="166">
        <v>8.08</v>
      </c>
      <c r="CX136" s="218">
        <v>0.69</v>
      </c>
      <c r="CY136" s="159"/>
      <c r="CZ136" s="199" t="s">
        <v>212</v>
      </c>
      <c r="DA136" s="159">
        <v>17</v>
      </c>
      <c r="DB136" s="166">
        <v>9.6</v>
      </c>
      <c r="DC136" s="218">
        <v>1.92</v>
      </c>
      <c r="DD136" s="159"/>
      <c r="DE136" s="199" t="s">
        <v>212</v>
      </c>
      <c r="DF136" s="159">
        <v>23</v>
      </c>
      <c r="DG136" s="166">
        <v>10.82</v>
      </c>
      <c r="DH136" s="218">
        <v>2.0099999999999998</v>
      </c>
      <c r="DI136" s="159"/>
      <c r="DJ136" s="199" t="s">
        <v>212</v>
      </c>
      <c r="DK136" s="159">
        <v>4</v>
      </c>
      <c r="DL136" s="166">
        <v>5.18</v>
      </c>
      <c r="DM136" s="218">
        <v>0.39</v>
      </c>
      <c r="DN136" s="159"/>
      <c r="DO136" s="199" t="s">
        <v>212</v>
      </c>
      <c r="DP136" s="159">
        <v>12</v>
      </c>
      <c r="DQ136" s="166">
        <v>13.11</v>
      </c>
      <c r="DR136" s="218">
        <v>1.73</v>
      </c>
      <c r="DS136" s="159"/>
      <c r="DT136" s="199" t="s">
        <v>212</v>
      </c>
      <c r="DU136" s="159">
        <v>6</v>
      </c>
      <c r="DV136" s="166">
        <v>8.07</v>
      </c>
      <c r="DW136" s="218">
        <v>1.25</v>
      </c>
      <c r="DX136" s="159"/>
      <c r="DY136" s="199" t="s">
        <v>212</v>
      </c>
      <c r="DZ136" s="159">
        <v>9</v>
      </c>
      <c r="EA136" s="166">
        <v>10.029999999999999</v>
      </c>
      <c r="EB136" s="218">
        <v>0.35</v>
      </c>
      <c r="EC136" s="159"/>
      <c r="ED136" s="199" t="s">
        <v>212</v>
      </c>
      <c r="EE136" s="159">
        <v>13</v>
      </c>
      <c r="EF136" s="166">
        <v>13.67</v>
      </c>
      <c r="EG136" s="218">
        <v>1.33</v>
      </c>
      <c r="EH136" s="159"/>
      <c r="EI136" s="199" t="s">
        <v>212</v>
      </c>
      <c r="EJ136" s="159">
        <v>14</v>
      </c>
      <c r="EK136" s="166" t="e">
        <v>#VALUE!</v>
      </c>
      <c r="EL136" s="218" t="e">
        <v>#VALUE!</v>
      </c>
      <c r="EM136" s="159"/>
      <c r="EN136" s="206" t="s">
        <v>212</v>
      </c>
      <c r="EO136" s="207">
        <v>15</v>
      </c>
      <c r="EP136" s="221" t="e">
        <v>#VALUE!</v>
      </c>
      <c r="EQ136" s="220" t="e">
        <v>#VALUE!</v>
      </c>
      <c r="ER136" s="159"/>
      <c r="ES136" s="199" t="s">
        <v>212</v>
      </c>
      <c r="ET136" s="159">
        <v>16</v>
      </c>
      <c r="EU136" s="166" t="e">
        <v>#VALUE!</v>
      </c>
      <c r="EV136" s="218" t="e">
        <v>#VALUE!</v>
      </c>
      <c r="EW136" s="159"/>
      <c r="EX136" s="199" t="s">
        <v>212</v>
      </c>
      <c r="EY136" s="159">
        <v>17</v>
      </c>
      <c r="EZ136" s="166">
        <v>19.690000000000001</v>
      </c>
      <c r="FA136" s="218">
        <v>3.86</v>
      </c>
      <c r="FB136" s="159"/>
      <c r="FC136" s="199" t="s">
        <v>212</v>
      </c>
      <c r="FD136" s="159">
        <v>19</v>
      </c>
      <c r="FE136" s="166" t="e">
        <v>#VALUE!</v>
      </c>
      <c r="FF136" s="218" t="e">
        <v>#VALUE!</v>
      </c>
      <c r="FG136" s="159"/>
      <c r="FH136" s="199" t="s">
        <v>212</v>
      </c>
      <c r="FI136" s="159">
        <v>22</v>
      </c>
      <c r="FJ136" s="166">
        <v>22.37</v>
      </c>
      <c r="FK136" s="218">
        <v>4.3</v>
      </c>
      <c r="FL136" s="159"/>
      <c r="FM136" s="199" t="s">
        <v>212</v>
      </c>
      <c r="FN136" s="159">
        <v>29</v>
      </c>
      <c r="FO136" s="166">
        <v>27.66</v>
      </c>
      <c r="FP136" s="218">
        <v>8.19</v>
      </c>
      <c r="FQ136" s="159"/>
      <c r="FR136" s="199" t="s">
        <v>212</v>
      </c>
      <c r="FS136" s="159">
        <v>37</v>
      </c>
      <c r="FT136" s="166">
        <v>44.67</v>
      </c>
      <c r="FU136" s="218">
        <v>4.51</v>
      </c>
      <c r="FV136" s="159"/>
      <c r="FW136" s="199" t="s">
        <v>212</v>
      </c>
      <c r="FX136" s="159">
        <v>44</v>
      </c>
      <c r="FY136" s="166">
        <v>52.59</v>
      </c>
      <c r="FZ136" s="218">
        <v>5.3</v>
      </c>
      <c r="GA136" s="159"/>
      <c r="GB136" s="199" t="s">
        <v>212</v>
      </c>
      <c r="GC136" s="159">
        <v>51</v>
      </c>
      <c r="GD136" s="166">
        <v>58.53</v>
      </c>
      <c r="GE136" s="218">
        <v>3.27</v>
      </c>
      <c r="GF136" s="159"/>
      <c r="GG136" s="199" t="s">
        <v>212</v>
      </c>
      <c r="GH136" s="159">
        <v>4</v>
      </c>
      <c r="GI136" s="166">
        <v>8.32</v>
      </c>
      <c r="GJ136" s="218">
        <v>0.73</v>
      </c>
    </row>
    <row r="137" spans="1:192" ht="17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  <c r="X137" s="159"/>
      <c r="Y137" s="159"/>
      <c r="Z137" s="159"/>
      <c r="AA137" s="159"/>
      <c r="AB137" s="159"/>
      <c r="AC137" s="159"/>
      <c r="AD137" s="159"/>
      <c r="AE137" s="159"/>
      <c r="AF137" s="159"/>
      <c r="AG137" s="159"/>
      <c r="AH137" s="195" t="s">
        <v>215</v>
      </c>
      <c r="AI137" s="159" t="s">
        <v>206</v>
      </c>
      <c r="AJ137" s="191" t="s">
        <v>219</v>
      </c>
      <c r="AK137" s="201" t="s">
        <v>208</v>
      </c>
      <c r="AL137" s="159"/>
      <c r="AM137" s="195" t="s">
        <v>215</v>
      </c>
      <c r="AN137" s="159" t="s">
        <v>206</v>
      </c>
      <c r="AO137" s="191" t="s">
        <v>219</v>
      </c>
      <c r="AP137" s="201" t="s">
        <v>208</v>
      </c>
      <c r="AQ137" s="159"/>
      <c r="AR137" s="195" t="s">
        <v>215</v>
      </c>
      <c r="AS137" s="159" t="s">
        <v>206</v>
      </c>
      <c r="AT137" s="191" t="s">
        <v>219</v>
      </c>
      <c r="AU137" s="201" t="s">
        <v>208</v>
      </c>
      <c r="AV137" s="159"/>
      <c r="AW137" s="195" t="s">
        <v>215</v>
      </c>
      <c r="AX137" s="159" t="s">
        <v>206</v>
      </c>
      <c r="AY137" s="191" t="s">
        <v>219</v>
      </c>
      <c r="AZ137" s="201" t="s">
        <v>208</v>
      </c>
      <c r="BA137" s="159"/>
      <c r="BB137" s="195" t="s">
        <v>215</v>
      </c>
      <c r="BC137" s="159" t="s">
        <v>206</v>
      </c>
      <c r="BD137" s="191" t="s">
        <v>219</v>
      </c>
      <c r="BE137" s="201" t="s">
        <v>208</v>
      </c>
      <c r="BF137" s="159"/>
      <c r="BG137" s="195" t="s">
        <v>215</v>
      </c>
      <c r="BH137" s="159" t="s">
        <v>206</v>
      </c>
      <c r="BI137" s="191" t="s">
        <v>219</v>
      </c>
      <c r="BJ137" s="201" t="s">
        <v>208</v>
      </c>
      <c r="BK137" s="159"/>
      <c r="BL137" s="195" t="s">
        <v>215</v>
      </c>
      <c r="BM137" s="159" t="s">
        <v>206</v>
      </c>
      <c r="BN137" s="191" t="s">
        <v>219</v>
      </c>
      <c r="BO137" s="201" t="s">
        <v>208</v>
      </c>
      <c r="BP137" s="159"/>
      <c r="BQ137" s="195" t="s">
        <v>215</v>
      </c>
      <c r="BR137" s="159" t="s">
        <v>206</v>
      </c>
      <c r="BS137" s="191" t="s">
        <v>219</v>
      </c>
      <c r="BT137" s="201" t="s">
        <v>208</v>
      </c>
      <c r="BU137" s="159"/>
      <c r="BV137" s="195" t="s">
        <v>215</v>
      </c>
      <c r="BW137" s="159" t="s">
        <v>206</v>
      </c>
      <c r="BX137" s="191" t="s">
        <v>219</v>
      </c>
      <c r="BY137" s="201" t="s">
        <v>208</v>
      </c>
      <c r="BZ137" s="159"/>
      <c r="CA137" s="195" t="s">
        <v>215</v>
      </c>
      <c r="CB137" s="159" t="s">
        <v>206</v>
      </c>
      <c r="CC137" s="191" t="s">
        <v>219</v>
      </c>
      <c r="CD137" s="201" t="s">
        <v>208</v>
      </c>
      <c r="CE137" s="159"/>
      <c r="CF137" s="195" t="s">
        <v>215</v>
      </c>
      <c r="CG137" s="159" t="s">
        <v>206</v>
      </c>
      <c r="CH137" s="191" t="s">
        <v>219</v>
      </c>
      <c r="CI137" s="201" t="s">
        <v>208</v>
      </c>
      <c r="CJ137" s="159"/>
      <c r="CK137" s="195" t="s">
        <v>215</v>
      </c>
      <c r="CL137" s="159" t="s">
        <v>206</v>
      </c>
      <c r="CM137" s="191" t="s">
        <v>219</v>
      </c>
      <c r="CN137" s="201" t="s">
        <v>208</v>
      </c>
      <c r="CO137" s="159"/>
      <c r="CP137" s="195" t="s">
        <v>215</v>
      </c>
      <c r="CQ137" s="159" t="s">
        <v>206</v>
      </c>
      <c r="CR137" s="191" t="s">
        <v>219</v>
      </c>
      <c r="CS137" s="201" t="s">
        <v>208</v>
      </c>
      <c r="CT137" s="159"/>
      <c r="CU137" s="195" t="s">
        <v>215</v>
      </c>
      <c r="CV137" s="159" t="s">
        <v>206</v>
      </c>
      <c r="CW137" s="191" t="s">
        <v>219</v>
      </c>
      <c r="CX137" s="201" t="s">
        <v>208</v>
      </c>
      <c r="CY137" s="159"/>
      <c r="CZ137" s="195" t="s">
        <v>215</v>
      </c>
      <c r="DA137" s="159" t="s">
        <v>206</v>
      </c>
      <c r="DB137" s="191" t="s">
        <v>219</v>
      </c>
      <c r="DC137" s="201" t="s">
        <v>208</v>
      </c>
      <c r="DD137" s="159"/>
      <c r="DE137" s="195" t="s">
        <v>215</v>
      </c>
      <c r="DF137" s="159" t="s">
        <v>206</v>
      </c>
      <c r="DG137" s="191" t="s">
        <v>219</v>
      </c>
      <c r="DH137" s="201" t="s">
        <v>208</v>
      </c>
      <c r="DI137" s="159"/>
      <c r="DJ137" s="195" t="s">
        <v>215</v>
      </c>
      <c r="DK137" s="159" t="s">
        <v>206</v>
      </c>
      <c r="DL137" s="191" t="s">
        <v>219</v>
      </c>
      <c r="DM137" s="201" t="s">
        <v>208</v>
      </c>
      <c r="DN137" s="159"/>
      <c r="DO137" s="195" t="s">
        <v>215</v>
      </c>
      <c r="DP137" s="159" t="s">
        <v>206</v>
      </c>
      <c r="DQ137" s="191" t="s">
        <v>219</v>
      </c>
      <c r="DR137" s="201" t="s">
        <v>208</v>
      </c>
      <c r="DS137" s="159"/>
      <c r="DT137" s="195" t="s">
        <v>215</v>
      </c>
      <c r="DU137" s="159" t="s">
        <v>206</v>
      </c>
      <c r="DV137" s="191" t="s">
        <v>219</v>
      </c>
      <c r="DW137" s="201" t="s">
        <v>208</v>
      </c>
      <c r="DX137" s="159"/>
      <c r="DY137" s="195" t="s">
        <v>215</v>
      </c>
      <c r="DZ137" s="159" t="s">
        <v>206</v>
      </c>
      <c r="EA137" s="191" t="s">
        <v>219</v>
      </c>
      <c r="EB137" s="201" t="s">
        <v>208</v>
      </c>
      <c r="EC137" s="159"/>
      <c r="ED137" s="195" t="s">
        <v>215</v>
      </c>
      <c r="EE137" s="159" t="s">
        <v>206</v>
      </c>
      <c r="EF137" s="191" t="s">
        <v>219</v>
      </c>
      <c r="EG137" s="201" t="s">
        <v>208</v>
      </c>
      <c r="EH137" s="159"/>
      <c r="EI137" s="202" t="s">
        <v>215</v>
      </c>
      <c r="EJ137" s="203" t="s">
        <v>206</v>
      </c>
      <c r="EK137" s="204" t="s">
        <v>219</v>
      </c>
      <c r="EL137" s="205" t="s">
        <v>208</v>
      </c>
      <c r="EM137" s="159"/>
      <c r="EN137" s="195" t="s">
        <v>215</v>
      </c>
      <c r="EO137" s="159" t="s">
        <v>206</v>
      </c>
      <c r="EP137" s="191" t="s">
        <v>219</v>
      </c>
      <c r="EQ137" s="201" t="s">
        <v>208</v>
      </c>
      <c r="ER137" s="159"/>
      <c r="ES137" s="202" t="s">
        <v>215</v>
      </c>
      <c r="ET137" s="203" t="s">
        <v>206</v>
      </c>
      <c r="EU137" s="204" t="s">
        <v>219</v>
      </c>
      <c r="EV137" s="205" t="s">
        <v>208</v>
      </c>
      <c r="EW137" s="159"/>
      <c r="EX137" s="202" t="s">
        <v>215</v>
      </c>
      <c r="EY137" s="203" t="s">
        <v>206</v>
      </c>
      <c r="EZ137" s="204" t="s">
        <v>219</v>
      </c>
      <c r="FA137" s="205" t="s">
        <v>208</v>
      </c>
      <c r="FB137" s="159"/>
      <c r="FC137" s="202" t="s">
        <v>215</v>
      </c>
      <c r="FD137" s="203" t="s">
        <v>206</v>
      </c>
      <c r="FE137" s="204" t="s">
        <v>219</v>
      </c>
      <c r="FF137" s="205" t="s">
        <v>208</v>
      </c>
      <c r="FG137" s="159"/>
      <c r="FH137" s="202" t="s">
        <v>215</v>
      </c>
      <c r="FI137" s="203" t="s">
        <v>206</v>
      </c>
      <c r="FJ137" s="204" t="s">
        <v>219</v>
      </c>
      <c r="FK137" s="205" t="s">
        <v>208</v>
      </c>
      <c r="FL137" s="159"/>
      <c r="FM137" s="202" t="s">
        <v>215</v>
      </c>
      <c r="FN137" s="203" t="s">
        <v>206</v>
      </c>
      <c r="FO137" s="204" t="s">
        <v>219</v>
      </c>
      <c r="FP137" s="205" t="s">
        <v>208</v>
      </c>
      <c r="FQ137" s="159"/>
      <c r="FR137" s="202" t="s">
        <v>215</v>
      </c>
      <c r="FS137" s="203" t="s">
        <v>206</v>
      </c>
      <c r="FT137" s="204" t="s">
        <v>219</v>
      </c>
      <c r="FU137" s="205" t="s">
        <v>208</v>
      </c>
      <c r="FV137" s="159"/>
      <c r="FW137" s="202" t="s">
        <v>215</v>
      </c>
      <c r="FX137" s="203" t="s">
        <v>206</v>
      </c>
      <c r="FY137" s="204" t="s">
        <v>219</v>
      </c>
      <c r="FZ137" s="205" t="s">
        <v>208</v>
      </c>
      <c r="GA137" s="159"/>
      <c r="GB137" s="202" t="s">
        <v>215</v>
      </c>
      <c r="GC137" s="203" t="s">
        <v>206</v>
      </c>
      <c r="GD137" s="204" t="s">
        <v>219</v>
      </c>
      <c r="GE137" s="205" t="s">
        <v>208</v>
      </c>
      <c r="GF137" s="159"/>
      <c r="GG137" s="202" t="s">
        <v>215</v>
      </c>
      <c r="GH137" s="203" t="s">
        <v>206</v>
      </c>
      <c r="GI137" s="204" t="s">
        <v>219</v>
      </c>
      <c r="GJ137" s="205" t="s">
        <v>208</v>
      </c>
    </row>
    <row r="138" spans="1:192" ht="17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  <c r="AA138" s="159"/>
      <c r="AB138" s="159"/>
      <c r="AC138" s="159"/>
      <c r="AD138" s="159"/>
      <c r="AE138" s="159"/>
      <c r="AF138" s="159"/>
      <c r="AG138" s="159"/>
      <c r="AH138" s="199" t="s">
        <v>209</v>
      </c>
      <c r="AI138" s="159">
        <v>2</v>
      </c>
      <c r="AJ138" s="166">
        <v>5.51</v>
      </c>
      <c r="AK138" s="218">
        <v>0.82</v>
      </c>
      <c r="AL138" s="159"/>
      <c r="AM138" s="199" t="s">
        <v>209</v>
      </c>
      <c r="AN138" s="159">
        <v>6</v>
      </c>
      <c r="AO138" s="166">
        <v>8.64</v>
      </c>
      <c r="AP138" s="218">
        <v>1.76</v>
      </c>
      <c r="AQ138" s="159"/>
      <c r="AR138" s="199" t="s">
        <v>209</v>
      </c>
      <c r="AS138" s="159">
        <v>8</v>
      </c>
      <c r="AT138" s="166">
        <v>12.14</v>
      </c>
      <c r="AU138" s="218">
        <v>2.5299999999999998</v>
      </c>
      <c r="AV138" s="159"/>
      <c r="AW138" s="199" t="s">
        <v>209</v>
      </c>
      <c r="AX138" s="159">
        <v>1</v>
      </c>
      <c r="AY138" s="166">
        <v>6.44</v>
      </c>
      <c r="AZ138" s="218">
        <v>0.49</v>
      </c>
      <c r="BA138" s="159"/>
      <c r="BB138" s="199" t="s">
        <v>209</v>
      </c>
      <c r="BC138" s="159">
        <v>2</v>
      </c>
      <c r="BD138" s="166">
        <v>8.3800000000000008</v>
      </c>
      <c r="BE138" s="218">
        <v>1.07</v>
      </c>
      <c r="BF138" s="159"/>
      <c r="BG138" s="199" t="s">
        <v>209</v>
      </c>
      <c r="BH138" s="159">
        <v>3</v>
      </c>
      <c r="BI138" s="166">
        <v>12.78</v>
      </c>
      <c r="BJ138" s="218">
        <v>1.71</v>
      </c>
      <c r="BK138" s="159"/>
      <c r="BL138" s="199" t="s">
        <v>209</v>
      </c>
      <c r="BM138" s="159">
        <v>5</v>
      </c>
      <c r="BN138" s="166">
        <v>17.43</v>
      </c>
      <c r="BO138" s="218">
        <v>3.59</v>
      </c>
      <c r="BP138" s="159"/>
      <c r="BQ138" s="199" t="s">
        <v>209</v>
      </c>
      <c r="BR138" s="159">
        <v>8</v>
      </c>
      <c r="BS138" s="166">
        <v>23.4</v>
      </c>
      <c r="BT138" s="218">
        <v>4.24</v>
      </c>
      <c r="BU138" s="159"/>
      <c r="BV138" s="199" t="s">
        <v>209</v>
      </c>
      <c r="BW138" s="159">
        <v>4</v>
      </c>
      <c r="BX138" s="166">
        <v>9.41</v>
      </c>
      <c r="BY138" s="218">
        <v>0.91</v>
      </c>
      <c r="BZ138" s="159"/>
      <c r="CA138" s="199" t="s">
        <v>209</v>
      </c>
      <c r="CB138" s="159">
        <v>7</v>
      </c>
      <c r="CC138" s="166">
        <v>14.76</v>
      </c>
      <c r="CD138" s="218">
        <v>2.1</v>
      </c>
      <c r="CE138" s="159"/>
      <c r="CF138" s="199" t="s">
        <v>209</v>
      </c>
      <c r="CG138" s="159">
        <v>11</v>
      </c>
      <c r="CH138" s="166">
        <v>18.09</v>
      </c>
      <c r="CI138" s="218">
        <v>2.2200000000000002</v>
      </c>
      <c r="CJ138" s="159"/>
      <c r="CK138" s="199" t="s">
        <v>209</v>
      </c>
      <c r="CL138" s="159">
        <v>3</v>
      </c>
      <c r="CM138" s="166">
        <v>5.83</v>
      </c>
      <c r="CN138" s="218">
        <v>0.97</v>
      </c>
      <c r="CO138" s="159"/>
      <c r="CP138" s="199" t="s">
        <v>209</v>
      </c>
      <c r="CQ138" s="159">
        <v>7</v>
      </c>
      <c r="CR138" s="166">
        <v>10.85</v>
      </c>
      <c r="CS138" s="218">
        <v>1.76</v>
      </c>
      <c r="CT138" s="159"/>
      <c r="CU138" s="199" t="s">
        <v>209</v>
      </c>
      <c r="CV138" s="159">
        <v>13</v>
      </c>
      <c r="CW138" s="166">
        <v>17.079999999999998</v>
      </c>
      <c r="CX138" s="218">
        <v>3.73</v>
      </c>
      <c r="CY138" s="159"/>
      <c r="CZ138" s="199" t="s">
        <v>209</v>
      </c>
      <c r="DA138" s="159">
        <v>17</v>
      </c>
      <c r="DB138" s="166">
        <v>22.03</v>
      </c>
      <c r="DC138" s="218">
        <v>5.54</v>
      </c>
      <c r="DD138" s="159"/>
      <c r="DE138" s="199" t="s">
        <v>209</v>
      </c>
      <c r="DF138" s="159">
        <v>23</v>
      </c>
      <c r="DG138" s="166">
        <v>23.71</v>
      </c>
      <c r="DH138" s="218">
        <v>11.09</v>
      </c>
      <c r="DI138" s="159"/>
      <c r="DJ138" s="199" t="s">
        <v>209</v>
      </c>
      <c r="DK138" s="159">
        <v>4</v>
      </c>
      <c r="DL138" s="166">
        <v>33.49</v>
      </c>
      <c r="DM138" s="218">
        <v>4.34</v>
      </c>
      <c r="DN138" s="159"/>
      <c r="DO138" s="199" t="s">
        <v>209</v>
      </c>
      <c r="DP138" s="159">
        <v>12</v>
      </c>
      <c r="DQ138" s="166">
        <v>59.53</v>
      </c>
      <c r="DR138" s="218">
        <v>7.85</v>
      </c>
      <c r="DS138" s="159"/>
      <c r="DT138" s="199" t="s">
        <v>209</v>
      </c>
      <c r="DU138" s="159">
        <v>6</v>
      </c>
      <c r="DV138" s="166">
        <v>35.58</v>
      </c>
      <c r="DW138" s="218">
        <v>6.23</v>
      </c>
      <c r="DX138" s="159"/>
      <c r="DY138" s="199" t="s">
        <v>209</v>
      </c>
      <c r="DZ138" s="159">
        <v>9</v>
      </c>
      <c r="EA138" s="166">
        <v>46.34</v>
      </c>
      <c r="EB138" s="218">
        <v>10.19</v>
      </c>
      <c r="EC138" s="159"/>
      <c r="ED138" s="199" t="s">
        <v>209</v>
      </c>
      <c r="EE138" s="159">
        <v>13</v>
      </c>
      <c r="EF138" s="166">
        <v>62.23</v>
      </c>
      <c r="EG138" s="218">
        <v>14.02</v>
      </c>
      <c r="EH138" s="159"/>
      <c r="EI138" s="199" t="s">
        <v>209</v>
      </c>
      <c r="EJ138" s="159">
        <v>14</v>
      </c>
      <c r="EK138" s="166">
        <v>69.47</v>
      </c>
      <c r="EL138" s="218">
        <v>12.86</v>
      </c>
      <c r="EM138" s="159"/>
      <c r="EN138" s="199" t="s">
        <v>209</v>
      </c>
      <c r="EO138" s="159">
        <v>15</v>
      </c>
      <c r="EP138" s="166">
        <v>72.19</v>
      </c>
      <c r="EQ138" s="218">
        <v>15.6</v>
      </c>
      <c r="ER138" s="159"/>
      <c r="ES138" s="199" t="s">
        <v>209</v>
      </c>
      <c r="ET138" s="159">
        <v>1</v>
      </c>
      <c r="EU138" s="166">
        <v>12.9</v>
      </c>
      <c r="EV138" s="218">
        <v>1.67</v>
      </c>
      <c r="EW138" s="159"/>
      <c r="EX138" s="199" t="s">
        <v>209</v>
      </c>
      <c r="EY138" s="159">
        <v>2</v>
      </c>
      <c r="EZ138" s="166">
        <v>17.98</v>
      </c>
      <c r="FA138" s="218">
        <v>1.34</v>
      </c>
      <c r="FB138" s="159"/>
      <c r="FC138" s="199" t="s">
        <v>209</v>
      </c>
      <c r="FD138" s="159">
        <v>4</v>
      </c>
      <c r="FE138" s="166">
        <v>26.34</v>
      </c>
      <c r="FF138" s="218">
        <v>2.59</v>
      </c>
      <c r="FG138" s="159"/>
      <c r="FH138" s="199" t="s">
        <v>209</v>
      </c>
      <c r="FI138" s="159">
        <v>7</v>
      </c>
      <c r="FJ138" s="166">
        <v>44.04</v>
      </c>
      <c r="FK138" s="218">
        <v>6.12</v>
      </c>
      <c r="FL138" s="159"/>
      <c r="FM138" s="199" t="s">
        <v>209</v>
      </c>
      <c r="FN138" s="159">
        <v>7</v>
      </c>
      <c r="FO138" s="166">
        <v>68.709999999999994</v>
      </c>
      <c r="FP138" s="218">
        <v>17.489999999999998</v>
      </c>
      <c r="FQ138" s="159"/>
      <c r="FR138" s="199" t="s">
        <v>209</v>
      </c>
      <c r="FS138" s="159">
        <v>15</v>
      </c>
      <c r="FT138" s="166">
        <v>78.36</v>
      </c>
      <c r="FU138" s="218">
        <v>20.66</v>
      </c>
      <c r="FV138" s="159"/>
      <c r="FW138" s="199" t="s">
        <v>209</v>
      </c>
      <c r="FX138" s="159" t="s">
        <v>141</v>
      </c>
      <c r="FY138" s="166" t="e">
        <v>#VALUE!</v>
      </c>
      <c r="FZ138" s="218" t="e">
        <v>#VALUE!</v>
      </c>
      <c r="GA138" s="159"/>
      <c r="GB138" s="199" t="s">
        <v>209</v>
      </c>
      <c r="GC138" s="159" t="s">
        <v>141</v>
      </c>
      <c r="GD138" s="166" t="e">
        <v>#VALUE!</v>
      </c>
      <c r="GE138" s="218" t="e">
        <v>#VALUE!</v>
      </c>
      <c r="GF138" s="159"/>
      <c r="GG138" s="199" t="s">
        <v>209</v>
      </c>
      <c r="GH138" s="159" t="s">
        <v>141</v>
      </c>
      <c r="GI138" s="166" t="e">
        <v>#VALUE!</v>
      </c>
      <c r="GJ138" s="218" t="e">
        <v>#VALUE!</v>
      </c>
    </row>
    <row r="139" spans="1:192" ht="17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  <c r="AA139" s="159"/>
      <c r="AB139" s="159"/>
      <c r="AC139" s="159"/>
      <c r="AD139" s="159"/>
      <c r="AE139" s="159"/>
      <c r="AF139" s="159"/>
      <c r="AG139" s="159"/>
      <c r="AH139" s="199" t="s">
        <v>210</v>
      </c>
      <c r="AI139" s="159">
        <v>2</v>
      </c>
      <c r="AJ139" s="166">
        <v>3.29</v>
      </c>
      <c r="AK139" s="218">
        <v>0.28999999999999998</v>
      </c>
      <c r="AL139" s="159"/>
      <c r="AM139" s="199" t="s">
        <v>210</v>
      </c>
      <c r="AN139" s="159">
        <v>6</v>
      </c>
      <c r="AO139" s="166">
        <v>4.04</v>
      </c>
      <c r="AP139" s="218">
        <v>0.5</v>
      </c>
      <c r="AQ139" s="159"/>
      <c r="AR139" s="199" t="s">
        <v>210</v>
      </c>
      <c r="AS139" s="159">
        <v>8</v>
      </c>
      <c r="AT139" s="166">
        <v>4.1900000000000004</v>
      </c>
      <c r="AU139" s="218">
        <v>0.35</v>
      </c>
      <c r="AV139" s="159"/>
      <c r="AW139" s="199" t="s">
        <v>210</v>
      </c>
      <c r="AX139" s="159">
        <v>1</v>
      </c>
      <c r="AY139" s="166">
        <v>2.21</v>
      </c>
      <c r="AZ139" s="218">
        <v>0.1</v>
      </c>
      <c r="BA139" s="159"/>
      <c r="BB139" s="199" t="s">
        <v>210</v>
      </c>
      <c r="BC139" s="159">
        <v>2</v>
      </c>
      <c r="BD139" s="166">
        <v>2.4700000000000002</v>
      </c>
      <c r="BE139" s="218">
        <v>0.21</v>
      </c>
      <c r="BF139" s="159"/>
      <c r="BG139" s="199" t="s">
        <v>210</v>
      </c>
      <c r="BH139" s="159">
        <v>3</v>
      </c>
      <c r="BI139" s="166">
        <v>2.95</v>
      </c>
      <c r="BJ139" s="218">
        <v>0.18</v>
      </c>
      <c r="BK139" s="159"/>
      <c r="BL139" s="199" t="s">
        <v>210</v>
      </c>
      <c r="BM139" s="159">
        <v>5</v>
      </c>
      <c r="BN139" s="166">
        <v>3.37</v>
      </c>
      <c r="BO139" s="218">
        <v>0.24</v>
      </c>
      <c r="BP139" s="159"/>
      <c r="BQ139" s="199" t="s">
        <v>210</v>
      </c>
      <c r="BR139" s="159">
        <v>8</v>
      </c>
      <c r="BS139" s="166">
        <v>3.78</v>
      </c>
      <c r="BT139" s="218">
        <v>0.23</v>
      </c>
      <c r="BU139" s="159"/>
      <c r="BV139" s="199" t="s">
        <v>210</v>
      </c>
      <c r="BW139" s="159">
        <v>4</v>
      </c>
      <c r="BX139" s="166">
        <v>2.29</v>
      </c>
      <c r="BY139" s="218">
        <v>0.44</v>
      </c>
      <c r="BZ139" s="159"/>
      <c r="CA139" s="199" t="s">
        <v>210</v>
      </c>
      <c r="CB139" s="159">
        <v>7</v>
      </c>
      <c r="CC139" s="166">
        <v>3.44</v>
      </c>
      <c r="CD139" s="218">
        <v>0.09</v>
      </c>
      <c r="CE139" s="159"/>
      <c r="CF139" s="199" t="s">
        <v>210</v>
      </c>
      <c r="CG139" s="159">
        <v>11</v>
      </c>
      <c r="CH139" s="166">
        <v>4.1100000000000003</v>
      </c>
      <c r="CI139" s="218">
        <v>0.59</v>
      </c>
      <c r="CJ139" s="159"/>
      <c r="CK139" s="199" t="s">
        <v>210</v>
      </c>
      <c r="CL139" s="159">
        <v>3</v>
      </c>
      <c r="CM139" s="166">
        <v>1.93</v>
      </c>
      <c r="CN139" s="218">
        <v>0.14000000000000001</v>
      </c>
      <c r="CO139" s="159"/>
      <c r="CP139" s="199" t="s">
        <v>210</v>
      </c>
      <c r="CQ139" s="159">
        <v>7</v>
      </c>
      <c r="CR139" s="166">
        <v>2.68</v>
      </c>
      <c r="CS139" s="218">
        <v>0.41</v>
      </c>
      <c r="CT139" s="159"/>
      <c r="CU139" s="199" t="s">
        <v>210</v>
      </c>
      <c r="CV139" s="159">
        <v>13</v>
      </c>
      <c r="CW139" s="166">
        <v>3.68</v>
      </c>
      <c r="CX139" s="218">
        <v>0.32</v>
      </c>
      <c r="CY139" s="159"/>
      <c r="CZ139" s="199" t="s">
        <v>210</v>
      </c>
      <c r="DA139" s="159">
        <v>17</v>
      </c>
      <c r="DB139" s="166">
        <v>4.1500000000000004</v>
      </c>
      <c r="DC139" s="218">
        <v>7.0000000000000007E-2</v>
      </c>
      <c r="DD139" s="159"/>
      <c r="DE139" s="199" t="s">
        <v>210</v>
      </c>
      <c r="DF139" s="159">
        <v>23</v>
      </c>
      <c r="DG139" s="166">
        <v>4.74</v>
      </c>
      <c r="DH139" s="218">
        <v>0.64</v>
      </c>
      <c r="DI139" s="159"/>
      <c r="DJ139" s="199" t="s">
        <v>210</v>
      </c>
      <c r="DK139" s="159">
        <v>4</v>
      </c>
      <c r="DL139" s="166">
        <v>3.93</v>
      </c>
      <c r="DM139" s="218">
        <v>0.98</v>
      </c>
      <c r="DN139" s="159"/>
      <c r="DO139" s="199" t="s">
        <v>210</v>
      </c>
      <c r="DP139" s="159">
        <v>12</v>
      </c>
      <c r="DQ139" s="166">
        <v>6.22</v>
      </c>
      <c r="DR139" s="218">
        <v>1.05</v>
      </c>
      <c r="DS139" s="159"/>
      <c r="DT139" s="199" t="s">
        <v>210</v>
      </c>
      <c r="DU139" s="159">
        <v>6</v>
      </c>
      <c r="DV139" s="166">
        <v>3.61</v>
      </c>
      <c r="DW139" s="218">
        <v>0.63</v>
      </c>
      <c r="DX139" s="159"/>
      <c r="DY139" s="199" t="s">
        <v>210</v>
      </c>
      <c r="DZ139" s="159">
        <v>9</v>
      </c>
      <c r="EA139" s="166">
        <v>4.59</v>
      </c>
      <c r="EB139" s="218">
        <v>0.63</v>
      </c>
      <c r="EC139" s="159"/>
      <c r="ED139" s="199" t="s">
        <v>210</v>
      </c>
      <c r="EE139" s="159">
        <v>13</v>
      </c>
      <c r="EF139" s="166">
        <v>5.37</v>
      </c>
      <c r="EG139" s="218">
        <v>0.47</v>
      </c>
      <c r="EH139" s="159"/>
      <c r="EI139" s="199" t="s">
        <v>210</v>
      </c>
      <c r="EJ139" s="159">
        <v>14</v>
      </c>
      <c r="EK139" s="166" t="e">
        <v>#VALUE!</v>
      </c>
      <c r="EL139" s="218" t="e">
        <v>#VALUE!</v>
      </c>
      <c r="EM139" s="159"/>
      <c r="EN139" s="199" t="s">
        <v>210</v>
      </c>
      <c r="EO139" s="159">
        <v>15</v>
      </c>
      <c r="EP139" s="166" t="e">
        <v>#VALUE!</v>
      </c>
      <c r="EQ139" s="218" t="e">
        <v>#VALUE!</v>
      </c>
      <c r="ER139" s="159"/>
      <c r="ES139" s="199" t="s">
        <v>210</v>
      </c>
      <c r="ET139" s="159">
        <v>16</v>
      </c>
      <c r="EU139" s="166" t="e">
        <v>#VALUE!</v>
      </c>
      <c r="EV139" s="218" t="e">
        <v>#VALUE!</v>
      </c>
      <c r="EW139" s="159"/>
      <c r="EX139" s="199" t="s">
        <v>210</v>
      </c>
      <c r="EY139" s="159">
        <v>17</v>
      </c>
      <c r="EZ139" s="166">
        <v>6.37</v>
      </c>
      <c r="FA139" s="218">
        <v>0.31</v>
      </c>
      <c r="FB139" s="159"/>
      <c r="FC139" s="199" t="s">
        <v>210</v>
      </c>
      <c r="FD139" s="159">
        <v>19</v>
      </c>
      <c r="FE139" s="166" t="e">
        <v>#VALUE!</v>
      </c>
      <c r="FF139" s="218" t="e">
        <v>#VALUE!</v>
      </c>
      <c r="FG139" s="159"/>
      <c r="FH139" s="199" t="s">
        <v>210</v>
      </c>
      <c r="FI139" s="159">
        <v>22</v>
      </c>
      <c r="FJ139" s="166">
        <v>8.01</v>
      </c>
      <c r="FK139" s="218">
        <v>2</v>
      </c>
      <c r="FL139" s="159"/>
      <c r="FM139" s="199" t="s">
        <v>210</v>
      </c>
      <c r="FN139" s="159">
        <v>29</v>
      </c>
      <c r="FO139" s="166">
        <v>8.2799999999999994</v>
      </c>
      <c r="FP139" s="218">
        <v>1.83</v>
      </c>
      <c r="FQ139" s="159"/>
      <c r="FR139" s="199" t="s">
        <v>210</v>
      </c>
      <c r="FS139" s="159">
        <v>37</v>
      </c>
      <c r="FT139" s="166">
        <v>12.18</v>
      </c>
      <c r="FU139" s="218">
        <v>4.26</v>
      </c>
      <c r="FV139" s="159"/>
      <c r="FW139" s="199" t="s">
        <v>210</v>
      </c>
      <c r="FX139" s="159">
        <v>44</v>
      </c>
      <c r="FY139" s="166">
        <v>13.16</v>
      </c>
      <c r="FZ139" s="218">
        <v>4.01</v>
      </c>
      <c r="GA139" s="159"/>
      <c r="GB139" s="199" t="s">
        <v>210</v>
      </c>
      <c r="GC139" s="159">
        <v>51</v>
      </c>
      <c r="GD139" s="166">
        <v>16.32</v>
      </c>
      <c r="GE139" s="218">
        <v>6.06</v>
      </c>
      <c r="GF139" s="159"/>
      <c r="GG139" s="199" t="s">
        <v>210</v>
      </c>
      <c r="GH139" s="159">
        <v>55</v>
      </c>
      <c r="GI139" s="166" t="e">
        <v>#VALUE!</v>
      </c>
      <c r="GJ139" s="218" t="e">
        <v>#VALUE!</v>
      </c>
    </row>
    <row r="140" spans="1:192" ht="17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  <c r="X140" s="159"/>
      <c r="Y140" s="159"/>
      <c r="Z140" s="159"/>
      <c r="AA140" s="159"/>
      <c r="AB140" s="159"/>
      <c r="AC140" s="159"/>
      <c r="AD140" s="159"/>
      <c r="AE140" s="159"/>
      <c r="AF140" s="159"/>
      <c r="AG140" s="159"/>
      <c r="AH140" s="199" t="s">
        <v>211</v>
      </c>
      <c r="AI140" s="159">
        <v>2</v>
      </c>
      <c r="AJ140" s="166">
        <v>10.8</v>
      </c>
      <c r="AK140" s="218">
        <v>1.39</v>
      </c>
      <c r="AL140" s="159"/>
      <c r="AM140" s="199" t="s">
        <v>211</v>
      </c>
      <c r="AN140" s="159">
        <v>6</v>
      </c>
      <c r="AO140" s="166">
        <v>17.579999999999998</v>
      </c>
      <c r="AP140" s="218">
        <v>1.63</v>
      </c>
      <c r="AQ140" s="159"/>
      <c r="AR140" s="199" t="s">
        <v>211</v>
      </c>
      <c r="AS140" s="159">
        <v>8</v>
      </c>
      <c r="AT140" s="166">
        <v>22.77</v>
      </c>
      <c r="AU140" s="218">
        <v>3.31</v>
      </c>
      <c r="AV140" s="159"/>
      <c r="AW140" s="199" t="s">
        <v>211</v>
      </c>
      <c r="AX140" s="159">
        <v>1</v>
      </c>
      <c r="AY140" s="166">
        <v>9.9</v>
      </c>
      <c r="AZ140" s="218">
        <v>1.37</v>
      </c>
      <c r="BA140" s="159"/>
      <c r="BB140" s="199" t="s">
        <v>211</v>
      </c>
      <c r="BC140" s="159">
        <v>2</v>
      </c>
      <c r="BD140" s="166">
        <v>16.010000000000002</v>
      </c>
      <c r="BE140" s="218">
        <v>1.59</v>
      </c>
      <c r="BF140" s="159"/>
      <c r="BG140" s="199" t="s">
        <v>211</v>
      </c>
      <c r="BH140" s="159">
        <v>3</v>
      </c>
      <c r="BI140" s="166">
        <v>19.55</v>
      </c>
      <c r="BJ140" s="218">
        <v>0.72</v>
      </c>
      <c r="BK140" s="159"/>
      <c r="BL140" s="199" t="s">
        <v>211</v>
      </c>
      <c r="BM140" s="159">
        <v>5</v>
      </c>
      <c r="BN140" s="166">
        <v>32.19</v>
      </c>
      <c r="BO140" s="218">
        <v>4.88</v>
      </c>
      <c r="BP140" s="159"/>
      <c r="BQ140" s="199" t="s">
        <v>211</v>
      </c>
      <c r="BR140" s="159">
        <v>8</v>
      </c>
      <c r="BS140" s="166">
        <v>45.23</v>
      </c>
      <c r="BT140" s="218">
        <v>10.220000000000001</v>
      </c>
      <c r="BU140" s="159"/>
      <c r="BV140" s="199" t="s">
        <v>211</v>
      </c>
      <c r="BW140" s="159">
        <v>4</v>
      </c>
      <c r="BX140" s="166">
        <v>17.57</v>
      </c>
      <c r="BY140" s="218">
        <v>1.61</v>
      </c>
      <c r="BZ140" s="159"/>
      <c r="CA140" s="199" t="s">
        <v>211</v>
      </c>
      <c r="CB140" s="159">
        <v>7</v>
      </c>
      <c r="CC140" s="166">
        <v>28.26</v>
      </c>
      <c r="CD140" s="218">
        <v>5.81</v>
      </c>
      <c r="CE140" s="159"/>
      <c r="CF140" s="199" t="s">
        <v>211</v>
      </c>
      <c r="CG140" s="159">
        <v>11</v>
      </c>
      <c r="CH140" s="166">
        <v>36.06</v>
      </c>
      <c r="CI140" s="218">
        <v>8.43</v>
      </c>
      <c r="CJ140" s="159"/>
      <c r="CK140" s="199" t="s">
        <v>211</v>
      </c>
      <c r="CL140" s="159">
        <v>3</v>
      </c>
      <c r="CM140" s="166">
        <v>11.95</v>
      </c>
      <c r="CN140" s="218">
        <v>2.3199999999999998</v>
      </c>
      <c r="CO140" s="159"/>
      <c r="CP140" s="199" t="s">
        <v>211</v>
      </c>
      <c r="CQ140" s="159">
        <v>7</v>
      </c>
      <c r="CR140" s="166">
        <v>22.61</v>
      </c>
      <c r="CS140" s="218">
        <v>7.39</v>
      </c>
      <c r="CT140" s="159"/>
      <c r="CU140" s="199" t="s">
        <v>211</v>
      </c>
      <c r="CV140" s="159">
        <v>13</v>
      </c>
      <c r="CW140" s="166">
        <v>35.79</v>
      </c>
      <c r="CX140" s="218">
        <v>10.8</v>
      </c>
      <c r="CY140" s="159"/>
      <c r="CZ140" s="199" t="s">
        <v>211</v>
      </c>
      <c r="DA140" s="159">
        <v>17</v>
      </c>
      <c r="DB140" s="166">
        <v>43.11</v>
      </c>
      <c r="DC140" s="218">
        <v>15.16</v>
      </c>
      <c r="DD140" s="159"/>
      <c r="DE140" s="199" t="s">
        <v>211</v>
      </c>
      <c r="DF140" s="159">
        <v>23</v>
      </c>
      <c r="DG140" s="166">
        <v>47.61</v>
      </c>
      <c r="DH140" s="218">
        <v>19.03</v>
      </c>
      <c r="DI140" s="159"/>
      <c r="DJ140" s="199" t="s">
        <v>211</v>
      </c>
      <c r="DK140" s="159">
        <v>4</v>
      </c>
      <c r="DL140" s="166">
        <v>35</v>
      </c>
      <c r="DM140" s="218">
        <v>3.85</v>
      </c>
      <c r="DN140" s="159"/>
      <c r="DO140" s="199" t="s">
        <v>211</v>
      </c>
      <c r="DP140" s="159">
        <v>12</v>
      </c>
      <c r="DQ140" s="166">
        <v>69.72</v>
      </c>
      <c r="DR140" s="218">
        <v>1.1399999999999999</v>
      </c>
      <c r="DS140" s="159"/>
      <c r="DT140" s="199" t="s">
        <v>211</v>
      </c>
      <c r="DU140" s="159">
        <v>6</v>
      </c>
      <c r="DV140" s="166">
        <v>50.99</v>
      </c>
      <c r="DW140" s="218">
        <v>9.5500000000000007</v>
      </c>
      <c r="DX140" s="159"/>
      <c r="DY140" s="199" t="s">
        <v>211</v>
      </c>
      <c r="DZ140" s="159">
        <v>9</v>
      </c>
      <c r="EA140" s="166">
        <v>63.73</v>
      </c>
      <c r="EB140" s="218">
        <v>18.47</v>
      </c>
      <c r="EC140" s="159"/>
      <c r="ED140" s="199" t="s">
        <v>211</v>
      </c>
      <c r="EE140" s="159">
        <v>13</v>
      </c>
      <c r="EF140" s="166">
        <v>79.319999999999993</v>
      </c>
      <c r="EG140" s="218">
        <v>16.309999999999999</v>
      </c>
      <c r="EH140" s="159"/>
      <c r="EI140" s="199" t="s">
        <v>211</v>
      </c>
      <c r="EJ140" s="159">
        <v>14</v>
      </c>
      <c r="EK140" s="166">
        <v>88.95</v>
      </c>
      <c r="EL140" s="218">
        <v>21.85</v>
      </c>
      <c r="EM140" s="159"/>
      <c r="EN140" s="199" t="s">
        <v>211</v>
      </c>
      <c r="EO140" s="159">
        <v>15</v>
      </c>
      <c r="EP140" s="166">
        <v>93.53</v>
      </c>
      <c r="EQ140" s="218">
        <v>25.14</v>
      </c>
      <c r="ER140" s="159"/>
      <c r="ES140" s="199" t="s">
        <v>211</v>
      </c>
      <c r="ET140" s="159">
        <v>1</v>
      </c>
      <c r="EU140" s="166">
        <v>17.09</v>
      </c>
      <c r="EV140" s="218">
        <v>1.75</v>
      </c>
      <c r="EW140" s="159"/>
      <c r="EX140" s="199" t="s">
        <v>211</v>
      </c>
      <c r="EY140" s="159">
        <v>2</v>
      </c>
      <c r="EZ140" s="166">
        <v>24.89</v>
      </c>
      <c r="FA140" s="218">
        <v>4.1100000000000003</v>
      </c>
      <c r="FB140" s="159"/>
      <c r="FC140" s="199" t="s">
        <v>211</v>
      </c>
      <c r="FD140" s="159">
        <v>4</v>
      </c>
      <c r="FE140" s="166">
        <v>38.68</v>
      </c>
      <c r="FF140" s="218">
        <v>5.18</v>
      </c>
      <c r="FG140" s="159"/>
      <c r="FH140" s="199" t="s">
        <v>211</v>
      </c>
      <c r="FI140" s="159">
        <v>7</v>
      </c>
      <c r="FJ140" s="166">
        <v>59.99</v>
      </c>
      <c r="FK140" s="218">
        <v>12.06</v>
      </c>
      <c r="FL140" s="159"/>
      <c r="FM140" s="199" t="s">
        <v>211</v>
      </c>
      <c r="FN140" s="159">
        <v>7</v>
      </c>
      <c r="FO140" s="166">
        <v>81.38</v>
      </c>
      <c r="FP140" s="218">
        <v>16.45</v>
      </c>
      <c r="FQ140" s="159"/>
      <c r="FR140" s="199" t="s">
        <v>211</v>
      </c>
      <c r="FS140" s="159">
        <v>15</v>
      </c>
      <c r="FT140" s="166">
        <v>107.64</v>
      </c>
      <c r="FU140" s="218">
        <v>49.88</v>
      </c>
      <c r="FV140" s="159"/>
      <c r="FW140" s="199" t="s">
        <v>211</v>
      </c>
      <c r="FX140" s="159" t="s">
        <v>141</v>
      </c>
      <c r="FY140" s="166" t="e">
        <v>#VALUE!</v>
      </c>
      <c r="FZ140" s="218" t="e">
        <v>#VALUE!</v>
      </c>
      <c r="GA140" s="159"/>
      <c r="GB140" s="199" t="s">
        <v>211</v>
      </c>
      <c r="GC140" s="159" t="s">
        <v>141</v>
      </c>
      <c r="GD140" s="166" t="e">
        <v>#VALUE!</v>
      </c>
      <c r="GE140" s="218" t="e">
        <v>#VALUE!</v>
      </c>
      <c r="GF140" s="159"/>
      <c r="GG140" s="199" t="s">
        <v>211</v>
      </c>
      <c r="GH140" s="159" t="s">
        <v>141</v>
      </c>
      <c r="GI140" s="166" t="e">
        <v>#VALUE!</v>
      </c>
      <c r="GJ140" s="218" t="e">
        <v>#VALUE!</v>
      </c>
    </row>
    <row r="141" spans="1:192" ht="18" thickBot="1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  <c r="X141" s="159"/>
      <c r="Y141" s="159"/>
      <c r="Z141" s="159"/>
      <c r="AA141" s="159"/>
      <c r="AB141" s="159"/>
      <c r="AC141" s="159"/>
      <c r="AD141" s="159"/>
      <c r="AE141" s="159"/>
      <c r="AF141" s="159"/>
      <c r="AG141" s="159"/>
      <c r="AH141" s="212" t="s">
        <v>212</v>
      </c>
      <c r="AI141" s="213">
        <v>2</v>
      </c>
      <c r="AJ141" s="224">
        <v>3.99</v>
      </c>
      <c r="AK141" s="225">
        <v>0.37</v>
      </c>
      <c r="AL141" s="159"/>
      <c r="AM141" s="212" t="s">
        <v>212</v>
      </c>
      <c r="AN141" s="213">
        <v>6</v>
      </c>
      <c r="AO141" s="224">
        <v>5.81</v>
      </c>
      <c r="AP141" s="225">
        <v>0.91</v>
      </c>
      <c r="AQ141" s="159"/>
      <c r="AR141" s="212" t="s">
        <v>212</v>
      </c>
      <c r="AS141" s="213">
        <v>8</v>
      </c>
      <c r="AT141" s="224">
        <v>6.41</v>
      </c>
      <c r="AU141" s="225">
        <v>1.08</v>
      </c>
      <c r="AV141" s="159"/>
      <c r="AW141" s="212" t="s">
        <v>212</v>
      </c>
      <c r="AX141" s="213">
        <v>1</v>
      </c>
      <c r="AY141" s="224">
        <v>3.04</v>
      </c>
      <c r="AZ141" s="225">
        <v>0.3</v>
      </c>
      <c r="BA141" s="159"/>
      <c r="BB141" s="212" t="s">
        <v>212</v>
      </c>
      <c r="BC141" s="213">
        <v>2</v>
      </c>
      <c r="BD141" s="224">
        <v>3.92</v>
      </c>
      <c r="BE141" s="225">
        <v>0.65</v>
      </c>
      <c r="BF141" s="159"/>
      <c r="BG141" s="212" t="s">
        <v>212</v>
      </c>
      <c r="BH141" s="213">
        <v>3</v>
      </c>
      <c r="BI141" s="224">
        <v>4.79</v>
      </c>
      <c r="BJ141" s="225">
        <v>0.2</v>
      </c>
      <c r="BK141" s="159"/>
      <c r="BL141" s="212" t="s">
        <v>212</v>
      </c>
      <c r="BM141" s="213">
        <v>5</v>
      </c>
      <c r="BN141" s="224">
        <v>6.61</v>
      </c>
      <c r="BO141" s="225">
        <v>0.77</v>
      </c>
      <c r="BP141" s="159"/>
      <c r="BQ141" s="212" t="s">
        <v>212</v>
      </c>
      <c r="BR141" s="213">
        <v>8</v>
      </c>
      <c r="BS141" s="224">
        <v>8.6</v>
      </c>
      <c r="BT141" s="225">
        <v>1.2</v>
      </c>
      <c r="BU141" s="159"/>
      <c r="BV141" s="212" t="s">
        <v>212</v>
      </c>
      <c r="BW141" s="213">
        <v>4</v>
      </c>
      <c r="BX141" s="224">
        <v>3.96</v>
      </c>
      <c r="BY141" s="225">
        <v>0.59</v>
      </c>
      <c r="BZ141" s="159"/>
      <c r="CA141" s="212" t="s">
        <v>212</v>
      </c>
      <c r="CB141" s="213">
        <v>7</v>
      </c>
      <c r="CC141" s="224">
        <v>5.6</v>
      </c>
      <c r="CD141" s="225">
        <v>0.34</v>
      </c>
      <c r="CE141" s="159"/>
      <c r="CF141" s="212" t="s">
        <v>212</v>
      </c>
      <c r="CG141" s="213">
        <v>11</v>
      </c>
      <c r="CH141" s="224">
        <v>7.32</v>
      </c>
      <c r="CI141" s="225">
        <v>1.1200000000000001</v>
      </c>
      <c r="CJ141" s="159"/>
      <c r="CK141" s="212" t="s">
        <v>212</v>
      </c>
      <c r="CL141" s="213">
        <v>3</v>
      </c>
      <c r="CM141" s="224">
        <v>3.66</v>
      </c>
      <c r="CN141" s="225">
        <v>0.43</v>
      </c>
      <c r="CO141" s="159"/>
      <c r="CP141" s="212" t="s">
        <v>212</v>
      </c>
      <c r="CQ141" s="213">
        <v>7</v>
      </c>
      <c r="CR141" s="224">
        <v>5.24</v>
      </c>
      <c r="CS141" s="225">
        <v>0.52</v>
      </c>
      <c r="CT141" s="159"/>
      <c r="CU141" s="212" t="s">
        <v>212</v>
      </c>
      <c r="CV141" s="213">
        <v>13</v>
      </c>
      <c r="CW141" s="224">
        <v>7.32</v>
      </c>
      <c r="CX141" s="225">
        <v>1.67</v>
      </c>
      <c r="CY141" s="159"/>
      <c r="CZ141" s="212" t="s">
        <v>212</v>
      </c>
      <c r="DA141" s="213">
        <v>17</v>
      </c>
      <c r="DB141" s="224">
        <v>7.79</v>
      </c>
      <c r="DC141" s="225">
        <v>1.49</v>
      </c>
      <c r="DD141" s="159"/>
      <c r="DE141" s="212" t="s">
        <v>212</v>
      </c>
      <c r="DF141" s="213">
        <v>23</v>
      </c>
      <c r="DG141" s="224">
        <v>10.08</v>
      </c>
      <c r="DH141" s="225">
        <v>2.2400000000000002</v>
      </c>
      <c r="DI141" s="159"/>
      <c r="DJ141" s="212" t="s">
        <v>212</v>
      </c>
      <c r="DK141" s="213">
        <v>4</v>
      </c>
      <c r="DL141" s="224">
        <v>5.35</v>
      </c>
      <c r="DM141" s="225">
        <v>1.01</v>
      </c>
      <c r="DN141" s="159"/>
      <c r="DO141" s="212" t="s">
        <v>212</v>
      </c>
      <c r="DP141" s="213">
        <v>12</v>
      </c>
      <c r="DQ141" s="224">
        <v>12.31</v>
      </c>
      <c r="DR141" s="225">
        <v>1.1299999999999999</v>
      </c>
      <c r="DS141" s="159"/>
      <c r="DT141" s="212" t="s">
        <v>212</v>
      </c>
      <c r="DU141" s="213">
        <v>6</v>
      </c>
      <c r="DV141" s="224">
        <v>7.59</v>
      </c>
      <c r="DW141" s="225">
        <v>1.34</v>
      </c>
      <c r="DX141" s="159"/>
      <c r="DY141" s="212" t="s">
        <v>212</v>
      </c>
      <c r="DZ141" s="213">
        <v>9</v>
      </c>
      <c r="EA141" s="224">
        <v>9.4700000000000006</v>
      </c>
      <c r="EB141" s="225">
        <v>0.99</v>
      </c>
      <c r="EC141" s="159"/>
      <c r="ED141" s="212" t="s">
        <v>212</v>
      </c>
      <c r="EE141" s="213">
        <v>13</v>
      </c>
      <c r="EF141" s="224">
        <v>11.96</v>
      </c>
      <c r="EG141" s="225">
        <v>2.35</v>
      </c>
      <c r="EH141" s="159"/>
      <c r="EI141" s="212" t="s">
        <v>212</v>
      </c>
      <c r="EJ141" s="213">
        <v>14</v>
      </c>
      <c r="EK141" s="224" t="e">
        <v>#VALUE!</v>
      </c>
      <c r="EL141" s="225" t="e">
        <v>#VALUE!</v>
      </c>
      <c r="EM141" s="159"/>
      <c r="EN141" s="212" t="s">
        <v>212</v>
      </c>
      <c r="EO141" s="213">
        <v>15</v>
      </c>
      <c r="EP141" s="224" t="e">
        <v>#VALUE!</v>
      </c>
      <c r="EQ141" s="225" t="e">
        <v>#VALUE!</v>
      </c>
      <c r="ER141" s="159"/>
      <c r="ES141" s="212" t="s">
        <v>212</v>
      </c>
      <c r="ET141" s="213">
        <v>16</v>
      </c>
      <c r="EU141" s="224" t="e">
        <v>#VALUE!</v>
      </c>
      <c r="EV141" s="225" t="e">
        <v>#VALUE!</v>
      </c>
      <c r="EW141" s="159"/>
      <c r="EX141" s="212" t="s">
        <v>212</v>
      </c>
      <c r="EY141" s="213">
        <v>17</v>
      </c>
      <c r="EZ141" s="224">
        <v>15.65</v>
      </c>
      <c r="FA141" s="225">
        <v>2.54</v>
      </c>
      <c r="FB141" s="159"/>
      <c r="FC141" s="212" t="s">
        <v>212</v>
      </c>
      <c r="FD141" s="213">
        <v>19</v>
      </c>
      <c r="FE141" s="224" t="e">
        <v>#VALUE!</v>
      </c>
      <c r="FF141" s="225" t="e">
        <v>#VALUE!</v>
      </c>
      <c r="FG141" s="159"/>
      <c r="FH141" s="212" t="s">
        <v>212</v>
      </c>
      <c r="FI141" s="213">
        <v>22</v>
      </c>
      <c r="FJ141" s="224">
        <v>18.62</v>
      </c>
      <c r="FK141" s="225">
        <v>3.11</v>
      </c>
      <c r="FL141" s="159"/>
      <c r="FM141" s="212" t="s">
        <v>212</v>
      </c>
      <c r="FN141" s="213">
        <v>29</v>
      </c>
      <c r="FO141" s="224">
        <v>23.12</v>
      </c>
      <c r="FP141" s="225">
        <v>11.78</v>
      </c>
      <c r="FQ141" s="159"/>
      <c r="FR141" s="212" t="s">
        <v>212</v>
      </c>
      <c r="FS141" s="213">
        <v>37</v>
      </c>
      <c r="FT141" s="224">
        <v>28.1</v>
      </c>
      <c r="FU141" s="225">
        <v>9.7100000000000009</v>
      </c>
      <c r="FV141" s="159"/>
      <c r="FW141" s="212" t="s">
        <v>212</v>
      </c>
      <c r="FX141" s="213">
        <v>44</v>
      </c>
      <c r="FY141" s="224">
        <v>30.5</v>
      </c>
      <c r="FZ141" s="225">
        <v>14.99</v>
      </c>
      <c r="GA141" s="159"/>
      <c r="GB141" s="212" t="s">
        <v>212</v>
      </c>
      <c r="GC141" s="213">
        <v>51</v>
      </c>
      <c r="GD141" s="224">
        <v>33.9</v>
      </c>
      <c r="GE141" s="225">
        <v>15.93</v>
      </c>
      <c r="GF141" s="159"/>
      <c r="GG141" s="212" t="s">
        <v>212</v>
      </c>
      <c r="GH141" s="213">
        <v>55</v>
      </c>
      <c r="GI141" s="224" t="e">
        <v>#VALUE!</v>
      </c>
      <c r="GJ141" s="225" t="e">
        <v>#VALUE!</v>
      </c>
    </row>
    <row r="142" spans="1:192" ht="17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  <c r="X142" s="159"/>
      <c r="Y142" s="159"/>
      <c r="Z142" s="159"/>
      <c r="AA142" s="159"/>
      <c r="AB142" s="159"/>
      <c r="AC142" s="159"/>
      <c r="AD142" s="159"/>
      <c r="AE142" s="159"/>
      <c r="AF142" s="159"/>
      <c r="AG142" s="159"/>
      <c r="AH142" s="160"/>
      <c r="AI142" s="159"/>
      <c r="AJ142" s="159"/>
      <c r="AK142" s="159"/>
      <c r="AL142" s="159"/>
      <c r="AM142" s="160"/>
      <c r="AN142" s="159"/>
      <c r="AO142" s="159"/>
      <c r="AP142" s="159"/>
      <c r="AQ142" s="159"/>
      <c r="AR142" s="160"/>
      <c r="AS142" s="159"/>
      <c r="AT142" s="159"/>
      <c r="AU142" s="159"/>
      <c r="AV142" s="159"/>
      <c r="AW142" s="160"/>
      <c r="AX142" s="159"/>
      <c r="AY142" s="159"/>
      <c r="AZ142" s="159"/>
      <c r="BA142" s="159"/>
      <c r="BB142" s="159"/>
      <c r="BC142" s="159"/>
      <c r="BD142" s="159"/>
      <c r="BE142" s="159"/>
      <c r="BF142" s="159"/>
      <c r="BG142" s="159"/>
      <c r="BH142" s="159"/>
      <c r="BI142" s="159"/>
      <c r="BJ142" s="159"/>
      <c r="BK142" s="159"/>
      <c r="BL142" s="159"/>
      <c r="BM142" s="159"/>
      <c r="BN142" s="159"/>
      <c r="BO142" s="159"/>
      <c r="BP142" s="159"/>
      <c r="BQ142" s="159"/>
      <c r="BR142" s="159"/>
      <c r="BS142" s="159"/>
      <c r="BT142" s="159"/>
      <c r="BU142" s="159"/>
      <c r="BV142" s="159"/>
      <c r="BW142" s="159"/>
      <c r="BX142" s="159"/>
      <c r="BY142" s="159"/>
      <c r="BZ142" s="159"/>
      <c r="CA142" s="159"/>
      <c r="CB142" s="159"/>
      <c r="CC142" s="159"/>
      <c r="CD142" s="159"/>
      <c r="CE142" s="159"/>
      <c r="CF142" s="159"/>
      <c r="CG142" s="159"/>
      <c r="CH142" s="159"/>
      <c r="CI142" s="159"/>
      <c r="CJ142" s="159"/>
      <c r="CK142" s="159"/>
      <c r="CL142" s="159"/>
      <c r="CM142" s="159"/>
      <c r="CN142" s="159"/>
      <c r="CO142" s="159"/>
      <c r="CP142" s="159"/>
      <c r="CQ142" s="159"/>
      <c r="CR142" s="159"/>
      <c r="CS142" s="159"/>
      <c r="CT142" s="159"/>
      <c r="CU142" s="159"/>
      <c r="CV142" s="159"/>
      <c r="CW142" s="159"/>
      <c r="CX142" s="159"/>
      <c r="CY142" s="159"/>
      <c r="CZ142" s="159"/>
      <c r="DA142" s="159"/>
      <c r="DB142" s="159"/>
      <c r="DC142" s="159"/>
      <c r="DD142" s="159"/>
      <c r="DE142" s="159"/>
      <c r="DF142" s="159"/>
      <c r="DG142" s="159"/>
      <c r="DH142" s="159"/>
      <c r="DI142" s="159"/>
      <c r="DJ142" s="159"/>
      <c r="DK142" s="159"/>
      <c r="DL142" s="159"/>
      <c r="DM142" s="159"/>
      <c r="DN142" s="159"/>
      <c r="DO142" s="159"/>
      <c r="DP142" s="159"/>
      <c r="DQ142" s="159"/>
      <c r="DR142" s="159"/>
      <c r="DS142" s="159"/>
      <c r="DT142" s="159"/>
      <c r="DU142" s="159"/>
      <c r="DV142" s="159"/>
      <c r="DW142" s="159"/>
      <c r="DX142" s="159"/>
      <c r="DY142" s="159"/>
      <c r="DZ142" s="159"/>
      <c r="EA142" s="159"/>
      <c r="EB142" s="159"/>
      <c r="EC142" s="159"/>
      <c r="ED142" s="159"/>
      <c r="EE142" s="159"/>
      <c r="EF142" s="159"/>
      <c r="EG142" s="159"/>
      <c r="EH142" s="159"/>
      <c r="EI142" s="159"/>
      <c r="EJ142" s="159"/>
      <c r="EK142" s="159"/>
      <c r="EL142" s="159"/>
      <c r="EM142" s="159"/>
      <c r="EN142" s="159"/>
      <c r="EO142" s="159"/>
      <c r="EP142" s="159"/>
      <c r="EQ142" s="159"/>
      <c r="ER142" s="159"/>
      <c r="ES142" s="159"/>
      <c r="ET142" s="159"/>
      <c r="EU142" s="159"/>
      <c r="EV142" s="159"/>
      <c r="EW142" s="159"/>
      <c r="EX142" s="159"/>
      <c r="EY142" s="159"/>
      <c r="EZ142" s="159"/>
      <c r="FA142" s="159"/>
      <c r="FB142" s="159"/>
      <c r="FC142" s="159"/>
      <c r="FD142" s="159"/>
      <c r="FE142" s="159"/>
      <c r="FF142" s="159"/>
      <c r="FG142" s="159"/>
      <c r="FH142" s="159"/>
      <c r="FI142" s="159"/>
      <c r="FJ142" s="159"/>
      <c r="FK142" s="159"/>
      <c r="FL142" s="159"/>
      <c r="FM142" s="159"/>
      <c r="FN142" s="159"/>
      <c r="FO142" s="159"/>
      <c r="FP142" s="159"/>
      <c r="FQ142" s="159"/>
      <c r="FR142" s="159"/>
      <c r="FS142" s="159"/>
      <c r="FT142" s="159"/>
      <c r="FU142" s="159"/>
      <c r="FV142" s="159"/>
      <c r="FW142" s="159"/>
      <c r="FX142" s="159"/>
      <c r="FY142" s="159"/>
      <c r="FZ142" s="159"/>
      <c r="GA142" s="159"/>
      <c r="GB142" s="159"/>
      <c r="GC142" s="159"/>
      <c r="GD142" s="159"/>
      <c r="GE142" s="159"/>
      <c r="GF142" s="159"/>
      <c r="GG142" s="159"/>
      <c r="GH142" s="159"/>
      <c r="GI142" s="159"/>
      <c r="GJ142" s="159"/>
    </row>
    <row r="143" spans="1:192" ht="17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  <c r="X143" s="159"/>
      <c r="Y143" s="159"/>
      <c r="Z143" s="159"/>
      <c r="AA143" s="159"/>
      <c r="AB143" s="159"/>
      <c r="AC143" s="159"/>
      <c r="AD143" s="159"/>
      <c r="AE143" s="159"/>
      <c r="AF143" s="159"/>
      <c r="AG143" s="159"/>
      <c r="AH143" s="160"/>
      <c r="AI143" s="159"/>
      <c r="AJ143" s="159"/>
      <c r="AK143" s="159"/>
      <c r="AL143" s="159"/>
      <c r="AM143" s="160"/>
      <c r="AN143" s="159"/>
      <c r="AO143" s="159"/>
      <c r="AP143" s="159"/>
      <c r="AQ143" s="159"/>
      <c r="AR143" s="160"/>
      <c r="AS143" s="159"/>
      <c r="AT143" s="159"/>
      <c r="AU143" s="159"/>
      <c r="AV143" s="159"/>
      <c r="AW143" s="160"/>
      <c r="AX143" s="159"/>
      <c r="AY143" s="159"/>
      <c r="AZ143" s="159"/>
      <c r="BA143" s="159"/>
      <c r="BB143" s="159"/>
      <c r="BC143" s="159"/>
      <c r="BD143" s="159"/>
      <c r="BE143" s="159"/>
      <c r="BF143" s="159"/>
      <c r="BG143" s="159"/>
      <c r="BH143" s="159"/>
      <c r="BI143" s="159"/>
      <c r="BJ143" s="159"/>
      <c r="BK143" s="159"/>
      <c r="BL143" s="159"/>
      <c r="BM143" s="159"/>
      <c r="BN143" s="159"/>
      <c r="BO143" s="159"/>
      <c r="BP143" s="159"/>
      <c r="BQ143" s="159"/>
      <c r="BR143" s="159"/>
      <c r="BS143" s="159"/>
      <c r="BT143" s="159"/>
      <c r="BU143" s="159"/>
      <c r="BV143" s="159"/>
      <c r="BW143" s="159"/>
      <c r="BX143" s="159"/>
      <c r="BY143" s="159"/>
      <c r="BZ143" s="159"/>
      <c r="CA143" s="159"/>
      <c r="CB143" s="159"/>
      <c r="CC143" s="159"/>
      <c r="CD143" s="159"/>
      <c r="CE143" s="159"/>
      <c r="CF143" s="159"/>
      <c r="CG143" s="159"/>
      <c r="CH143" s="159"/>
      <c r="CI143" s="159"/>
      <c r="CJ143" s="159"/>
      <c r="CK143" s="159"/>
      <c r="CL143" s="159"/>
      <c r="CM143" s="159"/>
      <c r="CN143" s="159"/>
      <c r="CO143" s="159"/>
      <c r="CP143" s="159"/>
      <c r="CQ143" s="159"/>
      <c r="CR143" s="159"/>
      <c r="CS143" s="159"/>
      <c r="CT143" s="159"/>
      <c r="CU143" s="159"/>
      <c r="CV143" s="159"/>
      <c r="CW143" s="159"/>
      <c r="CX143" s="159"/>
      <c r="CY143" s="159"/>
      <c r="CZ143" s="159"/>
      <c r="DA143" s="159"/>
      <c r="DB143" s="159"/>
      <c r="DC143" s="159"/>
      <c r="DD143" s="159"/>
      <c r="DE143" s="159"/>
      <c r="DF143" s="159"/>
      <c r="DG143" s="159"/>
      <c r="DH143" s="159"/>
      <c r="DI143" s="159"/>
      <c r="DJ143" s="159"/>
      <c r="DK143" s="159"/>
      <c r="DL143" s="159"/>
      <c r="DM143" s="159"/>
      <c r="DN143" s="159"/>
      <c r="DO143" s="159"/>
      <c r="DP143" s="159"/>
      <c r="DQ143" s="159"/>
      <c r="DR143" s="159"/>
      <c r="DS143" s="159"/>
      <c r="DT143" s="159"/>
      <c r="DU143" s="159"/>
      <c r="DV143" s="159"/>
      <c r="DW143" s="159"/>
      <c r="DX143" s="159"/>
      <c r="DY143" s="159"/>
      <c r="DZ143" s="159"/>
      <c r="EA143" s="159"/>
      <c r="EB143" s="159"/>
      <c r="EC143" s="159"/>
      <c r="ED143" s="159"/>
      <c r="EE143" s="159"/>
      <c r="EF143" s="159"/>
      <c r="EG143" s="159"/>
      <c r="EH143" s="159"/>
      <c r="EI143" s="159"/>
      <c r="EJ143" s="159"/>
      <c r="EK143" s="159"/>
      <c r="EL143" s="159"/>
      <c r="EM143" s="159"/>
      <c r="EN143" s="159"/>
      <c r="EO143" s="159"/>
      <c r="EP143" s="159"/>
      <c r="EQ143" s="159"/>
      <c r="ER143" s="159"/>
      <c r="ES143" s="159"/>
      <c r="ET143" s="159"/>
      <c r="EU143" s="159"/>
      <c r="EV143" s="159"/>
      <c r="EW143" s="159"/>
      <c r="EX143" s="159"/>
      <c r="EY143" s="159"/>
      <c r="EZ143" s="159"/>
      <c r="FA143" s="159"/>
      <c r="FB143" s="159"/>
      <c r="FC143" s="159"/>
      <c r="FD143" s="159"/>
      <c r="FE143" s="159"/>
      <c r="FF143" s="159"/>
      <c r="FG143" s="159"/>
      <c r="FH143" s="159"/>
      <c r="FI143" s="159"/>
      <c r="FJ143" s="159"/>
      <c r="FK143" s="159"/>
      <c r="FL143" s="159"/>
      <c r="FM143" s="159"/>
      <c r="FN143" s="159"/>
      <c r="FO143" s="159"/>
      <c r="FP143" s="159"/>
      <c r="FQ143" s="159"/>
      <c r="FR143" s="159"/>
      <c r="FS143" s="159"/>
      <c r="FT143" s="159"/>
      <c r="FU143" s="159"/>
      <c r="FV143" s="159"/>
      <c r="FW143" s="159"/>
      <c r="FX143" s="159"/>
      <c r="FY143" s="159"/>
      <c r="FZ143" s="159"/>
      <c r="GA143" s="159"/>
      <c r="GB143" s="159"/>
      <c r="GC143" s="159"/>
      <c r="GD143" s="159"/>
      <c r="GE143" s="159"/>
      <c r="GF143" s="159"/>
      <c r="GG143" s="159"/>
      <c r="GH143" s="159"/>
      <c r="GI143" s="159"/>
      <c r="GJ143" s="159"/>
    </row>
    <row r="144" spans="1:192" ht="17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  <c r="X144" s="159"/>
      <c r="Y144" s="159"/>
      <c r="Z144" s="159"/>
      <c r="AA144" s="159"/>
      <c r="AB144" s="159"/>
      <c r="AC144" s="159"/>
      <c r="AD144" s="159"/>
      <c r="AE144" s="159"/>
      <c r="AF144" s="159"/>
      <c r="AG144" s="159"/>
      <c r="AH144" s="160"/>
      <c r="AI144" s="159"/>
      <c r="AJ144" s="159"/>
      <c r="AK144" s="159"/>
      <c r="AL144" s="159"/>
      <c r="AM144" s="160"/>
      <c r="AN144" s="159"/>
      <c r="AO144" s="159"/>
      <c r="AP144" s="159"/>
      <c r="AQ144" s="159"/>
      <c r="AR144" s="160"/>
      <c r="AS144" s="159"/>
      <c r="AT144" s="159"/>
      <c r="AU144" s="159"/>
      <c r="AV144" s="159"/>
      <c r="AW144" s="160"/>
      <c r="AX144" s="159"/>
      <c r="AY144" s="159"/>
      <c r="AZ144" s="159"/>
      <c r="BA144" s="159"/>
      <c r="BB144" s="159"/>
      <c r="BC144" s="159"/>
      <c r="BD144" s="159"/>
      <c r="BE144" s="159"/>
      <c r="BF144" s="159"/>
      <c r="BG144" s="159"/>
      <c r="BH144" s="159"/>
      <c r="BI144" s="159"/>
      <c r="BJ144" s="159"/>
      <c r="BK144" s="159"/>
      <c r="BL144" s="159"/>
      <c r="BM144" s="159"/>
      <c r="BN144" s="159"/>
      <c r="BO144" s="159"/>
      <c r="BP144" s="159"/>
      <c r="BQ144" s="159"/>
      <c r="BR144" s="159"/>
      <c r="BS144" s="159"/>
      <c r="BT144" s="159"/>
      <c r="BU144" s="159"/>
      <c r="BV144" s="159"/>
      <c r="BW144" s="159"/>
      <c r="BX144" s="159"/>
      <c r="BY144" s="159"/>
      <c r="BZ144" s="159"/>
      <c r="CA144" s="159"/>
      <c r="CB144" s="159"/>
      <c r="CC144" s="159"/>
      <c r="CD144" s="159"/>
      <c r="CE144" s="159"/>
      <c r="CF144" s="159"/>
      <c r="CG144" s="159"/>
      <c r="CH144" s="159"/>
      <c r="CI144" s="159"/>
      <c r="CJ144" s="159"/>
      <c r="CK144" s="159"/>
      <c r="CL144" s="159"/>
      <c r="CM144" s="159"/>
      <c r="CN144" s="159"/>
      <c r="CO144" s="159"/>
      <c r="CP144" s="159"/>
      <c r="CQ144" s="159"/>
      <c r="CR144" s="159"/>
      <c r="CS144" s="159"/>
      <c r="CT144" s="159"/>
      <c r="CU144" s="159"/>
      <c r="CV144" s="159"/>
      <c r="CW144" s="159"/>
      <c r="CX144" s="159"/>
      <c r="CY144" s="159"/>
      <c r="CZ144" s="159"/>
      <c r="DA144" s="159"/>
      <c r="DB144" s="159"/>
      <c r="DC144" s="159"/>
      <c r="DD144" s="159"/>
      <c r="DE144" s="159"/>
      <c r="DF144" s="159"/>
      <c r="DG144" s="159"/>
      <c r="DH144" s="159"/>
      <c r="DI144" s="159"/>
      <c r="DJ144" s="159"/>
      <c r="DK144" s="159"/>
      <c r="DL144" s="159"/>
      <c r="DM144" s="159"/>
      <c r="DN144" s="159"/>
      <c r="DO144" s="159"/>
      <c r="DP144" s="159"/>
      <c r="DQ144" s="159"/>
      <c r="DR144" s="159"/>
      <c r="DS144" s="159"/>
      <c r="DT144" s="159"/>
      <c r="DU144" s="159"/>
      <c r="DV144" s="159"/>
      <c r="DW144" s="159"/>
      <c r="DX144" s="159"/>
      <c r="DY144" s="159"/>
      <c r="DZ144" s="159"/>
      <c r="EA144" s="159"/>
      <c r="EB144" s="159"/>
      <c r="EC144" s="159"/>
      <c r="ED144" s="159"/>
      <c r="EE144" s="159"/>
      <c r="EF144" s="159"/>
      <c r="EG144" s="159"/>
      <c r="EH144" s="159"/>
      <c r="EI144" s="159"/>
      <c r="EJ144" s="159"/>
      <c r="EK144" s="159"/>
      <c r="EL144" s="159"/>
      <c r="EM144" s="159"/>
      <c r="EN144" s="159"/>
      <c r="EO144" s="159"/>
      <c r="EP144" s="159"/>
      <c r="EQ144" s="159"/>
      <c r="ER144" s="159"/>
      <c r="ES144" s="159"/>
      <c r="ET144" s="159"/>
      <c r="EU144" s="159"/>
      <c r="EV144" s="159"/>
      <c r="EW144" s="159"/>
      <c r="EX144" s="159"/>
      <c r="EY144" s="159"/>
      <c r="EZ144" s="159"/>
      <c r="FA144" s="159"/>
      <c r="FB144" s="159"/>
      <c r="FC144" s="159"/>
      <c r="FD144" s="159"/>
      <c r="FE144" s="159"/>
      <c r="FF144" s="159"/>
      <c r="FG144" s="159"/>
      <c r="FH144" s="159"/>
      <c r="FI144" s="159"/>
      <c r="FJ144" s="159"/>
      <c r="FK144" s="159"/>
      <c r="FL144" s="159"/>
      <c r="FM144" s="159"/>
      <c r="FN144" s="159"/>
      <c r="FO144" s="159"/>
      <c r="FP144" s="159"/>
      <c r="FQ144" s="159"/>
      <c r="FR144" s="159"/>
      <c r="FS144" s="159"/>
      <c r="FT144" s="159"/>
      <c r="FU144" s="159"/>
      <c r="FV144" s="159"/>
      <c r="FW144" s="159"/>
      <c r="FX144" s="159"/>
      <c r="FY144" s="159"/>
      <c r="FZ144" s="159"/>
      <c r="GA144" s="159"/>
      <c r="GB144" s="159"/>
      <c r="GC144" s="159"/>
      <c r="GD144" s="159"/>
      <c r="GE144" s="159"/>
      <c r="GF144" s="159"/>
      <c r="GG144" s="159"/>
      <c r="GH144" s="159"/>
      <c r="GI144" s="159"/>
      <c r="GJ144" s="159"/>
    </row>
    <row r="145" spans="1:192" ht="17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159"/>
      <c r="Z145" s="159"/>
      <c r="AA145" s="159"/>
      <c r="AB145" s="159"/>
      <c r="AC145" s="159"/>
      <c r="AD145" s="159"/>
      <c r="AE145" s="159"/>
      <c r="AF145" s="159"/>
      <c r="AG145" s="159"/>
      <c r="AH145" s="160"/>
      <c r="AI145" s="159"/>
      <c r="AJ145" s="159"/>
      <c r="AK145" s="159"/>
      <c r="AL145" s="159"/>
      <c r="AM145" s="160"/>
      <c r="AN145" s="159"/>
      <c r="AO145" s="159"/>
      <c r="AP145" s="159"/>
      <c r="AQ145" s="159"/>
      <c r="AR145" s="160"/>
      <c r="AS145" s="159"/>
      <c r="AT145" s="159"/>
      <c r="AU145" s="159"/>
      <c r="AV145" s="159"/>
      <c r="AW145" s="160"/>
      <c r="AX145" s="159"/>
      <c r="AY145" s="159"/>
      <c r="AZ145" s="159"/>
      <c r="BA145" s="159"/>
      <c r="BB145" s="159"/>
      <c r="BC145" s="159"/>
      <c r="BD145" s="159"/>
      <c r="BE145" s="159"/>
      <c r="BF145" s="159"/>
      <c r="BG145" s="159"/>
      <c r="BH145" s="159"/>
      <c r="BI145" s="159"/>
      <c r="BJ145" s="159"/>
      <c r="BK145" s="159"/>
      <c r="BL145" s="159"/>
      <c r="BM145" s="159"/>
      <c r="BN145" s="159"/>
      <c r="BO145" s="159"/>
      <c r="BP145" s="159"/>
      <c r="BQ145" s="159"/>
      <c r="BR145" s="159"/>
      <c r="BS145" s="159"/>
      <c r="BT145" s="159"/>
      <c r="BU145" s="159"/>
      <c r="BV145" s="159"/>
      <c r="BW145" s="159"/>
      <c r="BX145" s="159"/>
      <c r="BY145" s="159"/>
      <c r="BZ145" s="159"/>
      <c r="CA145" s="159"/>
      <c r="CB145" s="159"/>
      <c r="CC145" s="159"/>
      <c r="CD145" s="159"/>
      <c r="CE145" s="159"/>
      <c r="CF145" s="159"/>
      <c r="CG145" s="159"/>
      <c r="CH145" s="159"/>
      <c r="CI145" s="159"/>
      <c r="CJ145" s="159"/>
      <c r="CK145" s="159"/>
      <c r="CL145" s="159"/>
      <c r="CM145" s="159"/>
      <c r="CN145" s="159"/>
      <c r="CO145" s="159"/>
      <c r="CP145" s="159"/>
      <c r="CQ145" s="159"/>
      <c r="CR145" s="159"/>
      <c r="CS145" s="159"/>
      <c r="CT145" s="159"/>
      <c r="CU145" s="159"/>
      <c r="CV145" s="159"/>
      <c r="CW145" s="159"/>
      <c r="CX145" s="159"/>
      <c r="CY145" s="159"/>
      <c r="CZ145" s="159"/>
      <c r="DA145" s="159"/>
      <c r="DB145" s="159"/>
      <c r="DC145" s="159"/>
      <c r="DD145" s="159"/>
      <c r="DE145" s="159"/>
      <c r="DF145" s="159"/>
      <c r="DG145" s="159"/>
      <c r="DH145" s="159"/>
      <c r="DI145" s="159"/>
      <c r="DJ145" s="159"/>
      <c r="DK145" s="159"/>
      <c r="DL145" s="159"/>
      <c r="DM145" s="159"/>
      <c r="DN145" s="159"/>
      <c r="DO145" s="159"/>
      <c r="DP145" s="159"/>
      <c r="DQ145" s="159"/>
      <c r="DR145" s="159"/>
      <c r="DS145" s="159"/>
      <c r="DT145" s="159"/>
      <c r="DU145" s="159"/>
      <c r="DV145" s="159"/>
      <c r="DW145" s="159"/>
      <c r="DX145" s="159"/>
      <c r="DY145" s="159"/>
      <c r="DZ145" s="159"/>
      <c r="EA145" s="159"/>
      <c r="EB145" s="159"/>
      <c r="EC145" s="159"/>
      <c r="ED145" s="159"/>
      <c r="EE145" s="159"/>
      <c r="EF145" s="159"/>
      <c r="EG145" s="159"/>
      <c r="EH145" s="159"/>
      <c r="EI145" s="159"/>
      <c r="EJ145" s="159"/>
      <c r="EK145" s="159"/>
      <c r="EL145" s="159"/>
      <c r="EM145" s="159"/>
      <c r="EN145" s="159"/>
      <c r="EO145" s="159"/>
      <c r="EP145" s="159"/>
      <c r="EQ145" s="159"/>
      <c r="ER145" s="159"/>
      <c r="ES145" s="159"/>
      <c r="ET145" s="159"/>
      <c r="EU145" s="159"/>
      <c r="EV145" s="159"/>
      <c r="EW145" s="159"/>
      <c r="EX145" s="159"/>
      <c r="EY145" s="159"/>
      <c r="EZ145" s="159"/>
      <c r="FA145" s="159"/>
      <c r="FB145" s="159"/>
      <c r="FC145" s="159"/>
      <c r="FD145" s="159"/>
      <c r="FE145" s="159"/>
      <c r="FF145" s="159"/>
      <c r="FG145" s="159"/>
      <c r="FH145" s="159"/>
      <c r="FI145" s="159"/>
      <c r="FJ145" s="159"/>
      <c r="FK145" s="159"/>
      <c r="FL145" s="159"/>
      <c r="FM145" s="159"/>
      <c r="FN145" s="159"/>
      <c r="FO145" s="159"/>
      <c r="FP145" s="159"/>
      <c r="FQ145" s="159"/>
      <c r="FR145" s="159"/>
      <c r="FS145" s="159"/>
      <c r="FT145" s="159"/>
      <c r="FU145" s="159"/>
      <c r="FV145" s="159"/>
      <c r="FW145" s="159"/>
      <c r="FX145" s="159"/>
      <c r="FY145" s="159"/>
      <c r="FZ145" s="159"/>
      <c r="GA145" s="159"/>
      <c r="GB145" s="159"/>
      <c r="GC145" s="159"/>
      <c r="GD145" s="159"/>
      <c r="GE145" s="159"/>
      <c r="GF145" s="159"/>
      <c r="GG145" s="159"/>
      <c r="GH145" s="159"/>
      <c r="GI145" s="159"/>
      <c r="GJ145" s="159"/>
    </row>
    <row r="146" spans="1:192" ht="17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159"/>
      <c r="Z146" s="159"/>
      <c r="AA146" s="159"/>
      <c r="AB146" s="159"/>
      <c r="AC146" s="159"/>
      <c r="AD146" s="159"/>
      <c r="AE146" s="159"/>
      <c r="AF146" s="159"/>
      <c r="AG146" s="159"/>
      <c r="AH146" s="160"/>
      <c r="AI146" s="159"/>
      <c r="AJ146" s="159"/>
      <c r="AK146" s="159"/>
      <c r="AL146" s="159"/>
      <c r="AM146" s="160"/>
      <c r="AN146" s="159"/>
      <c r="AO146" s="159"/>
      <c r="AP146" s="159"/>
      <c r="AQ146" s="159"/>
      <c r="AR146" s="160"/>
      <c r="AS146" s="159"/>
      <c r="AT146" s="159"/>
      <c r="AU146" s="159"/>
      <c r="AV146" s="159"/>
      <c r="AW146" s="160"/>
      <c r="AX146" s="159"/>
      <c r="AY146" s="159"/>
      <c r="AZ146" s="159"/>
      <c r="BA146" s="159"/>
      <c r="BB146" s="159"/>
      <c r="BC146" s="159"/>
      <c r="BD146" s="159"/>
      <c r="BE146" s="159"/>
      <c r="BF146" s="159"/>
      <c r="BG146" s="159"/>
      <c r="BH146" s="159"/>
      <c r="BI146" s="159"/>
      <c r="BJ146" s="159"/>
      <c r="BK146" s="159"/>
      <c r="BL146" s="159"/>
      <c r="BM146" s="159"/>
      <c r="BN146" s="159"/>
      <c r="BO146" s="159"/>
      <c r="BP146" s="159"/>
      <c r="BQ146" s="159"/>
      <c r="BR146" s="159"/>
      <c r="BS146" s="159"/>
      <c r="BT146" s="159"/>
      <c r="BU146" s="159"/>
      <c r="BV146" s="159"/>
      <c r="BW146" s="159"/>
      <c r="BX146" s="159"/>
      <c r="BY146" s="159"/>
      <c r="BZ146" s="159"/>
      <c r="CA146" s="159"/>
      <c r="CB146" s="159"/>
      <c r="CC146" s="159"/>
      <c r="CD146" s="159"/>
      <c r="CE146" s="159"/>
      <c r="CF146" s="159"/>
      <c r="CG146" s="159"/>
      <c r="CH146" s="159"/>
      <c r="CI146" s="159"/>
      <c r="CJ146" s="159"/>
      <c r="CK146" s="159"/>
      <c r="CL146" s="159"/>
      <c r="CM146" s="159"/>
      <c r="CN146" s="159"/>
      <c r="CO146" s="159"/>
      <c r="CP146" s="159"/>
      <c r="CQ146" s="159"/>
      <c r="CR146" s="159"/>
      <c r="CS146" s="159"/>
      <c r="CT146" s="159"/>
      <c r="CU146" s="159"/>
      <c r="CV146" s="159"/>
      <c r="CW146" s="159"/>
      <c r="CX146" s="159"/>
      <c r="CY146" s="159"/>
      <c r="CZ146" s="159"/>
      <c r="DA146" s="159"/>
      <c r="DB146" s="159"/>
      <c r="DC146" s="159"/>
      <c r="DD146" s="159"/>
      <c r="DE146" s="159"/>
      <c r="DF146" s="159"/>
      <c r="DG146" s="159"/>
      <c r="DH146" s="159"/>
      <c r="DI146" s="159"/>
      <c r="DJ146" s="159"/>
      <c r="DK146" s="159"/>
      <c r="DL146" s="159"/>
      <c r="DM146" s="159"/>
      <c r="DN146" s="159"/>
      <c r="DO146" s="159"/>
      <c r="DP146" s="159"/>
      <c r="DQ146" s="159"/>
      <c r="DR146" s="159"/>
      <c r="DS146" s="159"/>
      <c r="DT146" s="159"/>
      <c r="DU146" s="159"/>
      <c r="DV146" s="159"/>
      <c r="DW146" s="159"/>
      <c r="DX146" s="159"/>
      <c r="DY146" s="159"/>
      <c r="DZ146" s="159"/>
      <c r="EA146" s="159"/>
      <c r="EB146" s="159"/>
      <c r="EC146" s="159"/>
      <c r="ED146" s="159"/>
      <c r="EE146" s="159"/>
      <c r="EF146" s="159"/>
      <c r="EG146" s="159"/>
      <c r="EH146" s="159"/>
      <c r="EI146" s="159"/>
      <c r="EJ146" s="159"/>
      <c r="EK146" s="159"/>
      <c r="EL146" s="159"/>
      <c r="EM146" s="159"/>
      <c r="EN146" s="159"/>
      <c r="EO146" s="159"/>
      <c r="EP146" s="159"/>
      <c r="EQ146" s="159"/>
      <c r="ER146" s="159"/>
      <c r="ES146" s="159"/>
      <c r="ET146" s="159"/>
      <c r="EU146" s="159"/>
      <c r="EV146" s="159"/>
      <c r="EW146" s="159"/>
      <c r="EX146" s="159"/>
      <c r="EY146" s="159"/>
      <c r="EZ146" s="159"/>
      <c r="FA146" s="159"/>
      <c r="FB146" s="159"/>
      <c r="FC146" s="159"/>
      <c r="FD146" s="159"/>
      <c r="FE146" s="159"/>
      <c r="FF146" s="159"/>
      <c r="FG146" s="159"/>
      <c r="FH146" s="159"/>
      <c r="FI146" s="159"/>
      <c r="FJ146" s="159"/>
      <c r="FK146" s="159"/>
      <c r="FL146" s="159"/>
      <c r="FM146" s="159"/>
      <c r="FN146" s="159"/>
      <c r="FO146" s="159"/>
      <c r="FP146" s="159"/>
      <c r="FQ146" s="159"/>
      <c r="FR146" s="159"/>
      <c r="FS146" s="159"/>
      <c r="FT146" s="159"/>
      <c r="FU146" s="159"/>
      <c r="FV146" s="159"/>
      <c r="FW146" s="159"/>
      <c r="FX146" s="159"/>
      <c r="FY146" s="159"/>
      <c r="FZ146" s="159"/>
      <c r="GA146" s="159"/>
      <c r="GB146" s="159"/>
      <c r="GC146" s="159"/>
      <c r="GD146" s="159"/>
      <c r="GE146" s="159"/>
      <c r="GF146" s="159"/>
      <c r="GG146" s="159"/>
      <c r="GH146" s="159"/>
      <c r="GI146" s="159"/>
      <c r="GJ146" s="159"/>
    </row>
    <row r="147" spans="1:192" ht="17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  <c r="X147" s="159"/>
      <c r="Y147" s="159"/>
      <c r="Z147" s="159"/>
      <c r="AA147" s="159"/>
      <c r="AB147" s="159"/>
      <c r="AC147" s="159"/>
      <c r="AD147" s="159"/>
      <c r="AE147" s="159"/>
      <c r="AF147" s="159"/>
      <c r="AG147" s="159"/>
      <c r="AH147" s="160"/>
      <c r="AI147" s="159"/>
      <c r="AJ147" s="159"/>
      <c r="AK147" s="159"/>
      <c r="AL147" s="159"/>
      <c r="AM147" s="160"/>
      <c r="AN147" s="159"/>
      <c r="AO147" s="159"/>
      <c r="AP147" s="159"/>
      <c r="AQ147" s="159"/>
      <c r="AR147" s="160"/>
      <c r="AS147" s="159"/>
      <c r="AT147" s="159"/>
      <c r="AU147" s="159"/>
      <c r="AV147" s="159"/>
      <c r="AW147" s="160"/>
      <c r="AX147" s="159"/>
      <c r="AY147" s="159"/>
      <c r="AZ147" s="159"/>
      <c r="BA147" s="159"/>
      <c r="BB147" s="159"/>
      <c r="BC147" s="159"/>
      <c r="BD147" s="159"/>
      <c r="BE147" s="159"/>
      <c r="BF147" s="159"/>
      <c r="BG147" s="159"/>
      <c r="BH147" s="159"/>
      <c r="BI147" s="159"/>
      <c r="BJ147" s="159"/>
      <c r="BK147" s="159"/>
      <c r="BL147" s="159"/>
      <c r="BM147" s="159"/>
      <c r="BN147" s="159"/>
      <c r="BO147" s="159"/>
      <c r="BP147" s="159"/>
      <c r="BQ147" s="159"/>
      <c r="BR147" s="159"/>
      <c r="BS147" s="159"/>
      <c r="BT147" s="159"/>
      <c r="BU147" s="159"/>
      <c r="BV147" s="159"/>
      <c r="BW147" s="159"/>
      <c r="BX147" s="159"/>
      <c r="BY147" s="159"/>
      <c r="BZ147" s="159"/>
      <c r="CA147" s="159"/>
      <c r="CB147" s="159"/>
      <c r="CC147" s="159"/>
      <c r="CD147" s="159"/>
      <c r="CE147" s="159"/>
      <c r="CF147" s="159"/>
      <c r="CG147" s="159"/>
      <c r="CH147" s="159"/>
      <c r="CI147" s="159"/>
      <c r="CJ147" s="159"/>
      <c r="CK147" s="159"/>
      <c r="CL147" s="159"/>
      <c r="CM147" s="159"/>
      <c r="CN147" s="159"/>
      <c r="CO147" s="159"/>
      <c r="CP147" s="159"/>
      <c r="CQ147" s="159"/>
      <c r="CR147" s="159"/>
      <c r="CS147" s="159"/>
      <c r="CT147" s="159"/>
      <c r="CU147" s="159"/>
      <c r="CV147" s="159"/>
      <c r="CW147" s="159"/>
      <c r="CX147" s="159"/>
      <c r="CY147" s="159"/>
      <c r="CZ147" s="159"/>
      <c r="DA147" s="159"/>
      <c r="DB147" s="159"/>
      <c r="DC147" s="159"/>
      <c r="DD147" s="159"/>
      <c r="DE147" s="159"/>
      <c r="DF147" s="159"/>
      <c r="DG147" s="159"/>
      <c r="DH147" s="159"/>
      <c r="DI147" s="159"/>
      <c r="DJ147" s="159"/>
      <c r="DK147" s="159"/>
      <c r="DL147" s="159"/>
      <c r="DM147" s="159"/>
      <c r="DN147" s="159"/>
      <c r="DO147" s="159"/>
      <c r="DP147" s="159"/>
      <c r="DQ147" s="159"/>
      <c r="DR147" s="159"/>
      <c r="DS147" s="159"/>
      <c r="DT147" s="159"/>
      <c r="DU147" s="159"/>
      <c r="DV147" s="159"/>
      <c r="DW147" s="159"/>
      <c r="DX147" s="159"/>
      <c r="DY147" s="159"/>
      <c r="DZ147" s="159"/>
      <c r="EA147" s="159"/>
      <c r="EB147" s="159"/>
      <c r="EC147" s="159"/>
      <c r="ED147" s="159"/>
      <c r="EE147" s="159"/>
      <c r="EF147" s="159"/>
      <c r="EG147" s="159"/>
      <c r="EH147" s="159"/>
      <c r="EI147" s="159"/>
      <c r="EJ147" s="159"/>
      <c r="EK147" s="159"/>
      <c r="EL147" s="159"/>
      <c r="EM147" s="159"/>
      <c r="EN147" s="159"/>
      <c r="EO147" s="159"/>
      <c r="EP147" s="159"/>
      <c r="EQ147" s="159"/>
      <c r="ER147" s="159"/>
      <c r="ES147" s="159"/>
      <c r="ET147" s="159"/>
      <c r="EU147" s="159"/>
      <c r="EV147" s="159"/>
      <c r="EW147" s="159"/>
      <c r="EX147" s="159"/>
      <c r="EY147" s="159"/>
      <c r="EZ147" s="159"/>
      <c r="FA147" s="159"/>
      <c r="FB147" s="159"/>
      <c r="FC147" s="159"/>
      <c r="FD147" s="159"/>
      <c r="FE147" s="159"/>
      <c r="FF147" s="159"/>
      <c r="FG147" s="159"/>
      <c r="FH147" s="159"/>
      <c r="FI147" s="159"/>
      <c r="FJ147" s="159"/>
      <c r="FK147" s="159"/>
      <c r="FL147" s="159"/>
      <c r="FM147" s="159"/>
      <c r="FN147" s="159"/>
      <c r="FO147" s="159"/>
      <c r="FP147" s="159"/>
      <c r="FQ147" s="159"/>
      <c r="FR147" s="159"/>
      <c r="FS147" s="159"/>
      <c r="FT147" s="159"/>
      <c r="FU147" s="159"/>
      <c r="FV147" s="159"/>
      <c r="FW147" s="159"/>
      <c r="FX147" s="159"/>
      <c r="FY147" s="159"/>
      <c r="FZ147" s="159"/>
      <c r="GA147" s="159"/>
      <c r="GB147" s="159"/>
      <c r="GC147" s="159"/>
      <c r="GD147" s="159"/>
      <c r="GE147" s="159"/>
      <c r="GF147" s="159"/>
      <c r="GG147" s="159"/>
      <c r="GH147" s="159"/>
      <c r="GI147" s="159"/>
      <c r="GJ147" s="159"/>
    </row>
    <row r="148" spans="1:192" ht="17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H148" s="160"/>
      <c r="AI148" s="159"/>
      <c r="AJ148" s="159"/>
      <c r="AK148" s="159"/>
      <c r="AL148" s="159"/>
      <c r="AM148" s="160"/>
      <c r="AN148" s="159"/>
      <c r="AO148" s="159"/>
      <c r="AP148" s="159"/>
      <c r="AQ148" s="159"/>
      <c r="AR148" s="160"/>
      <c r="AS148" s="159"/>
      <c r="AT148" s="159"/>
      <c r="AU148" s="159"/>
      <c r="AV148" s="159"/>
      <c r="AW148" s="160"/>
      <c r="AX148" s="159"/>
      <c r="AY148" s="159"/>
      <c r="AZ148" s="159"/>
      <c r="BA148" s="159"/>
      <c r="BB148" s="159"/>
      <c r="BC148" s="159"/>
      <c r="BD148" s="159"/>
      <c r="BE148" s="159"/>
      <c r="BF148" s="159"/>
      <c r="BG148" s="159"/>
      <c r="BH148" s="159"/>
      <c r="BI148" s="159"/>
      <c r="BJ148" s="159"/>
      <c r="BK148" s="159"/>
      <c r="BL148" s="159"/>
      <c r="BM148" s="159"/>
      <c r="BN148" s="159"/>
      <c r="BO148" s="159"/>
      <c r="BP148" s="159"/>
      <c r="BQ148" s="159"/>
      <c r="BR148" s="159"/>
      <c r="BS148" s="159"/>
      <c r="BT148" s="159"/>
      <c r="BU148" s="159"/>
      <c r="BV148" s="159"/>
      <c r="BW148" s="159"/>
      <c r="BX148" s="159"/>
      <c r="BY148" s="159"/>
      <c r="BZ148" s="159"/>
      <c r="CA148" s="159"/>
      <c r="CB148" s="159"/>
      <c r="CC148" s="159"/>
      <c r="CD148" s="159"/>
      <c r="CE148" s="159"/>
      <c r="CF148" s="159"/>
      <c r="CG148" s="159"/>
      <c r="CH148" s="159"/>
      <c r="CI148" s="159"/>
      <c r="CJ148" s="159"/>
      <c r="CK148" s="159"/>
      <c r="CL148" s="159"/>
      <c r="CM148" s="159"/>
      <c r="CN148" s="159"/>
      <c r="CO148" s="159"/>
      <c r="CP148" s="159"/>
      <c r="CQ148" s="159"/>
      <c r="CR148" s="159"/>
      <c r="CS148" s="159"/>
      <c r="CT148" s="159"/>
      <c r="CU148" s="159"/>
      <c r="CV148" s="159"/>
      <c r="CW148" s="159"/>
      <c r="CX148" s="159"/>
      <c r="CY148" s="159"/>
      <c r="CZ148" s="159"/>
      <c r="DA148" s="159"/>
      <c r="DB148" s="159"/>
      <c r="DC148" s="159"/>
      <c r="DD148" s="159"/>
      <c r="DE148" s="159"/>
      <c r="DF148" s="159"/>
      <c r="DG148" s="159"/>
      <c r="DH148" s="159"/>
      <c r="DI148" s="159"/>
      <c r="DJ148" s="159"/>
      <c r="DK148" s="159"/>
      <c r="DL148" s="159"/>
      <c r="DM148" s="159"/>
      <c r="DN148" s="159"/>
      <c r="DO148" s="159"/>
      <c r="DP148" s="159"/>
      <c r="DQ148" s="159"/>
      <c r="DR148" s="159"/>
      <c r="DS148" s="159"/>
      <c r="DT148" s="159"/>
      <c r="DU148" s="159"/>
      <c r="DV148" s="159"/>
      <c r="DW148" s="159"/>
      <c r="DX148" s="159"/>
      <c r="DY148" s="159"/>
      <c r="DZ148" s="159"/>
      <c r="EA148" s="159"/>
      <c r="EB148" s="159"/>
      <c r="EC148" s="159"/>
      <c r="ED148" s="159"/>
      <c r="EE148" s="159"/>
      <c r="EF148" s="159"/>
      <c r="EG148" s="159"/>
      <c r="EH148" s="159"/>
      <c r="EI148" s="159"/>
      <c r="EJ148" s="159"/>
      <c r="EK148" s="159"/>
      <c r="EL148" s="159"/>
      <c r="EM148" s="159"/>
      <c r="EN148" s="159"/>
      <c r="EO148" s="159"/>
      <c r="EP148" s="159"/>
      <c r="EQ148" s="159"/>
      <c r="ER148" s="159"/>
      <c r="ES148" s="159"/>
      <c r="ET148" s="159"/>
      <c r="EU148" s="159"/>
      <c r="EV148" s="159"/>
      <c r="EW148" s="159"/>
      <c r="EX148" s="159"/>
      <c r="EY148" s="159"/>
      <c r="EZ148" s="159"/>
      <c r="FA148" s="159"/>
      <c r="FB148" s="159"/>
      <c r="FC148" s="159"/>
      <c r="FD148" s="159"/>
      <c r="FE148" s="159"/>
      <c r="FF148" s="159"/>
      <c r="FG148" s="159"/>
      <c r="FH148" s="159"/>
      <c r="FI148" s="159"/>
      <c r="FJ148" s="159"/>
      <c r="FK148" s="159"/>
      <c r="FL148" s="159"/>
      <c r="FM148" s="159"/>
      <c r="FN148" s="159"/>
      <c r="FO148" s="159"/>
      <c r="FP148" s="159"/>
      <c r="FQ148" s="159"/>
      <c r="FR148" s="159"/>
      <c r="FS148" s="159"/>
      <c r="FT148" s="159"/>
      <c r="FU148" s="159"/>
      <c r="FV148" s="159"/>
      <c r="FW148" s="159"/>
      <c r="FX148" s="159"/>
      <c r="FY148" s="159"/>
      <c r="FZ148" s="159"/>
      <c r="GA148" s="159"/>
      <c r="GB148" s="159"/>
      <c r="GC148" s="159"/>
      <c r="GD148" s="159"/>
      <c r="GE148" s="159"/>
      <c r="GF148" s="159"/>
      <c r="GG148" s="159"/>
      <c r="GH148" s="159"/>
      <c r="GI148" s="159"/>
      <c r="GJ148" s="159"/>
    </row>
  </sheetData>
  <mergeCells count="809">
    <mergeCell ref="C3:D3"/>
    <mergeCell ref="I3:J3"/>
    <mergeCell ref="A10:C10"/>
    <mergeCell ref="A11:A12"/>
    <mergeCell ref="B11:B12"/>
    <mergeCell ref="D11:D12"/>
    <mergeCell ref="E11:E12"/>
    <mergeCell ref="F11:F12"/>
    <mergeCell ref="G11:G12"/>
    <mergeCell ref="H11:H12"/>
    <mergeCell ref="O11:O12"/>
    <mergeCell ref="P11:P12"/>
    <mergeCell ref="Q11:Q12"/>
    <mergeCell ref="R11:R12"/>
    <mergeCell ref="S11:S12"/>
    <mergeCell ref="T11:T12"/>
    <mergeCell ref="I11:I12"/>
    <mergeCell ref="J11:J12"/>
    <mergeCell ref="K11:K12"/>
    <mergeCell ref="L11:L12"/>
    <mergeCell ref="M11:M12"/>
    <mergeCell ref="N11:N12"/>
    <mergeCell ref="AA11:AA12"/>
    <mergeCell ref="AB11:AB12"/>
    <mergeCell ref="AC11:AC12"/>
    <mergeCell ref="AD11:AD12"/>
    <mergeCell ref="AE11:AE12"/>
    <mergeCell ref="AF11:AF12"/>
    <mergeCell ref="U11:U12"/>
    <mergeCell ref="V11:V12"/>
    <mergeCell ref="W11:W12"/>
    <mergeCell ref="X11:X12"/>
    <mergeCell ref="Y11:Y12"/>
    <mergeCell ref="Z11:Z12"/>
    <mergeCell ref="AN11:AN12"/>
    <mergeCell ref="AO11:AO12"/>
    <mergeCell ref="AP11:AP12"/>
    <mergeCell ref="AQ11:AQ12"/>
    <mergeCell ref="AR11:AR12"/>
    <mergeCell ref="AS11:AS12"/>
    <mergeCell ref="AG11:AG12"/>
    <mergeCell ref="AH11:AH12"/>
    <mergeCell ref="AJ11:AJ12"/>
    <mergeCell ref="AK11:AK12"/>
    <mergeCell ref="AL11:AL12"/>
    <mergeCell ref="AM11:AM12"/>
    <mergeCell ref="AZ11:AZ12"/>
    <mergeCell ref="BA11:BA12"/>
    <mergeCell ref="BB11:BB12"/>
    <mergeCell ref="BC11:BC12"/>
    <mergeCell ref="BD11:BD12"/>
    <mergeCell ref="BE11:BE12"/>
    <mergeCell ref="AT11:AT12"/>
    <mergeCell ref="AU11:AU12"/>
    <mergeCell ref="AV11:AV12"/>
    <mergeCell ref="AW11:AW12"/>
    <mergeCell ref="AX11:AX12"/>
    <mergeCell ref="AY11:AY12"/>
    <mergeCell ref="BL11:BL12"/>
    <mergeCell ref="BM11:BM12"/>
    <mergeCell ref="BN11:BN12"/>
    <mergeCell ref="BO11:BO12"/>
    <mergeCell ref="BP11:BP12"/>
    <mergeCell ref="BQ11:BQ12"/>
    <mergeCell ref="BF11:BF12"/>
    <mergeCell ref="BG11:BG12"/>
    <mergeCell ref="BH11:BH12"/>
    <mergeCell ref="BI11:BI12"/>
    <mergeCell ref="BJ11:BJ12"/>
    <mergeCell ref="BK11:BK12"/>
    <mergeCell ref="BX11:BX12"/>
    <mergeCell ref="BY11:BY12"/>
    <mergeCell ref="BZ11:BZ12"/>
    <mergeCell ref="CA11:CA12"/>
    <mergeCell ref="CB11:CB12"/>
    <mergeCell ref="CC11:CC12"/>
    <mergeCell ref="BR11:BR12"/>
    <mergeCell ref="BS11:BS12"/>
    <mergeCell ref="BT11:BT12"/>
    <mergeCell ref="BU11:BU12"/>
    <mergeCell ref="BV11:BV12"/>
    <mergeCell ref="BW11:BW12"/>
    <mergeCell ref="CJ11:CJ12"/>
    <mergeCell ref="CK11:CK12"/>
    <mergeCell ref="CL11:CL12"/>
    <mergeCell ref="CM11:CM12"/>
    <mergeCell ref="CN11:CN12"/>
    <mergeCell ref="CO11:CO12"/>
    <mergeCell ref="CD11:CD12"/>
    <mergeCell ref="CE11:CE12"/>
    <mergeCell ref="CF11:CF12"/>
    <mergeCell ref="CG11:CG12"/>
    <mergeCell ref="CH11:CH12"/>
    <mergeCell ref="CI11:CI12"/>
    <mergeCell ref="CV11:CV12"/>
    <mergeCell ref="CW11:CW12"/>
    <mergeCell ref="CX11:CX12"/>
    <mergeCell ref="CY11:CY12"/>
    <mergeCell ref="CZ11:CZ12"/>
    <mergeCell ref="DA11:DA12"/>
    <mergeCell ref="CP11:CP12"/>
    <mergeCell ref="CQ11:CQ12"/>
    <mergeCell ref="CR11:CR12"/>
    <mergeCell ref="CS11:CS12"/>
    <mergeCell ref="CT11:CT12"/>
    <mergeCell ref="CU11:CU12"/>
    <mergeCell ref="DH11:DH12"/>
    <mergeCell ref="DI11:DI12"/>
    <mergeCell ref="DJ11:DJ12"/>
    <mergeCell ref="DK11:DK12"/>
    <mergeCell ref="DL11:DL12"/>
    <mergeCell ref="DM11:DM12"/>
    <mergeCell ref="DB11:DB12"/>
    <mergeCell ref="DC11:DC12"/>
    <mergeCell ref="DD11:DD12"/>
    <mergeCell ref="DE11:DE12"/>
    <mergeCell ref="DF11:DF12"/>
    <mergeCell ref="DG11:DG12"/>
    <mergeCell ref="DT11:DT12"/>
    <mergeCell ref="DU11:DU12"/>
    <mergeCell ref="DV11:DV12"/>
    <mergeCell ref="DW11:DW12"/>
    <mergeCell ref="DX11:DX12"/>
    <mergeCell ref="DY11:DY12"/>
    <mergeCell ref="DN11:DN12"/>
    <mergeCell ref="DO11:DO12"/>
    <mergeCell ref="DP11:DP12"/>
    <mergeCell ref="DQ11:DQ12"/>
    <mergeCell ref="DR11:DR12"/>
    <mergeCell ref="DS11:DS12"/>
    <mergeCell ref="EF11:EF12"/>
    <mergeCell ref="EG11:EG12"/>
    <mergeCell ref="EH11:EH12"/>
    <mergeCell ref="EI11:EI12"/>
    <mergeCell ref="EJ11:EJ12"/>
    <mergeCell ref="EK11:EK12"/>
    <mergeCell ref="DZ11:DZ12"/>
    <mergeCell ref="EA11:EA12"/>
    <mergeCell ref="EB11:EB12"/>
    <mergeCell ref="EC11:EC12"/>
    <mergeCell ref="ED11:ED12"/>
    <mergeCell ref="EE11:EE12"/>
    <mergeCell ref="ER11:ER12"/>
    <mergeCell ref="ES11:ES12"/>
    <mergeCell ref="ET11:ET12"/>
    <mergeCell ref="EU11:EU12"/>
    <mergeCell ref="EV11:EV12"/>
    <mergeCell ref="EW11:EW12"/>
    <mergeCell ref="EL11:EL12"/>
    <mergeCell ref="EM11:EM12"/>
    <mergeCell ref="EN11:EN12"/>
    <mergeCell ref="EO11:EO12"/>
    <mergeCell ref="EP11:EP12"/>
    <mergeCell ref="EQ11:EQ12"/>
    <mergeCell ref="FD11:FD12"/>
    <mergeCell ref="FE11:FE12"/>
    <mergeCell ref="FF11:FF12"/>
    <mergeCell ref="FG11:FG12"/>
    <mergeCell ref="FH11:FH12"/>
    <mergeCell ref="FI11:FI12"/>
    <mergeCell ref="EX11:EX12"/>
    <mergeCell ref="EY11:EY12"/>
    <mergeCell ref="EZ11:EZ12"/>
    <mergeCell ref="FA11:FA12"/>
    <mergeCell ref="FB11:FB12"/>
    <mergeCell ref="FC11:FC12"/>
    <mergeCell ref="FS11:FS12"/>
    <mergeCell ref="FT11:FT12"/>
    <mergeCell ref="FU11:FU12"/>
    <mergeCell ref="FV11:FV12"/>
    <mergeCell ref="FJ11:FJ12"/>
    <mergeCell ref="FK11:FK12"/>
    <mergeCell ref="FM11:FM12"/>
    <mergeCell ref="FN11:FN12"/>
    <mergeCell ref="FO11:FO12"/>
    <mergeCell ref="FP11:FP12"/>
    <mergeCell ref="GI11:GI12"/>
    <mergeCell ref="GJ11:GJ12"/>
    <mergeCell ref="A26:D26"/>
    <mergeCell ref="AD26:AE26"/>
    <mergeCell ref="A27:A28"/>
    <mergeCell ref="B27:B28"/>
    <mergeCell ref="C27:C28"/>
    <mergeCell ref="D27:D28"/>
    <mergeCell ref="E27:E28"/>
    <mergeCell ref="F27:F28"/>
    <mergeCell ref="GC11:GC12"/>
    <mergeCell ref="GD11:GD12"/>
    <mergeCell ref="GE11:GE12"/>
    <mergeCell ref="GF11:GF12"/>
    <mergeCell ref="GG11:GG12"/>
    <mergeCell ref="GH11:GH12"/>
    <mergeCell ref="FW11:FW12"/>
    <mergeCell ref="FX11:FX12"/>
    <mergeCell ref="FY11:FY12"/>
    <mergeCell ref="FZ11:FZ12"/>
    <mergeCell ref="GA11:GA12"/>
    <mergeCell ref="GB11:GB12"/>
    <mergeCell ref="FQ11:FQ12"/>
    <mergeCell ref="FR11:FR12"/>
    <mergeCell ref="M27:M28"/>
    <mergeCell ref="N27:N28"/>
    <mergeCell ref="O27:O28"/>
    <mergeCell ref="P27:P28"/>
    <mergeCell ref="Q27:Q28"/>
    <mergeCell ref="R27:R28"/>
    <mergeCell ref="G27:G28"/>
    <mergeCell ref="H27:H28"/>
    <mergeCell ref="I27:I28"/>
    <mergeCell ref="J27:J28"/>
    <mergeCell ref="K27:K28"/>
    <mergeCell ref="L27:L28"/>
    <mergeCell ref="Y27:Y28"/>
    <mergeCell ref="Z27:Z28"/>
    <mergeCell ref="AA27:AA28"/>
    <mergeCell ref="AB27:AB28"/>
    <mergeCell ref="AC27:AC28"/>
    <mergeCell ref="AE27:AE28"/>
    <mergeCell ref="S27:S28"/>
    <mergeCell ref="T27:T28"/>
    <mergeCell ref="U27:U28"/>
    <mergeCell ref="V27:V28"/>
    <mergeCell ref="W27:W28"/>
    <mergeCell ref="X27:X28"/>
    <mergeCell ref="AM27:AM28"/>
    <mergeCell ref="AN27:AN28"/>
    <mergeCell ref="AO27:AO28"/>
    <mergeCell ref="AP27:AP28"/>
    <mergeCell ref="AQ27:AQ28"/>
    <mergeCell ref="AR27:AR28"/>
    <mergeCell ref="AF27:AF28"/>
    <mergeCell ref="AG27:AG28"/>
    <mergeCell ref="AH27:AH28"/>
    <mergeCell ref="AJ27:AJ28"/>
    <mergeCell ref="AK27:AK28"/>
    <mergeCell ref="AL27:AL28"/>
    <mergeCell ref="AY27:AY28"/>
    <mergeCell ref="AZ27:AZ28"/>
    <mergeCell ref="BA27:BA28"/>
    <mergeCell ref="BB27:BB28"/>
    <mergeCell ref="BC27:BC28"/>
    <mergeCell ref="BD27:BD28"/>
    <mergeCell ref="AS27:AS28"/>
    <mergeCell ref="AT27:AT28"/>
    <mergeCell ref="AU27:AU28"/>
    <mergeCell ref="AV27:AV28"/>
    <mergeCell ref="AW27:AW28"/>
    <mergeCell ref="AX27:AX28"/>
    <mergeCell ref="BK27:BK28"/>
    <mergeCell ref="BL27:BL28"/>
    <mergeCell ref="BM27:BM28"/>
    <mergeCell ref="BN27:BN28"/>
    <mergeCell ref="BO27:BO28"/>
    <mergeCell ref="BP27:BP28"/>
    <mergeCell ref="BE27:BE28"/>
    <mergeCell ref="BF27:BF28"/>
    <mergeCell ref="BG27:BG28"/>
    <mergeCell ref="BH27:BH28"/>
    <mergeCell ref="BI27:BI28"/>
    <mergeCell ref="BJ27:BJ28"/>
    <mergeCell ref="BW27:BW28"/>
    <mergeCell ref="BX27:BX28"/>
    <mergeCell ref="BY27:BY28"/>
    <mergeCell ref="BZ27:BZ28"/>
    <mergeCell ref="CA27:CA28"/>
    <mergeCell ref="CB27:CB28"/>
    <mergeCell ref="BQ27:BQ28"/>
    <mergeCell ref="BR27:BR28"/>
    <mergeCell ref="BS27:BS28"/>
    <mergeCell ref="BT27:BT28"/>
    <mergeCell ref="BU27:BU28"/>
    <mergeCell ref="BV27:BV28"/>
    <mergeCell ref="CI27:CI28"/>
    <mergeCell ref="CJ27:CJ28"/>
    <mergeCell ref="CK27:CK28"/>
    <mergeCell ref="CL27:CL28"/>
    <mergeCell ref="CM27:CM28"/>
    <mergeCell ref="CN27:CN28"/>
    <mergeCell ref="CC27:CC28"/>
    <mergeCell ref="CD27:CD28"/>
    <mergeCell ref="CE27:CE28"/>
    <mergeCell ref="CF27:CF28"/>
    <mergeCell ref="CG27:CG28"/>
    <mergeCell ref="CH27:CH28"/>
    <mergeCell ref="CU27:CU28"/>
    <mergeCell ref="CV27:CV28"/>
    <mergeCell ref="CW27:CW28"/>
    <mergeCell ref="CX27:CX28"/>
    <mergeCell ref="CY27:CY28"/>
    <mergeCell ref="CZ27:CZ28"/>
    <mergeCell ref="CO27:CO28"/>
    <mergeCell ref="CP27:CP28"/>
    <mergeCell ref="CQ27:CQ28"/>
    <mergeCell ref="CR27:CR28"/>
    <mergeCell ref="CS27:CS28"/>
    <mergeCell ref="CT27:CT28"/>
    <mergeCell ref="DG27:DG28"/>
    <mergeCell ref="DH27:DH28"/>
    <mergeCell ref="DI27:DI28"/>
    <mergeCell ref="DJ27:DJ28"/>
    <mergeCell ref="DK27:DK28"/>
    <mergeCell ref="DL27:DL28"/>
    <mergeCell ref="DA27:DA28"/>
    <mergeCell ref="DB27:DB28"/>
    <mergeCell ref="DC27:DC28"/>
    <mergeCell ref="DD27:DD28"/>
    <mergeCell ref="DE27:DE28"/>
    <mergeCell ref="DF27:DF28"/>
    <mergeCell ref="DS27:DS28"/>
    <mergeCell ref="DT27:DT28"/>
    <mergeCell ref="DU27:DU28"/>
    <mergeCell ref="DV27:DV28"/>
    <mergeCell ref="DW27:DW28"/>
    <mergeCell ref="DX27:DX28"/>
    <mergeCell ref="DM27:DM28"/>
    <mergeCell ref="DN27:DN28"/>
    <mergeCell ref="DO27:DO28"/>
    <mergeCell ref="DP27:DP28"/>
    <mergeCell ref="DQ27:DQ28"/>
    <mergeCell ref="DR27:DR28"/>
    <mergeCell ref="EE27:EE28"/>
    <mergeCell ref="EF27:EF28"/>
    <mergeCell ref="EG27:EG28"/>
    <mergeCell ref="EH27:EH28"/>
    <mergeCell ref="EI27:EI28"/>
    <mergeCell ref="EJ27:EJ28"/>
    <mergeCell ref="DY27:DY28"/>
    <mergeCell ref="DZ27:DZ28"/>
    <mergeCell ref="EA27:EA28"/>
    <mergeCell ref="EB27:EB28"/>
    <mergeCell ref="EC27:EC28"/>
    <mergeCell ref="ED27:ED28"/>
    <mergeCell ref="EQ27:EQ28"/>
    <mergeCell ref="ER27:ER28"/>
    <mergeCell ref="ES27:ES28"/>
    <mergeCell ref="ET27:ET28"/>
    <mergeCell ref="EU27:EU28"/>
    <mergeCell ref="EV27:EV28"/>
    <mergeCell ref="EK27:EK28"/>
    <mergeCell ref="EL27:EL28"/>
    <mergeCell ref="EM27:EM28"/>
    <mergeCell ref="EN27:EN28"/>
    <mergeCell ref="EO27:EO28"/>
    <mergeCell ref="EP27:EP28"/>
    <mergeCell ref="FC27:FC28"/>
    <mergeCell ref="FD27:FD28"/>
    <mergeCell ref="FE27:FE28"/>
    <mergeCell ref="FF27:FF28"/>
    <mergeCell ref="FG27:FG28"/>
    <mergeCell ref="FH27:FH28"/>
    <mergeCell ref="EW27:EW28"/>
    <mergeCell ref="EX27:EX28"/>
    <mergeCell ref="EY27:EY28"/>
    <mergeCell ref="EZ27:EZ28"/>
    <mergeCell ref="FA27:FA28"/>
    <mergeCell ref="FB27:FB28"/>
    <mergeCell ref="FQ27:FQ28"/>
    <mergeCell ref="FR27:FR28"/>
    <mergeCell ref="FS27:FS28"/>
    <mergeCell ref="FT27:FT28"/>
    <mergeCell ref="FI27:FI28"/>
    <mergeCell ref="FJ27:FJ28"/>
    <mergeCell ref="FK27:FK28"/>
    <mergeCell ref="FL27:FL28"/>
    <mergeCell ref="FM27:FM28"/>
    <mergeCell ref="FN27:FN28"/>
    <mergeCell ref="GG27:GG28"/>
    <mergeCell ref="GH27:GH28"/>
    <mergeCell ref="GI27:GI28"/>
    <mergeCell ref="GJ27:GJ28"/>
    <mergeCell ref="A42:C42"/>
    <mergeCell ref="A43:A44"/>
    <mergeCell ref="B43:B44"/>
    <mergeCell ref="C43:C44"/>
    <mergeCell ref="D43:D44"/>
    <mergeCell ref="E43:E44"/>
    <mergeCell ref="GA27:GA28"/>
    <mergeCell ref="GB27:GB28"/>
    <mergeCell ref="GC27:GC28"/>
    <mergeCell ref="GD27:GD28"/>
    <mergeCell ref="GE27:GE28"/>
    <mergeCell ref="GF27:GF28"/>
    <mergeCell ref="FU27:FU28"/>
    <mergeCell ref="FV27:FV28"/>
    <mergeCell ref="FW27:FW28"/>
    <mergeCell ref="FX27:FX28"/>
    <mergeCell ref="FY27:FY28"/>
    <mergeCell ref="FZ27:FZ28"/>
    <mergeCell ref="FO27:FO28"/>
    <mergeCell ref="FP27:FP28"/>
    <mergeCell ref="L43:L44"/>
    <mergeCell ref="M43:M44"/>
    <mergeCell ref="N43:N44"/>
    <mergeCell ref="O43:O44"/>
    <mergeCell ref="P43:P44"/>
    <mergeCell ref="Q43:Q44"/>
    <mergeCell ref="F43:F44"/>
    <mergeCell ref="G43:G44"/>
    <mergeCell ref="H43:H44"/>
    <mergeCell ref="I43:I44"/>
    <mergeCell ref="J43:J44"/>
    <mergeCell ref="K43:K44"/>
    <mergeCell ref="X43:X44"/>
    <mergeCell ref="Y43:Y44"/>
    <mergeCell ref="Z43:Z44"/>
    <mergeCell ref="AA43:AA44"/>
    <mergeCell ref="AB43:AB44"/>
    <mergeCell ref="AC43:AC44"/>
    <mergeCell ref="R43:R44"/>
    <mergeCell ref="S43:S44"/>
    <mergeCell ref="T43:T44"/>
    <mergeCell ref="U43:U44"/>
    <mergeCell ref="V43:V44"/>
    <mergeCell ref="W43:W44"/>
    <mergeCell ref="AL43:AL44"/>
    <mergeCell ref="AM43:AM44"/>
    <mergeCell ref="AN43:AN44"/>
    <mergeCell ref="AO43:AO44"/>
    <mergeCell ref="AP43:AP44"/>
    <mergeCell ref="AQ43:AQ44"/>
    <mergeCell ref="AE43:AE44"/>
    <mergeCell ref="AF43:AF44"/>
    <mergeCell ref="AG43:AG44"/>
    <mergeCell ref="AH43:AH44"/>
    <mergeCell ref="AJ43:AJ44"/>
    <mergeCell ref="AK43:AK44"/>
    <mergeCell ref="AX43:AX44"/>
    <mergeCell ref="AY43:AY44"/>
    <mergeCell ref="AZ43:AZ44"/>
    <mergeCell ref="BA43:BA44"/>
    <mergeCell ref="BB43:BB44"/>
    <mergeCell ref="BC43:BC44"/>
    <mergeCell ref="AR43:AR44"/>
    <mergeCell ref="AS43:AS44"/>
    <mergeCell ref="AT43:AT44"/>
    <mergeCell ref="AU43:AU44"/>
    <mergeCell ref="AV43:AV44"/>
    <mergeCell ref="AW43:AW44"/>
    <mergeCell ref="BJ43:BJ44"/>
    <mergeCell ref="BK43:BK44"/>
    <mergeCell ref="BL43:BL44"/>
    <mergeCell ref="BM43:BM44"/>
    <mergeCell ref="BN43:BN44"/>
    <mergeCell ref="BO43:BO44"/>
    <mergeCell ref="BD43:BD44"/>
    <mergeCell ref="BE43:BE44"/>
    <mergeCell ref="BF43:BF44"/>
    <mergeCell ref="BG43:BG44"/>
    <mergeCell ref="BH43:BH44"/>
    <mergeCell ref="BI43:BI44"/>
    <mergeCell ref="BV43:BV44"/>
    <mergeCell ref="BW43:BW44"/>
    <mergeCell ref="BX43:BX44"/>
    <mergeCell ref="BY43:BY44"/>
    <mergeCell ref="BZ43:BZ44"/>
    <mergeCell ref="CA43:CA44"/>
    <mergeCell ref="BP43:BP44"/>
    <mergeCell ref="BQ43:BQ44"/>
    <mergeCell ref="BR43:BR44"/>
    <mergeCell ref="BS43:BS44"/>
    <mergeCell ref="BT43:BT44"/>
    <mergeCell ref="BU43:BU44"/>
    <mergeCell ref="CH43:CH44"/>
    <mergeCell ref="CI43:CI44"/>
    <mergeCell ref="CJ43:CJ44"/>
    <mergeCell ref="CK43:CK44"/>
    <mergeCell ref="CL43:CL44"/>
    <mergeCell ref="CM43:CM44"/>
    <mergeCell ref="CB43:CB44"/>
    <mergeCell ref="CC43:CC44"/>
    <mergeCell ref="CD43:CD44"/>
    <mergeCell ref="CE43:CE44"/>
    <mergeCell ref="CF43:CF44"/>
    <mergeCell ref="CG43:CG44"/>
    <mergeCell ref="CT43:CT44"/>
    <mergeCell ref="CU43:CU44"/>
    <mergeCell ref="CV43:CV44"/>
    <mergeCell ref="CW43:CW44"/>
    <mergeCell ref="CX43:CX44"/>
    <mergeCell ref="CY43:CY44"/>
    <mergeCell ref="CN43:CN44"/>
    <mergeCell ref="CO43:CO44"/>
    <mergeCell ref="CP43:CP44"/>
    <mergeCell ref="CQ43:CQ44"/>
    <mergeCell ref="CR43:CR44"/>
    <mergeCell ref="CS43:CS44"/>
    <mergeCell ref="DF43:DF44"/>
    <mergeCell ref="DG43:DG44"/>
    <mergeCell ref="DH43:DH44"/>
    <mergeCell ref="DI43:DI44"/>
    <mergeCell ref="DJ43:DJ44"/>
    <mergeCell ref="DK43:DK44"/>
    <mergeCell ref="CZ43:CZ44"/>
    <mergeCell ref="DA43:DA44"/>
    <mergeCell ref="DB43:DB44"/>
    <mergeCell ref="DC43:DC44"/>
    <mergeCell ref="DD43:DD44"/>
    <mergeCell ref="DE43:DE44"/>
    <mergeCell ref="DR43:DR44"/>
    <mergeCell ref="DS43:DS44"/>
    <mergeCell ref="DT43:DT44"/>
    <mergeCell ref="DU43:DU44"/>
    <mergeCell ref="DV43:DV44"/>
    <mergeCell ref="DW43:DW44"/>
    <mergeCell ref="DL43:DL44"/>
    <mergeCell ref="DM43:DM44"/>
    <mergeCell ref="DN43:DN44"/>
    <mergeCell ref="DO43:DO44"/>
    <mergeCell ref="DP43:DP44"/>
    <mergeCell ref="DQ43:DQ44"/>
    <mergeCell ref="ED43:ED44"/>
    <mergeCell ref="EE43:EE44"/>
    <mergeCell ref="EF43:EF44"/>
    <mergeCell ref="EG43:EG44"/>
    <mergeCell ref="EH43:EH44"/>
    <mergeCell ref="EI43:EI44"/>
    <mergeCell ref="DX43:DX44"/>
    <mergeCell ref="DY43:DY44"/>
    <mergeCell ref="DZ43:DZ44"/>
    <mergeCell ref="EA43:EA44"/>
    <mergeCell ref="EB43:EB44"/>
    <mergeCell ref="EC43:EC44"/>
    <mergeCell ref="EP43:EP44"/>
    <mergeCell ref="EQ43:EQ44"/>
    <mergeCell ref="ER43:ER44"/>
    <mergeCell ref="ES43:ES44"/>
    <mergeCell ref="ET43:ET44"/>
    <mergeCell ref="EU43:EU44"/>
    <mergeCell ref="EJ43:EJ44"/>
    <mergeCell ref="EK43:EK44"/>
    <mergeCell ref="EL43:EL44"/>
    <mergeCell ref="EM43:EM44"/>
    <mergeCell ref="EN43:EN44"/>
    <mergeCell ref="EO43:EO44"/>
    <mergeCell ref="GI43:GI44"/>
    <mergeCell ref="GJ43:GJ44"/>
    <mergeCell ref="A58:C58"/>
    <mergeCell ref="FZ43:FZ44"/>
    <mergeCell ref="GA43:GA44"/>
    <mergeCell ref="GB43:GB44"/>
    <mergeCell ref="GC43:GC44"/>
    <mergeCell ref="GD43:GD44"/>
    <mergeCell ref="GE43:GE44"/>
    <mergeCell ref="FT43:FT44"/>
    <mergeCell ref="FU43:FU44"/>
    <mergeCell ref="FV43:FV44"/>
    <mergeCell ref="FW43:FW44"/>
    <mergeCell ref="FX43:FX44"/>
    <mergeCell ref="FY43:FY44"/>
    <mergeCell ref="FN43:FN44"/>
    <mergeCell ref="FO43:FO44"/>
    <mergeCell ref="FP43:FP44"/>
    <mergeCell ref="FQ43:FQ44"/>
    <mergeCell ref="FR43:FR44"/>
    <mergeCell ref="FS43:FS44"/>
    <mergeCell ref="FH43:FH44"/>
    <mergeCell ref="FI43:FI44"/>
    <mergeCell ref="FJ43:FJ44"/>
    <mergeCell ref="A59:A60"/>
    <mergeCell ref="B59:B60"/>
    <mergeCell ref="C59:C60"/>
    <mergeCell ref="D59:D60"/>
    <mergeCell ref="E59:E60"/>
    <mergeCell ref="F59:F60"/>
    <mergeCell ref="GF43:GF44"/>
    <mergeCell ref="GG43:GG44"/>
    <mergeCell ref="GH43:GH44"/>
    <mergeCell ref="FK43:FK44"/>
    <mergeCell ref="FL43:FL44"/>
    <mergeCell ref="FM43:FM44"/>
    <mergeCell ref="FB43:FB44"/>
    <mergeCell ref="FC43:FC44"/>
    <mergeCell ref="FD43:FD44"/>
    <mergeCell ref="FE43:FE44"/>
    <mergeCell ref="FF43:FF44"/>
    <mergeCell ref="FG43:FG44"/>
    <mergeCell ref="EV43:EV44"/>
    <mergeCell ref="EW43:EW44"/>
    <mergeCell ref="EX43:EX44"/>
    <mergeCell ref="EY43:EY44"/>
    <mergeCell ref="EZ43:EZ44"/>
    <mergeCell ref="FA43:FA44"/>
    <mergeCell ref="M59:M60"/>
    <mergeCell ref="N59:N60"/>
    <mergeCell ref="O59:O60"/>
    <mergeCell ref="P59:P60"/>
    <mergeCell ref="Q59:Q60"/>
    <mergeCell ref="R59:R60"/>
    <mergeCell ref="G59:G60"/>
    <mergeCell ref="H59:H60"/>
    <mergeCell ref="I59:I60"/>
    <mergeCell ref="J59:J60"/>
    <mergeCell ref="K59:K60"/>
    <mergeCell ref="L59:L60"/>
    <mergeCell ref="Y59:Y60"/>
    <mergeCell ref="Z59:Z60"/>
    <mergeCell ref="AA59:AA60"/>
    <mergeCell ref="AB59:AB60"/>
    <mergeCell ref="AC59:AC60"/>
    <mergeCell ref="AD59:AD60"/>
    <mergeCell ref="S59:S60"/>
    <mergeCell ref="T59:T60"/>
    <mergeCell ref="U59:U60"/>
    <mergeCell ref="V59:V60"/>
    <mergeCell ref="W59:W60"/>
    <mergeCell ref="X59:X60"/>
    <mergeCell ref="AL59:AL60"/>
    <mergeCell ref="AM59:AM60"/>
    <mergeCell ref="AN59:AN60"/>
    <mergeCell ref="AO59:AO60"/>
    <mergeCell ref="AP59:AP60"/>
    <mergeCell ref="AQ59:AQ60"/>
    <mergeCell ref="AE59:AE60"/>
    <mergeCell ref="AF59:AF60"/>
    <mergeCell ref="AG59:AG60"/>
    <mergeCell ref="AH59:AH60"/>
    <mergeCell ref="AJ59:AJ60"/>
    <mergeCell ref="AK59:AK60"/>
    <mergeCell ref="AX59:AX60"/>
    <mergeCell ref="AY59:AY60"/>
    <mergeCell ref="AZ59:AZ60"/>
    <mergeCell ref="BA59:BA60"/>
    <mergeCell ref="BB59:BB60"/>
    <mergeCell ref="BC59:BC60"/>
    <mergeCell ref="AR59:AR60"/>
    <mergeCell ref="AS59:AS60"/>
    <mergeCell ref="AT59:AT60"/>
    <mergeCell ref="AU59:AU60"/>
    <mergeCell ref="AV59:AV60"/>
    <mergeCell ref="AW59:AW60"/>
    <mergeCell ref="BJ59:BJ60"/>
    <mergeCell ref="BK59:BK60"/>
    <mergeCell ref="BL59:BL60"/>
    <mergeCell ref="BM59:BM60"/>
    <mergeCell ref="BN59:BN60"/>
    <mergeCell ref="BO59:BO60"/>
    <mergeCell ref="BD59:BD60"/>
    <mergeCell ref="BE59:BE60"/>
    <mergeCell ref="BF59:BF60"/>
    <mergeCell ref="BG59:BG60"/>
    <mergeCell ref="BH59:BH60"/>
    <mergeCell ref="BI59:BI60"/>
    <mergeCell ref="BV59:BV60"/>
    <mergeCell ref="BW59:BW60"/>
    <mergeCell ref="BX59:BX60"/>
    <mergeCell ref="BY59:BY60"/>
    <mergeCell ref="BZ59:BZ60"/>
    <mergeCell ref="CA59:CA60"/>
    <mergeCell ref="BP59:BP60"/>
    <mergeCell ref="BQ59:BQ60"/>
    <mergeCell ref="BR59:BR60"/>
    <mergeCell ref="BS59:BS60"/>
    <mergeCell ref="BT59:BT60"/>
    <mergeCell ref="BU59:BU60"/>
    <mergeCell ref="CH59:CH60"/>
    <mergeCell ref="CI59:CI60"/>
    <mergeCell ref="CJ59:CJ60"/>
    <mergeCell ref="CK59:CK60"/>
    <mergeCell ref="CL59:CL60"/>
    <mergeCell ref="CM59:CM60"/>
    <mergeCell ref="CB59:CB60"/>
    <mergeCell ref="CC59:CC60"/>
    <mergeCell ref="CD59:CD60"/>
    <mergeCell ref="CE59:CE60"/>
    <mergeCell ref="CF59:CF60"/>
    <mergeCell ref="CG59:CG60"/>
    <mergeCell ref="CT59:CT60"/>
    <mergeCell ref="CU59:CU60"/>
    <mergeCell ref="CV59:CV60"/>
    <mergeCell ref="CW59:CW60"/>
    <mergeCell ref="CX59:CX60"/>
    <mergeCell ref="CY59:CY60"/>
    <mergeCell ref="CN59:CN60"/>
    <mergeCell ref="CO59:CO60"/>
    <mergeCell ref="CP59:CP60"/>
    <mergeCell ref="CQ59:CQ60"/>
    <mergeCell ref="CR59:CR60"/>
    <mergeCell ref="CS59:CS60"/>
    <mergeCell ref="DF59:DF60"/>
    <mergeCell ref="DG59:DG60"/>
    <mergeCell ref="DH59:DH60"/>
    <mergeCell ref="DI59:DI60"/>
    <mergeCell ref="DJ59:DJ60"/>
    <mergeCell ref="DK59:DK60"/>
    <mergeCell ref="CZ59:CZ60"/>
    <mergeCell ref="DA59:DA60"/>
    <mergeCell ref="DB59:DB60"/>
    <mergeCell ref="DC59:DC60"/>
    <mergeCell ref="DD59:DD60"/>
    <mergeCell ref="DE59:DE60"/>
    <mergeCell ref="DR59:DR60"/>
    <mergeCell ref="DS59:DS60"/>
    <mergeCell ref="DT59:DT60"/>
    <mergeCell ref="DU59:DU60"/>
    <mergeCell ref="DV59:DV60"/>
    <mergeCell ref="DW59:DW60"/>
    <mergeCell ref="DL59:DL60"/>
    <mergeCell ref="DM59:DM60"/>
    <mergeCell ref="DN59:DN60"/>
    <mergeCell ref="DO59:DO60"/>
    <mergeCell ref="DP59:DP60"/>
    <mergeCell ref="DQ59:DQ60"/>
    <mergeCell ref="ED59:ED60"/>
    <mergeCell ref="EE59:EE60"/>
    <mergeCell ref="EF59:EF60"/>
    <mergeCell ref="EG59:EG60"/>
    <mergeCell ref="EH59:EH60"/>
    <mergeCell ref="EI59:EI60"/>
    <mergeCell ref="DX59:DX60"/>
    <mergeCell ref="DY59:DY60"/>
    <mergeCell ref="DZ59:DZ60"/>
    <mergeCell ref="EA59:EA60"/>
    <mergeCell ref="EB59:EB60"/>
    <mergeCell ref="EC59:EC60"/>
    <mergeCell ref="EP59:EP60"/>
    <mergeCell ref="EQ59:EQ60"/>
    <mergeCell ref="ER59:ER60"/>
    <mergeCell ref="ES59:ES60"/>
    <mergeCell ref="ET59:ET60"/>
    <mergeCell ref="EU59:EU60"/>
    <mergeCell ref="EJ59:EJ60"/>
    <mergeCell ref="EK59:EK60"/>
    <mergeCell ref="EL59:EL60"/>
    <mergeCell ref="EM59:EM60"/>
    <mergeCell ref="EN59:EN60"/>
    <mergeCell ref="EO59:EO60"/>
    <mergeCell ref="FB59:FB60"/>
    <mergeCell ref="FC59:FC60"/>
    <mergeCell ref="FD59:FD60"/>
    <mergeCell ref="FE59:FE60"/>
    <mergeCell ref="FF59:FF60"/>
    <mergeCell ref="FG59:FG60"/>
    <mergeCell ref="EV59:EV60"/>
    <mergeCell ref="EW59:EW60"/>
    <mergeCell ref="EX59:EX60"/>
    <mergeCell ref="EY59:EY60"/>
    <mergeCell ref="EZ59:EZ60"/>
    <mergeCell ref="FA59:FA60"/>
    <mergeCell ref="FP59:FP60"/>
    <mergeCell ref="FQ59:FQ60"/>
    <mergeCell ref="FR59:FR60"/>
    <mergeCell ref="FS59:FS60"/>
    <mergeCell ref="FH59:FH60"/>
    <mergeCell ref="FI59:FI60"/>
    <mergeCell ref="FJ59:FJ60"/>
    <mergeCell ref="FK59:FK60"/>
    <mergeCell ref="FL59:FL60"/>
    <mergeCell ref="FM59:FM60"/>
    <mergeCell ref="GF59:GF60"/>
    <mergeCell ref="GG59:GG60"/>
    <mergeCell ref="GH59:GH60"/>
    <mergeCell ref="GI59:GI60"/>
    <mergeCell ref="GJ59:GJ60"/>
    <mergeCell ref="AH99:AK99"/>
    <mergeCell ref="AM99:AP99"/>
    <mergeCell ref="AR99:AU99"/>
    <mergeCell ref="AW99:AZ99"/>
    <mergeCell ref="BB99:BE99"/>
    <mergeCell ref="FZ59:FZ60"/>
    <mergeCell ref="GA59:GA60"/>
    <mergeCell ref="GB59:GB60"/>
    <mergeCell ref="GC59:GC60"/>
    <mergeCell ref="GD59:GD60"/>
    <mergeCell ref="GE59:GE60"/>
    <mergeCell ref="FT59:FT60"/>
    <mergeCell ref="FU59:FU60"/>
    <mergeCell ref="FV59:FV60"/>
    <mergeCell ref="FW59:FW60"/>
    <mergeCell ref="FX59:FX60"/>
    <mergeCell ref="FY59:FY60"/>
    <mergeCell ref="FN59:FN60"/>
    <mergeCell ref="FO59:FO60"/>
    <mergeCell ref="AH121:AK121"/>
    <mergeCell ref="AM121:AP121"/>
    <mergeCell ref="AR121:AU121"/>
    <mergeCell ref="AW121:AZ121"/>
    <mergeCell ref="BB121:BE121"/>
    <mergeCell ref="BG121:BJ121"/>
    <mergeCell ref="CK99:CN99"/>
    <mergeCell ref="CP99:CS99"/>
    <mergeCell ref="CU99:CX99"/>
    <mergeCell ref="BG99:BJ99"/>
    <mergeCell ref="BL99:BO99"/>
    <mergeCell ref="BQ99:BT99"/>
    <mergeCell ref="BV99:BY99"/>
    <mergeCell ref="CA99:CD99"/>
    <mergeCell ref="CF99:CI99"/>
    <mergeCell ref="BL121:BO121"/>
    <mergeCell ref="BQ121:BT121"/>
    <mergeCell ref="BV121:BY121"/>
    <mergeCell ref="CA121:CD121"/>
    <mergeCell ref="CF121:CI121"/>
    <mergeCell ref="CK121:CN121"/>
    <mergeCell ref="DO99:DR99"/>
    <mergeCell ref="DT99:DW99"/>
    <mergeCell ref="DY99:EB99"/>
    <mergeCell ref="DT121:DW121"/>
    <mergeCell ref="DY121:EB121"/>
    <mergeCell ref="ED121:EG121"/>
    <mergeCell ref="CP121:CS121"/>
    <mergeCell ref="CU121:CX121"/>
    <mergeCell ref="CZ121:DC121"/>
    <mergeCell ref="DE121:DH121"/>
    <mergeCell ref="DJ121:DM121"/>
    <mergeCell ref="DO121:DR121"/>
    <mergeCell ref="ED99:EG99"/>
    <mergeCell ref="CZ99:DC99"/>
    <mergeCell ref="DE99:DH99"/>
    <mergeCell ref="DJ99:DM9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672"/>
  <sheetViews>
    <sheetView topLeftCell="A141" workbookViewId="0">
      <selection activeCell="I65" sqref="I65"/>
    </sheetView>
  </sheetViews>
  <sheetFormatPr baseColWidth="10" defaultColWidth="8.83203125" defaultRowHeight="15" x14ac:dyDescent="0"/>
  <cols>
    <col min="1" max="1" width="11" style="3" bestFit="1" customWidth="1"/>
    <col min="2" max="2" width="12" style="3" bestFit="1" customWidth="1"/>
    <col min="3" max="3" width="8.83203125" style="3"/>
    <col min="4" max="4" width="12" style="3" bestFit="1" customWidth="1"/>
    <col min="5" max="5" width="8.83203125" style="3"/>
    <col min="6" max="6" width="12" style="3" bestFit="1" customWidth="1"/>
    <col min="7" max="7" width="8.83203125" style="3"/>
    <col min="8" max="8" width="12" style="3" bestFit="1" customWidth="1"/>
    <col min="9" max="9" width="8.83203125" style="3"/>
    <col min="10" max="10" width="10" style="3" bestFit="1" customWidth="1"/>
    <col min="11" max="11" width="8.83203125" style="3" customWidth="1"/>
    <col min="12" max="12" width="8.6640625" style="3" customWidth="1"/>
    <col min="13" max="13" width="10.1640625" style="3" customWidth="1"/>
    <col min="14" max="14" width="7.83203125" style="3" customWidth="1"/>
    <col min="15" max="15" width="10.5" style="3" customWidth="1"/>
    <col min="16" max="16" width="9.83203125" style="3" customWidth="1"/>
    <col min="17" max="17" width="9.5" style="3" customWidth="1"/>
    <col min="18" max="18" width="9.6640625" style="3" customWidth="1"/>
    <col min="19" max="16384" width="8.83203125" style="3"/>
  </cols>
  <sheetData>
    <row r="3" spans="1:18">
      <c r="A3" s="227"/>
    </row>
    <row r="5" spans="1:18" s="2" customFormat="1">
      <c r="A5" s="228" t="s">
        <v>226</v>
      </c>
    </row>
    <row r="6" spans="1:18" s="230" customFormat="1" ht="17">
      <c r="A6" s="229"/>
    </row>
    <row r="7" spans="1:18" s="1" customFormat="1">
      <c r="A7" s="231" t="s">
        <v>227</v>
      </c>
    </row>
    <row r="8" spans="1:18" s="233" customFormat="1">
      <c r="A8" s="232" t="s">
        <v>228</v>
      </c>
      <c r="J8" s="232" t="s">
        <v>229</v>
      </c>
    </row>
    <row r="9" spans="1:18">
      <c r="A9" s="3" t="s">
        <v>230</v>
      </c>
      <c r="B9" s="3">
        <v>1</v>
      </c>
      <c r="C9" s="3" t="s">
        <v>231</v>
      </c>
      <c r="D9" s="3">
        <v>3</v>
      </c>
      <c r="E9" s="3" t="s">
        <v>232</v>
      </c>
      <c r="F9" s="3" t="s">
        <v>233</v>
      </c>
      <c r="G9" s="3">
        <f>D9-B9</f>
        <v>2</v>
      </c>
      <c r="J9" s="3" t="s">
        <v>234</v>
      </c>
    </row>
    <row r="10" spans="1:18" ht="45">
      <c r="A10" s="3" t="s">
        <v>235</v>
      </c>
      <c r="B10" s="161" t="s">
        <v>236</v>
      </c>
      <c r="C10" s="3" t="s">
        <v>235</v>
      </c>
      <c r="D10" s="161" t="s">
        <v>236</v>
      </c>
      <c r="E10" s="3" t="s">
        <v>235</v>
      </c>
      <c r="F10" s="161" t="s">
        <v>236</v>
      </c>
      <c r="G10" s="3" t="s">
        <v>235</v>
      </c>
      <c r="H10" s="161" t="s">
        <v>236</v>
      </c>
      <c r="K10" s="161" t="s">
        <v>8</v>
      </c>
      <c r="L10" s="3" t="s">
        <v>9</v>
      </c>
      <c r="M10" s="3" t="s">
        <v>10</v>
      </c>
      <c r="N10" s="3" t="s">
        <v>9</v>
      </c>
      <c r="O10" s="3" t="s">
        <v>11</v>
      </c>
      <c r="P10" s="3" t="s">
        <v>9</v>
      </c>
      <c r="Q10" s="3" t="s">
        <v>12</v>
      </c>
      <c r="R10" s="3" t="s">
        <v>9</v>
      </c>
    </row>
    <row r="11" spans="1:18">
      <c r="A11" s="3">
        <v>1</v>
      </c>
      <c r="B11" s="181">
        <f>'[1]Priming incubation'!AK12</f>
        <v>2.8980785395874738E-3</v>
      </c>
      <c r="C11" s="3">
        <v>13</v>
      </c>
      <c r="D11" s="181">
        <f>'[1]Priming incubation'!AK27</f>
        <v>3.3341847773162877E-3</v>
      </c>
      <c r="E11" s="3">
        <v>25</v>
      </c>
      <c r="F11" s="181">
        <f>'[1]Priming incubation'!AK42</f>
        <v>2.5215281455644957E-3</v>
      </c>
      <c r="G11" s="3">
        <v>37</v>
      </c>
      <c r="H11" s="181">
        <f>'[1]Priming incubation'!AK57</f>
        <v>3.1339444897441711E-3</v>
      </c>
      <c r="J11" s="3" t="s">
        <v>21</v>
      </c>
      <c r="K11" s="181">
        <f>AVERAGE(B11:B13)</f>
        <v>2.9795004067418758E-3</v>
      </c>
      <c r="L11" s="181">
        <f>STDEV(B11:B13)</f>
        <v>2.760415815588784E-4</v>
      </c>
      <c r="M11" s="181">
        <f>AVERAGE(B14:B16)</f>
        <v>1.5665060802813526E-3</v>
      </c>
      <c r="N11" s="181">
        <f>STDEV(B14:B16)</f>
        <v>1.2773868224698519E-4</v>
      </c>
      <c r="O11" s="181">
        <f>AVERAGE(B17:B19)</f>
        <v>5.2816690105528183E-3</v>
      </c>
      <c r="P11" s="181">
        <f>STDEV(B17:B19)</f>
        <v>1.7067997402767598E-4</v>
      </c>
      <c r="Q11" s="181">
        <f>AVERAGE(B20:B22)</f>
        <v>1.9189673629973029E-3</v>
      </c>
      <c r="R11" s="181">
        <f>STDEV(B20:B22)</f>
        <v>1.9497329438762266E-4</v>
      </c>
    </row>
    <row r="12" spans="1:18">
      <c r="A12" s="3">
        <v>2</v>
      </c>
      <c r="B12" s="181">
        <f>'[1]Priming incubation'!AK13</f>
        <v>2.75332781813881E-3</v>
      </c>
      <c r="C12" s="3">
        <v>14</v>
      </c>
      <c r="D12" s="181">
        <f>'[1]Priming incubation'!AK28</f>
        <v>2.9701516351479328E-3</v>
      </c>
      <c r="E12" s="3">
        <v>26</v>
      </c>
      <c r="F12" s="181">
        <f>'[1]Priming incubation'!AK43</f>
        <v>3.1515649054416105E-3</v>
      </c>
      <c r="G12" s="3">
        <v>38</v>
      </c>
      <c r="H12" s="181">
        <f>'[1]Priming incubation'!AK58</f>
        <v>2.8201715260320961E-3</v>
      </c>
      <c r="J12" s="3" t="s">
        <v>237</v>
      </c>
      <c r="K12" s="181">
        <f>AVERAGE(D11:D13)</f>
        <v>3.0957765437478607E-3</v>
      </c>
      <c r="L12" s="181">
        <f>STDEV(D11:D13)</f>
        <v>2.0656740048336268E-4</v>
      </c>
      <c r="M12" s="181">
        <f>AVERAGE(D14:D16)</f>
        <v>1.4860422586687753E-3</v>
      </c>
      <c r="N12" s="181">
        <f>STDEV(D14:D16)</f>
        <v>2.246560972277862E-4</v>
      </c>
      <c r="O12" s="181">
        <f>AVERAGE(D17:D19)</f>
        <v>5.2201335938629858E-3</v>
      </c>
      <c r="P12" s="181">
        <f>STDEV(D17:D19)</f>
        <v>7.081792668840708E-4</v>
      </c>
      <c r="Q12" s="181">
        <f>AVERAGE(D20:D22)</f>
        <v>1.9649871285789245E-3</v>
      </c>
      <c r="R12" s="181">
        <f>STDEV(D20:D22)</f>
        <v>1.8937033907684962E-4</v>
      </c>
    </row>
    <row r="13" spans="1:18">
      <c r="A13" s="3">
        <v>3</v>
      </c>
      <c r="B13" s="181">
        <f>'[1]Priming incubation'!AK14</f>
        <v>3.287094862499344E-3</v>
      </c>
      <c r="C13" s="3">
        <v>15</v>
      </c>
      <c r="D13" s="181">
        <f>'[1]Priming incubation'!AK29</f>
        <v>2.982993218779362E-3</v>
      </c>
      <c r="E13" s="3">
        <v>27</v>
      </c>
      <c r="F13" s="181">
        <f>'[1]Priming incubation'!AK44</f>
        <v>2.2875371141678155E-3</v>
      </c>
      <c r="G13" s="3">
        <v>39</v>
      </c>
      <c r="H13" s="181">
        <f>'[1]Priming incubation'!AK59</f>
        <v>2.3183621240455677E-3</v>
      </c>
      <c r="J13" s="3" t="s">
        <v>32</v>
      </c>
      <c r="K13" s="181">
        <f>AVERAGE(F11:F13)</f>
        <v>2.6535433883913069E-3</v>
      </c>
      <c r="L13" s="181">
        <f>STDEV(F11:F13)</f>
        <v>4.4688591863845377E-4</v>
      </c>
      <c r="M13" s="181">
        <f>AVERAGE(F14:F16)</f>
        <v>1.3754302688794549E-3</v>
      </c>
      <c r="N13" s="181">
        <f>STDEV(F14:F16)</f>
        <v>1.1332836939460244E-4</v>
      </c>
      <c r="O13" s="181">
        <f>AVERAGE(F17:F19)</f>
        <v>5.4390978361017334E-3</v>
      </c>
      <c r="P13" s="181">
        <f>STDEV(F17:F19)</f>
        <v>4.9646822124072346E-4</v>
      </c>
      <c r="Q13" s="181">
        <f>AVERAGE(F20:F22)</f>
        <v>1.8830681560258248E-3</v>
      </c>
      <c r="R13" s="181">
        <f>STDEV(F20:F22)</f>
        <v>1.7325529057358408E-4</v>
      </c>
    </row>
    <row r="14" spans="1:18">
      <c r="A14" s="3">
        <v>4</v>
      </c>
      <c r="B14" s="181">
        <f>'[1]Priming incubation'!AK15</f>
        <v>1.4455168558517929E-3</v>
      </c>
      <c r="C14" s="3">
        <v>16</v>
      </c>
      <c r="D14" s="181">
        <f>'[1]Priming incubation'!AK30</f>
        <v>1.6838741364260754E-3</v>
      </c>
      <c r="E14" s="3">
        <v>28</v>
      </c>
      <c r="F14" s="181">
        <f>'[1]Priming incubation'!AK45</f>
        <v>1.2618930350174354E-3</v>
      </c>
      <c r="G14" s="3">
        <v>40</v>
      </c>
      <c r="H14" s="181">
        <f>'[1]Priming incubation'!AK60</f>
        <v>1.4891572585428432E-3</v>
      </c>
      <c r="J14" s="3" t="s">
        <v>31</v>
      </c>
      <c r="K14" s="181">
        <f>AVERAGE(H11:H13)</f>
        <v>2.757492713273945E-3</v>
      </c>
      <c r="L14" s="181">
        <f>STDEV(H11:H13)</f>
        <v>4.1138804550717214E-4</v>
      </c>
      <c r="M14" s="181">
        <f>AVERAGE(H14:H16)</f>
        <v>1.6454229542355973E-3</v>
      </c>
      <c r="N14" s="181">
        <f>STDEV(H14:H16)</f>
        <v>1.4612190765051164E-4</v>
      </c>
      <c r="O14" s="181">
        <f>AVERAGE(H17:H19)</f>
        <v>5.3982069336611926E-3</v>
      </c>
      <c r="P14" s="181">
        <f>STDEV(H17:H19)</f>
        <v>6.960313094889907E-4</v>
      </c>
      <c r="Q14" s="181">
        <f>AVERAGE(H20:H22)</f>
        <v>1.9960984965257255E-3</v>
      </c>
      <c r="R14" s="181">
        <f>STDEV(H20:H22)</f>
        <v>1.8748544999416466E-4</v>
      </c>
    </row>
    <row r="15" spans="1:18">
      <c r="A15" s="3">
        <v>5</v>
      </c>
      <c r="B15" s="181">
        <f>'[1]Priming incubation'!AK16</f>
        <v>1.7000648877024472E-3</v>
      </c>
      <c r="C15" s="3">
        <v>17</v>
      </c>
      <c r="D15" s="181">
        <f>'[1]Priming incubation'!AK31</f>
        <v>1.5324441546518035E-3</v>
      </c>
      <c r="E15" s="3">
        <v>29</v>
      </c>
      <c r="F15" s="181">
        <f>'[1]Priming incubation'!AK46</f>
        <v>1.4885486125610025E-3</v>
      </c>
      <c r="G15" s="3">
        <v>41</v>
      </c>
      <c r="H15" s="181">
        <f>'[1]Priming incubation'!AK61</f>
        <v>1.6684433156776272E-3</v>
      </c>
      <c r="J15" s="3" t="s">
        <v>238</v>
      </c>
      <c r="K15" s="181">
        <f>AVERAGE(B11:B13,D11:D13,F11:F13,H11:H13)</f>
        <v>2.871578263038748E-3</v>
      </c>
      <c r="L15" s="181">
        <f>STDEV(B11:B13,D11:D13,F11:F13,H11:H13)</f>
        <v>3.4941935213582854E-4</v>
      </c>
      <c r="M15" s="181">
        <f>AVERAGE(B14:B16,D14:D16,F14:F16,H14:H16)</f>
        <v>1.5183503905162952E-3</v>
      </c>
      <c r="N15" s="181">
        <f>STDEV(B14:B16,D14:D16,F14:F16,H14:H16)</f>
        <v>1.7103271316943838E-4</v>
      </c>
      <c r="O15" s="181">
        <f>AVERAGE(B17:B19,D17:D19,F17:F19,H17:H19)</f>
        <v>5.3347768435446823E-3</v>
      </c>
      <c r="P15" s="181">
        <f>STDEV(B17:B19,D17:D19,F17:F19,H17:H19)</f>
        <v>4.8764637890658178E-4</v>
      </c>
      <c r="Q15" s="181">
        <f>AVERAGE(B20:B22,D20:D22,F20:F22,H20:H22)</f>
        <v>1.9407802860319442E-3</v>
      </c>
      <c r="R15" s="181">
        <f>STDEV(B20:B22,D20:D22,F20:F22,H20:H22)</f>
        <v>1.6526714149407563E-4</v>
      </c>
    </row>
    <row r="16" spans="1:18">
      <c r="A16" s="3">
        <v>6</v>
      </c>
      <c r="B16" s="181">
        <f>'[1]Priming incubation'!AK17</f>
        <v>1.5539364972898177E-3</v>
      </c>
      <c r="C16" s="3">
        <v>18</v>
      </c>
      <c r="D16" s="181">
        <f>'[1]Priming incubation'!AK32</f>
        <v>1.2418084849284469E-3</v>
      </c>
      <c r="E16" s="3">
        <v>30</v>
      </c>
      <c r="F16" s="181">
        <f>'[1]Priming incubation'!AK47</f>
        <v>1.3758491590599271E-3</v>
      </c>
      <c r="G16" s="3">
        <v>42</v>
      </c>
      <c r="H16" s="181">
        <f>'[1]Priming incubation'!AK62</f>
        <v>1.7786682884863214E-3</v>
      </c>
    </row>
    <row r="17" spans="1:18" ht="16" thickBot="1">
      <c r="A17" s="3">
        <v>7</v>
      </c>
      <c r="B17" s="181">
        <f>'[1]Priming incubation'!AK18</f>
        <v>5.3309485421480351E-3</v>
      </c>
      <c r="C17" s="3">
        <v>19</v>
      </c>
      <c r="D17" s="181">
        <f>'[1]Priming incubation'!AK33</f>
        <v>5.7533329538075623E-3</v>
      </c>
      <c r="E17" s="3">
        <v>31</v>
      </c>
      <c r="F17" s="181">
        <f>'[1]Priming incubation'!AK48</f>
        <v>5.0002150609463041E-3</v>
      </c>
      <c r="G17" s="3">
        <v>43</v>
      </c>
      <c r="H17" s="181">
        <f>'[1]Priming incubation'!AK63</f>
        <v>4.5959103456008907E-3</v>
      </c>
      <c r="J17" s="3" t="s">
        <v>239</v>
      </c>
    </row>
    <row r="18" spans="1:18">
      <c r="A18" s="3">
        <v>8</v>
      </c>
      <c r="B18" s="181">
        <f>'[1]Priming incubation'!AK19</f>
        <v>5.4222875255111385E-3</v>
      </c>
      <c r="C18" s="3">
        <v>20</v>
      </c>
      <c r="D18" s="181">
        <f>'[1]Priming incubation'!AK34</f>
        <v>5.4904619406880338E-3</v>
      </c>
      <c r="E18" s="3">
        <v>32</v>
      </c>
      <c r="F18" s="181">
        <f>'[1]Priming incubation'!AK49</f>
        <v>5.9779404242968374E-3</v>
      </c>
      <c r="G18" s="3">
        <v>44</v>
      </c>
      <c r="H18" s="181">
        <f>'[1]Priming incubation'!AK64</f>
        <v>5.7581275382210641E-3</v>
      </c>
      <c r="J18" s="4" t="s">
        <v>21</v>
      </c>
      <c r="K18" s="37">
        <f>K11*G$9*1000</f>
        <v>5.959000813483752</v>
      </c>
      <c r="L18" s="37">
        <f>L11*G$9*1000</f>
        <v>0.55208316311775685</v>
      </c>
      <c r="M18" s="37">
        <f>M11*G$9*1000</f>
        <v>3.1330121605627053</v>
      </c>
      <c r="N18" s="37">
        <f>N11*G$9*1000</f>
        <v>0.25547736449397035</v>
      </c>
      <c r="O18" s="37">
        <f>O11*G$9*1000</f>
        <v>10.563338021105636</v>
      </c>
      <c r="P18" s="37">
        <f>P11*G$9*1000</f>
        <v>0.34135994805535197</v>
      </c>
      <c r="Q18" s="37">
        <f>Q11*G$9*1000</f>
        <v>3.8379347259946059</v>
      </c>
      <c r="R18" s="234">
        <f>R11*G$9*1000</f>
        <v>0.3899465887752453</v>
      </c>
    </row>
    <row r="19" spans="1:18">
      <c r="A19" s="3">
        <v>9</v>
      </c>
      <c r="B19" s="181">
        <f>'[1]Priming incubation'!AK20</f>
        <v>5.0917709639992821E-3</v>
      </c>
      <c r="C19" s="3">
        <v>21</v>
      </c>
      <c r="D19" s="181">
        <f>'[1]Priming incubation'!AK35</f>
        <v>4.416605887093362E-3</v>
      </c>
      <c r="E19" s="3">
        <v>33</v>
      </c>
      <c r="F19" s="181">
        <f>'[1]Priming incubation'!AK50</f>
        <v>5.3391380230620612E-3</v>
      </c>
      <c r="G19" s="3">
        <v>45</v>
      </c>
      <c r="H19" s="181">
        <f>'[1]Priming incubation'!AK65</f>
        <v>5.8405829171616231E-3</v>
      </c>
      <c r="J19" s="15" t="s">
        <v>237</v>
      </c>
      <c r="K19" s="35">
        <f>K12*G$9*1000</f>
        <v>6.1915530874957216</v>
      </c>
      <c r="L19" s="35">
        <f>L12*G$9*1000</f>
        <v>0.41313480096672534</v>
      </c>
      <c r="M19" s="35">
        <f>M12*G$9*1000</f>
        <v>2.9720845173375507</v>
      </c>
      <c r="N19" s="35">
        <f>N12*G$9*1000</f>
        <v>0.44931219445557241</v>
      </c>
      <c r="O19" s="35">
        <f>O12*G$9*1000</f>
        <v>10.440267187725972</v>
      </c>
      <c r="P19" s="35">
        <f>P12*G$9*1000</f>
        <v>1.4163585337681417</v>
      </c>
      <c r="Q19" s="35">
        <f>Q12*G$9*1000</f>
        <v>3.9299742571578489</v>
      </c>
      <c r="R19" s="36">
        <f>R12*G$9*1000</f>
        <v>0.37874067815369922</v>
      </c>
    </row>
    <row r="20" spans="1:18">
      <c r="A20" s="3">
        <v>10</v>
      </c>
      <c r="B20" s="181">
        <f>'[1]Priming incubation'!AK21</f>
        <v>2.0938345597525773E-3</v>
      </c>
      <c r="C20" s="3">
        <v>22</v>
      </c>
      <c r="D20" s="181">
        <f>'[1]Priming incubation'!AK36</f>
        <v>2.1825071093615552E-3</v>
      </c>
      <c r="E20" s="3">
        <v>34</v>
      </c>
      <c r="F20" s="181">
        <f>'[1]Priming incubation'!AK51</f>
        <v>1.6875014634626011E-3</v>
      </c>
      <c r="G20" s="3">
        <v>46</v>
      </c>
      <c r="H20" s="181">
        <f>'[1]Priming incubation'!AK66</f>
        <v>2.2051839589887316E-3</v>
      </c>
      <c r="J20" s="15" t="s">
        <v>32</v>
      </c>
      <c r="K20" s="35">
        <f>K13*G$9*1000</f>
        <v>5.3070867767826142</v>
      </c>
      <c r="L20" s="35">
        <f>L13*G$9*1000</f>
        <v>0.89377183727690757</v>
      </c>
      <c r="M20" s="35">
        <f>M13*G$9*1000</f>
        <v>2.7508605377589097</v>
      </c>
      <c r="N20" s="35">
        <f>N13*G$9*1000</f>
        <v>0.22665673878920489</v>
      </c>
      <c r="O20" s="35">
        <f>O13*G$9*1000</f>
        <v>10.878195672203466</v>
      </c>
      <c r="P20" s="35">
        <f>P13*G$9*1000</f>
        <v>0.99293644248144697</v>
      </c>
      <c r="Q20" s="35">
        <f>Q13*G$9*1000</f>
        <v>3.7661363120516493</v>
      </c>
      <c r="R20" s="36">
        <f>R13*G$9*1000</f>
        <v>0.34651058114716815</v>
      </c>
    </row>
    <row r="21" spans="1:18" ht="16" thickBot="1">
      <c r="A21" s="3">
        <v>11</v>
      </c>
      <c r="B21" s="181">
        <f>'[1]Priming incubation'!AK22</f>
        <v>1.7087303316522739E-3</v>
      </c>
      <c r="C21" s="3">
        <v>23</v>
      </c>
      <c r="D21" s="181">
        <f>'[1]Priming incubation'!AK37</f>
        <v>1.8755899580319407E-3</v>
      </c>
      <c r="E21" s="3">
        <v>35</v>
      </c>
      <c r="F21" s="181">
        <f>'[1]Priming incubation'!AK52</f>
        <v>2.0173569441161343E-3</v>
      </c>
      <c r="G21" s="3">
        <v>47</v>
      </c>
      <c r="H21" s="181">
        <f>'[1]Priming incubation'!AK67</f>
        <v>1.9401689939412424E-3</v>
      </c>
      <c r="J21" s="22" t="s">
        <v>31</v>
      </c>
      <c r="K21" s="77">
        <f>K14*G$9*1000</f>
        <v>5.5149854265478897</v>
      </c>
      <c r="L21" s="77">
        <f>L14*G$9*1000</f>
        <v>0.82277609101434424</v>
      </c>
      <c r="M21" s="77">
        <f>M14*G$9*1000</f>
        <v>3.2908459084711947</v>
      </c>
      <c r="N21" s="77">
        <f>N14*G$9*1000</f>
        <v>0.29224381530102328</v>
      </c>
      <c r="O21" s="77">
        <f>O14*G$9*1000</f>
        <v>10.796413867322386</v>
      </c>
      <c r="P21" s="77">
        <f>P14*G$9*1000</f>
        <v>1.3920626189779814</v>
      </c>
      <c r="Q21" s="77">
        <f>Q14*G$9*1000</f>
        <v>3.9921969930514507</v>
      </c>
      <c r="R21" s="79">
        <f>R14*G$9*1000</f>
        <v>0.37497089998832933</v>
      </c>
    </row>
    <row r="22" spans="1:18">
      <c r="A22" s="3">
        <v>12</v>
      </c>
      <c r="B22" s="181">
        <f>'[1]Priming incubation'!AK23</f>
        <v>1.954337197587057E-3</v>
      </c>
      <c r="C22" s="3">
        <v>24</v>
      </c>
      <c r="D22" s="181">
        <f>'[1]Priming incubation'!AK38</f>
        <v>1.8368643183432781E-3</v>
      </c>
      <c r="E22" s="3">
        <v>36</v>
      </c>
      <c r="F22" s="181">
        <f>'[1]Priming incubation'!AK53</f>
        <v>1.9443460604987388E-3</v>
      </c>
      <c r="G22" s="3">
        <v>48</v>
      </c>
      <c r="H22" s="181">
        <f>'[1]Priming incubation'!AK68</f>
        <v>1.8429425366472017E-3</v>
      </c>
    </row>
    <row r="25" spans="1:18" s="233" customFormat="1">
      <c r="A25" s="232" t="s">
        <v>240</v>
      </c>
      <c r="J25" s="233" t="s">
        <v>241</v>
      </c>
    </row>
    <row r="26" spans="1:18">
      <c r="A26" s="3" t="s">
        <v>230</v>
      </c>
      <c r="B26" s="3">
        <v>1</v>
      </c>
      <c r="C26" s="3" t="s">
        <v>231</v>
      </c>
      <c r="D26" s="3">
        <v>7</v>
      </c>
      <c r="E26" s="3" t="s">
        <v>232</v>
      </c>
      <c r="F26" s="3" t="s">
        <v>233</v>
      </c>
      <c r="G26" s="3">
        <f>D26-B26</f>
        <v>6</v>
      </c>
      <c r="J26" s="3" t="s">
        <v>234</v>
      </c>
    </row>
    <row r="27" spans="1:18" ht="45">
      <c r="A27" s="3" t="s">
        <v>235</v>
      </c>
      <c r="B27" s="161" t="s">
        <v>236</v>
      </c>
      <c r="C27" s="3" t="s">
        <v>235</v>
      </c>
      <c r="D27" s="161" t="s">
        <v>236</v>
      </c>
      <c r="E27" s="3" t="s">
        <v>235</v>
      </c>
      <c r="F27" s="161" t="s">
        <v>236</v>
      </c>
      <c r="G27" s="3" t="s">
        <v>235</v>
      </c>
      <c r="H27" s="161" t="s">
        <v>236</v>
      </c>
      <c r="K27" s="161" t="s">
        <v>8</v>
      </c>
      <c r="L27" s="3" t="s">
        <v>9</v>
      </c>
      <c r="M27" s="3" t="s">
        <v>10</v>
      </c>
      <c r="N27" s="3" t="s">
        <v>9</v>
      </c>
      <c r="O27" s="3" t="s">
        <v>11</v>
      </c>
      <c r="P27" s="3" t="s">
        <v>9</v>
      </c>
      <c r="Q27" s="3" t="s">
        <v>12</v>
      </c>
      <c r="R27" s="3" t="s">
        <v>9</v>
      </c>
    </row>
    <row r="28" spans="1:18">
      <c r="A28" s="3">
        <v>1</v>
      </c>
      <c r="B28" s="181">
        <f>'[1]Priming incubation'!AP12</f>
        <v>1.5101526793739907E-3</v>
      </c>
      <c r="C28" s="3">
        <v>13</v>
      </c>
      <c r="D28" s="181">
        <f>'[1]Priming incubation'!AP27</f>
        <v>1.3826655023557021E-3</v>
      </c>
      <c r="E28" s="3">
        <v>25</v>
      </c>
      <c r="F28" s="181">
        <f>'[1]Priming incubation'!AP42</f>
        <v>1.4196944715933631E-3</v>
      </c>
      <c r="G28" s="3">
        <v>37</v>
      </c>
      <c r="H28" s="181">
        <f>'[1]Priming incubation'!AP57</f>
        <v>1.7605521989778382E-3</v>
      </c>
      <c r="J28" s="3" t="s">
        <v>21</v>
      </c>
      <c r="K28" s="181">
        <f>AVERAGE(B28:B30)</f>
        <v>1.7090495941984626E-3</v>
      </c>
      <c r="L28" s="181">
        <f>STDEV(B28:B30)</f>
        <v>2.3605154430183598E-4</v>
      </c>
      <c r="M28" s="181">
        <f>AVERAGE(B31:B33)</f>
        <v>7.5291438870178206E-4</v>
      </c>
      <c r="N28" s="181">
        <f>STDEV(B31:B33)</f>
        <v>4.5585991182690345E-5</v>
      </c>
      <c r="O28" s="181">
        <f>AVERAGE(B34:B36)</f>
        <v>3.012270929482867E-3</v>
      </c>
      <c r="P28" s="181">
        <f>STDEV(B34:B36)</f>
        <v>2.5604502508375668E-4</v>
      </c>
      <c r="Q28" s="181">
        <f>AVERAGE(B37:B39)</f>
        <v>8.9449065206912348E-4</v>
      </c>
      <c r="R28" s="181">
        <f>STDEV(B37:B39)</f>
        <v>4.8275104157038606E-5</v>
      </c>
    </row>
    <row r="29" spans="1:18">
      <c r="A29" s="3">
        <v>2</v>
      </c>
      <c r="B29" s="181">
        <f>'[1]Priming incubation'!AP13</f>
        <v>1.6470968604061053E-3</v>
      </c>
      <c r="C29" s="3">
        <v>14</v>
      </c>
      <c r="D29" s="181">
        <f>'[1]Priming incubation'!AP28</f>
        <v>1.5012857131478214E-3</v>
      </c>
      <c r="E29" s="3">
        <v>26</v>
      </c>
      <c r="F29" s="181">
        <f>'[1]Priming incubation'!AP43</f>
        <v>1.6607601699835919E-3</v>
      </c>
      <c r="G29" s="3">
        <v>38</v>
      </c>
      <c r="H29" s="181">
        <f>'[1]Priming incubation'!AP58</f>
        <v>1.3754652101085538E-3</v>
      </c>
      <c r="J29" s="3" t="s">
        <v>237</v>
      </c>
      <c r="K29" s="181">
        <f>AVERAGE(D28:D30)</f>
        <v>1.5238112451209883E-3</v>
      </c>
      <c r="L29" s="181">
        <f>STDEV(D28:D30)</f>
        <v>1.5365188978002967E-4</v>
      </c>
      <c r="M29" s="181">
        <f>AVERAGE(D31:D33)</f>
        <v>6.4638178306717536E-4</v>
      </c>
      <c r="N29" s="181">
        <f>STDEV(D31:D33)</f>
        <v>2.0631978327265604E-5</v>
      </c>
      <c r="O29" s="181">
        <f>AVERAGE(D34:D36)</f>
        <v>2.9280392202084646E-3</v>
      </c>
      <c r="P29" s="181">
        <f>STDEV(D34:D36)</f>
        <v>2.7889243670357113E-4</v>
      </c>
      <c r="Q29" s="181">
        <f>AVERAGE(D37:D39)</f>
        <v>9.0378350984369018E-4</v>
      </c>
      <c r="R29" s="181">
        <f>STDEV(D37:D39)</f>
        <v>7.7848652231790621E-5</v>
      </c>
    </row>
    <row r="30" spans="1:18">
      <c r="A30" s="3">
        <v>3</v>
      </c>
      <c r="B30" s="181">
        <f>'[1]Priming incubation'!AP14</f>
        <v>1.969899242815292E-3</v>
      </c>
      <c r="C30" s="3">
        <v>15</v>
      </c>
      <c r="D30" s="181">
        <f>'[1]Priming incubation'!AP29</f>
        <v>1.6874825198594417E-3</v>
      </c>
      <c r="E30" s="3">
        <v>27</v>
      </c>
      <c r="F30" s="181">
        <f>'[1]Priming incubation'!AP44</f>
        <v>1.3690421794381141E-3</v>
      </c>
      <c r="G30" s="3">
        <v>39</v>
      </c>
      <c r="H30" s="181">
        <f>'[1]Priming incubation'!AP59</f>
        <v>1.1853095134340636E-3</v>
      </c>
      <c r="J30" s="3" t="s">
        <v>32</v>
      </c>
      <c r="K30" s="181">
        <f>AVERAGE(F28:F30)</f>
        <v>1.4831656070050231E-3</v>
      </c>
      <c r="L30" s="181">
        <f>STDEV(F28:F30)</f>
        <v>1.5587265723919261E-4</v>
      </c>
      <c r="M30" s="181">
        <f>AVERAGE(F31:F33)</f>
        <v>6.2152938157508057E-4</v>
      </c>
      <c r="N30" s="181">
        <f>STDEV(F31:F33)</f>
        <v>3.2165477863842349E-5</v>
      </c>
      <c r="O30" s="181">
        <f>AVERAGE(F34:F36)</f>
        <v>2.9161241468245711E-3</v>
      </c>
      <c r="P30" s="181">
        <f>STDEV(F34:F36)</f>
        <v>1.284869215226877E-4</v>
      </c>
      <c r="Q30" s="181">
        <f>AVERAGE(F37:F39)</f>
        <v>9.8780385032469693E-4</v>
      </c>
      <c r="R30" s="181">
        <f>STDEV(F37:F39)</f>
        <v>1.5673261789929984E-4</v>
      </c>
    </row>
    <row r="31" spans="1:18">
      <c r="A31" s="3">
        <v>4</v>
      </c>
      <c r="B31" s="181">
        <f>'[1]Priming incubation'!AP15</f>
        <v>7.0149395429471093E-4</v>
      </c>
      <c r="C31" s="3">
        <v>16</v>
      </c>
      <c r="D31" s="181">
        <f>'[1]Priming incubation'!AP30</f>
        <v>6.3427809333498997E-4</v>
      </c>
      <c r="E31" s="3">
        <v>28</v>
      </c>
      <c r="F31" s="181">
        <f>'[1]Priming incubation'!AP45</f>
        <v>6.5779033900834874E-4</v>
      </c>
      <c r="G31" s="3">
        <v>40</v>
      </c>
      <c r="H31" s="181">
        <f>'[1]Priming incubation'!AP60</f>
        <v>6.3210522548050058E-4</v>
      </c>
      <c r="J31" s="3" t="s">
        <v>31</v>
      </c>
      <c r="K31" s="181">
        <f>AVERAGE(H28:H30)</f>
        <v>1.4404423075068185E-3</v>
      </c>
      <c r="L31" s="181">
        <f>STDEV(H28:H30)</f>
        <v>2.9307431516192471E-4</v>
      </c>
      <c r="M31" s="181">
        <f>AVERAGE(H31:H33)</f>
        <v>6.7398649009604752E-4</v>
      </c>
      <c r="N31" s="181">
        <f>STDEV(H31:H33)</f>
        <v>8.3928812611282626E-5</v>
      </c>
      <c r="O31" s="181">
        <f>AVERAGE(H34:H36)</f>
        <v>2.9307119095619773E-3</v>
      </c>
      <c r="P31" s="181">
        <f>STDEV(H34:H36)</f>
        <v>2.7091634287125917E-4</v>
      </c>
      <c r="Q31" s="181">
        <f>AVERAGE(H37:H39)</f>
        <v>9.6808352051332407E-4</v>
      </c>
      <c r="R31" s="181">
        <f>STDEV(H37:H39)</f>
        <v>1.5182397960795699E-4</v>
      </c>
    </row>
    <row r="32" spans="1:18">
      <c r="A32" s="3">
        <v>5</v>
      </c>
      <c r="B32" s="181">
        <f>'[1]Priming incubation'!AP16</f>
        <v>7.6887592465350733E-4</v>
      </c>
      <c r="C32" s="3">
        <v>17</v>
      </c>
      <c r="D32" s="181">
        <f>'[1]Priming incubation'!AP31</f>
        <v>6.3466275145384243E-4</v>
      </c>
      <c r="E32" s="3">
        <v>29</v>
      </c>
      <c r="F32" s="181">
        <f>'[1]Priming incubation'!AP46</f>
        <v>6.1036131556715348E-4</v>
      </c>
      <c r="G32" s="3">
        <v>41</v>
      </c>
      <c r="H32" s="181">
        <f>'[1]Priming incubation'!AP61</f>
        <v>6.1924016618287287E-4</v>
      </c>
      <c r="J32" s="3" t="s">
        <v>238</v>
      </c>
      <c r="K32" s="181">
        <f>AVERAGE(B28:B30,D28:D30,F28:F30,H28:H30)</f>
        <v>1.5391171884578236E-3</v>
      </c>
      <c r="L32" s="181">
        <f>STDEV(B28:B30,D28:D30,F28:F30,H28:H30)</f>
        <v>2.142581210140907E-4</v>
      </c>
      <c r="M32" s="181">
        <f>AVERAGE(B31:B33,D31:D33,F31:F33,H31:H33)</f>
        <v>6.7370301086002121E-4</v>
      </c>
      <c r="N32" s="181">
        <f>STDEV(B31:B33,D31:D33,F31:F33,H31:H33)</f>
        <v>6.7685119092029071E-5</v>
      </c>
      <c r="O32" s="181">
        <f>AVERAGE(B34:B36,D34:D36,F34:F36,H34:H36)</f>
        <v>2.9467865515194701E-3</v>
      </c>
      <c r="P32" s="181">
        <f>STDEV(B34:B36,D34:D36,F34:F36,H34:H36)</f>
        <v>2.0976262124953679E-4</v>
      </c>
      <c r="Q32" s="181">
        <f>AVERAGE(B37:B39,D37:D39,F37:F39,H37:H39)</f>
        <v>9.3854038318770875E-4</v>
      </c>
      <c r="R32" s="181">
        <f>STDEV(B37:B39,D37:D39,F37:F39,H37:H39)</f>
        <v>1.0927753695293309E-4</v>
      </c>
    </row>
    <row r="33" spans="1:18">
      <c r="A33" s="3">
        <v>6</v>
      </c>
      <c r="B33" s="181">
        <f>'[1]Priming incubation'!AP17</f>
        <v>7.8837328715712781E-4</v>
      </c>
      <c r="C33" s="3">
        <v>18</v>
      </c>
      <c r="D33" s="181">
        <f>'[1]Priming incubation'!AP32</f>
        <v>6.7020450441269356E-4</v>
      </c>
      <c r="E33" s="3">
        <v>30</v>
      </c>
      <c r="F33" s="181">
        <f>'[1]Priming incubation'!AP47</f>
        <v>5.9643649014973937E-4</v>
      </c>
      <c r="G33" s="3">
        <v>42</v>
      </c>
      <c r="H33" s="181">
        <f>'[1]Priming incubation'!AP62</f>
        <v>7.7061407862476889E-4</v>
      </c>
    </row>
    <row r="34" spans="1:18" ht="16" thickBot="1">
      <c r="A34" s="3">
        <v>7</v>
      </c>
      <c r="B34" s="181">
        <f>'[1]Priming incubation'!AP18</f>
        <v>3.3037745159715968E-3</v>
      </c>
      <c r="C34" s="3">
        <v>19</v>
      </c>
      <c r="D34" s="181">
        <f>'[1]Priming incubation'!AP33</f>
        <v>2.9394323689252294E-3</v>
      </c>
      <c r="E34" s="3">
        <v>31</v>
      </c>
      <c r="F34" s="181">
        <f>'[1]Priming incubation'!AP48</f>
        <v>2.7712110799101935E-3</v>
      </c>
      <c r="G34" s="3">
        <v>43</v>
      </c>
      <c r="H34" s="181">
        <f>'[1]Priming incubation'!AP63</f>
        <v>2.6903501368411107E-3</v>
      </c>
      <c r="J34" s="3" t="s">
        <v>239</v>
      </c>
    </row>
    <row r="35" spans="1:18">
      <c r="A35" s="3">
        <v>8</v>
      </c>
      <c r="B35" s="181">
        <f>'[1]Priming incubation'!AP19</f>
        <v>2.9092777513739028E-3</v>
      </c>
      <c r="C35" s="3">
        <v>20</v>
      </c>
      <c r="D35" s="181">
        <f>'[1]Priming incubation'!AP34</f>
        <v>2.6436247986063263E-3</v>
      </c>
      <c r="E35" s="3">
        <v>32</v>
      </c>
      <c r="F35" s="181">
        <f>'[1]Priming incubation'!AP49</f>
        <v>2.9610299764708044E-3</v>
      </c>
      <c r="G35" s="3">
        <v>44</v>
      </c>
      <c r="H35" s="181">
        <f>'[1]Priming incubation'!AP64</f>
        <v>2.8774992305988976E-3</v>
      </c>
      <c r="J35" s="4" t="s">
        <v>21</v>
      </c>
      <c r="K35" s="37">
        <f>K28*G$26*1000</f>
        <v>10.254297565190775</v>
      </c>
      <c r="L35" s="37">
        <f>L28*G$26*1000</f>
        <v>1.4163092658110159</v>
      </c>
      <c r="M35" s="37">
        <f>M28*G$26*1000</f>
        <v>4.5174863322106926</v>
      </c>
      <c r="N35" s="37">
        <f>N28*G$26*1000</f>
        <v>0.27351594709614208</v>
      </c>
      <c r="O35" s="37">
        <f>O28*G$26*1000</f>
        <v>18.073625576897204</v>
      </c>
      <c r="P35" s="37">
        <f>P28*G$26*1000</f>
        <v>1.53627015050254</v>
      </c>
      <c r="Q35" s="37">
        <f>Q28*G$26*1000</f>
        <v>5.3669439124147411</v>
      </c>
      <c r="R35" s="234">
        <f>R28*G$26*1000</f>
        <v>0.28965062494223165</v>
      </c>
    </row>
    <row r="36" spans="1:18">
      <c r="A36" s="3">
        <v>9</v>
      </c>
      <c r="B36" s="181">
        <f>'[1]Priming incubation'!AP20</f>
        <v>2.8237605211031015E-3</v>
      </c>
      <c r="C36" s="3">
        <v>21</v>
      </c>
      <c r="D36" s="181">
        <f>'[1]Priming incubation'!AP35</f>
        <v>3.2010604930938383E-3</v>
      </c>
      <c r="E36" s="3">
        <v>33</v>
      </c>
      <c r="F36" s="181">
        <f>'[1]Priming incubation'!AP50</f>
        <v>3.0161313840927169E-3</v>
      </c>
      <c r="G36" s="3">
        <v>45</v>
      </c>
      <c r="H36" s="181">
        <f>'[1]Priming incubation'!AP65</f>
        <v>3.2242863612459241E-3</v>
      </c>
      <c r="J36" s="15" t="s">
        <v>237</v>
      </c>
      <c r="K36" s="35">
        <f>K29*G$26*1000</f>
        <v>9.1428674707259301</v>
      </c>
      <c r="L36" s="35">
        <f>L29*G$26*1000</f>
        <v>0.92191133868017794</v>
      </c>
      <c r="M36" s="35">
        <f>M29*G$26*1000</f>
        <v>3.8782906984030521</v>
      </c>
      <c r="N36" s="35">
        <f>N29*G$26*1000</f>
        <v>0.12379186996359362</v>
      </c>
      <c r="O36" s="35">
        <f>O29*G$26*1000</f>
        <v>17.568235321250789</v>
      </c>
      <c r="P36" s="35">
        <f>P29*G$26*1000</f>
        <v>1.6733546202214269</v>
      </c>
      <c r="Q36" s="35">
        <f>Q29*G$26*1000</f>
        <v>5.4227010590621409</v>
      </c>
      <c r="R36" s="36">
        <f>R29*G$26*1000</f>
        <v>0.46709191339074374</v>
      </c>
    </row>
    <row r="37" spans="1:18">
      <c r="A37" s="3">
        <v>10</v>
      </c>
      <c r="B37" s="181">
        <f>'[1]Priming incubation'!AP21</f>
        <v>9.4931734566917664E-4</v>
      </c>
      <c r="C37" s="3">
        <v>22</v>
      </c>
      <c r="D37" s="181">
        <f>'[1]Priming incubation'!AP36</f>
        <v>9.6067620625743663E-4</v>
      </c>
      <c r="E37" s="3">
        <v>34</v>
      </c>
      <c r="F37" s="181">
        <f>'[1]Priming incubation'!AP51</f>
        <v>8.7905712443397661E-4</v>
      </c>
      <c r="G37" s="3">
        <v>46</v>
      </c>
      <c r="H37" s="181">
        <f>'[1]Priming incubation'!AP66</f>
        <v>1.1087332373064592E-3</v>
      </c>
      <c r="J37" s="15" t="s">
        <v>32</v>
      </c>
      <c r="K37" s="35">
        <f>K30*G$26*1000</f>
        <v>8.8989936420301383</v>
      </c>
      <c r="L37" s="35">
        <f>L30*G$26*1000</f>
        <v>0.9352359434351557</v>
      </c>
      <c r="M37" s="35">
        <f>M30*G$26*1000</f>
        <v>3.7291762894504834</v>
      </c>
      <c r="N37" s="35">
        <f>N30*G$26*1000</f>
        <v>0.19299286718305411</v>
      </c>
      <c r="O37" s="35">
        <f>O30*G$26*1000</f>
        <v>17.496744880947428</v>
      </c>
      <c r="P37" s="35">
        <f>P30*G$26*1000</f>
        <v>0.7709215291361261</v>
      </c>
      <c r="Q37" s="35">
        <f>Q30*G$26*1000</f>
        <v>5.9268231019481821</v>
      </c>
      <c r="R37" s="36">
        <f>R30*G$26*1000</f>
        <v>0.94039570739579903</v>
      </c>
    </row>
    <row r="38" spans="1:18" ht="16" thickBot="1">
      <c r="A38" s="3">
        <v>11</v>
      </c>
      <c r="B38" s="181">
        <f>'[1]Priming incubation'!AP22</f>
        <v>8.7579573018632456E-4</v>
      </c>
      <c r="C38" s="3">
        <v>23</v>
      </c>
      <c r="D38" s="181">
        <f>'[1]Priming incubation'!AP37</f>
        <v>8.15064211855126E-4</v>
      </c>
      <c r="E38" s="3">
        <v>35</v>
      </c>
      <c r="F38" s="181">
        <f>'[1]Priming incubation'!AP52</f>
        <v>9.1689462980529789E-4</v>
      </c>
      <c r="G38" s="3">
        <v>47</v>
      </c>
      <c r="H38" s="181">
        <f>'[1]Priming incubation'!AP67</f>
        <v>8.0712884550817286E-4</v>
      </c>
      <c r="J38" s="22" t="s">
        <v>31</v>
      </c>
      <c r="K38" s="77">
        <f>K31*G$26*1000</f>
        <v>8.6426538450409112</v>
      </c>
      <c r="L38" s="77">
        <f>L31*G$26*1000</f>
        <v>1.7584458909715484</v>
      </c>
      <c r="M38" s="77">
        <f>M31*G$26*1000</f>
        <v>4.043918940576285</v>
      </c>
      <c r="N38" s="77">
        <f>N31*G$26*1000</f>
        <v>0.50357287566769582</v>
      </c>
      <c r="O38" s="77">
        <f>O31*G$26*1000</f>
        <v>17.584271457371866</v>
      </c>
      <c r="P38" s="77">
        <f>P31*G$26*1000</f>
        <v>1.625498057227555</v>
      </c>
      <c r="Q38" s="77">
        <f>Q31*G$26*1000</f>
        <v>5.8085011230799442</v>
      </c>
      <c r="R38" s="79">
        <f>R31*G$26*1000</f>
        <v>0.91094387764774198</v>
      </c>
    </row>
    <row r="39" spans="1:18">
      <c r="A39" s="3">
        <v>12</v>
      </c>
      <c r="B39" s="181">
        <f>'[1]Priming incubation'!AP23</f>
        <v>8.5835888035186902E-4</v>
      </c>
      <c r="C39" s="3">
        <v>24</v>
      </c>
      <c r="D39" s="181">
        <f>'[1]Priming incubation'!AP38</f>
        <v>9.3561011141850791E-4</v>
      </c>
      <c r="E39" s="3">
        <v>36</v>
      </c>
      <c r="F39" s="181">
        <f>'[1]Priming incubation'!AP53</f>
        <v>1.1674597967348162E-3</v>
      </c>
      <c r="G39" s="3">
        <v>48</v>
      </c>
      <c r="H39" s="181">
        <f>'[1]Priming incubation'!AP68</f>
        <v>9.8838847872534017E-4</v>
      </c>
    </row>
    <row r="40" spans="1:18">
      <c r="B40" s="181"/>
      <c r="D40" s="181"/>
      <c r="F40" s="181"/>
      <c r="H40" s="181"/>
    </row>
    <row r="41" spans="1:18">
      <c r="B41" s="181"/>
      <c r="D41" s="181"/>
      <c r="F41" s="181"/>
      <c r="H41" s="181"/>
    </row>
    <row r="42" spans="1:18" s="233" customFormat="1">
      <c r="A42" s="232" t="s">
        <v>242</v>
      </c>
      <c r="J42" s="233" t="s">
        <v>243</v>
      </c>
    </row>
    <row r="43" spans="1:18">
      <c r="A43" s="3" t="s">
        <v>230</v>
      </c>
      <c r="B43" s="3">
        <v>1</v>
      </c>
      <c r="C43" s="3" t="s">
        <v>231</v>
      </c>
      <c r="D43" s="3">
        <v>9</v>
      </c>
      <c r="E43" s="3" t="s">
        <v>232</v>
      </c>
      <c r="F43" s="3" t="s">
        <v>233</v>
      </c>
      <c r="G43" s="3">
        <f>D43-B43</f>
        <v>8</v>
      </c>
      <c r="J43" s="3" t="s">
        <v>234</v>
      </c>
    </row>
    <row r="44" spans="1:18" ht="45">
      <c r="A44" s="3" t="s">
        <v>235</v>
      </c>
      <c r="B44" s="161" t="s">
        <v>236</v>
      </c>
      <c r="C44" s="3" t="s">
        <v>235</v>
      </c>
      <c r="D44" s="161" t="s">
        <v>236</v>
      </c>
      <c r="E44" s="3" t="s">
        <v>235</v>
      </c>
      <c r="F44" s="161" t="s">
        <v>236</v>
      </c>
      <c r="G44" s="3" t="s">
        <v>235</v>
      </c>
      <c r="H44" s="161" t="s">
        <v>236</v>
      </c>
      <c r="K44" s="161" t="s">
        <v>8</v>
      </c>
      <c r="L44" s="3" t="s">
        <v>9</v>
      </c>
      <c r="M44" s="3" t="s">
        <v>10</v>
      </c>
      <c r="N44" s="3" t="s">
        <v>9</v>
      </c>
      <c r="O44" s="3" t="s">
        <v>11</v>
      </c>
      <c r="P44" s="3" t="s">
        <v>9</v>
      </c>
      <c r="Q44" s="3" t="s">
        <v>12</v>
      </c>
      <c r="R44" s="3" t="s">
        <v>9</v>
      </c>
    </row>
    <row r="45" spans="1:18">
      <c r="A45" s="3">
        <v>1</v>
      </c>
      <c r="B45" s="181">
        <f>'[1]Priming incubation'!AU12</f>
        <v>1.9059938500562447E-3</v>
      </c>
      <c r="C45" s="3">
        <v>13</v>
      </c>
      <c r="D45" s="181">
        <f>'[1]Priming incubation'!AU27</f>
        <v>1.7967760130295216E-3</v>
      </c>
      <c r="E45" s="3">
        <v>25</v>
      </c>
      <c r="F45" s="181">
        <f>'[1]Priming incubation'!AU42</f>
        <v>1.5415620501283689E-3</v>
      </c>
      <c r="G45" s="3">
        <v>37</v>
      </c>
      <c r="H45" s="181">
        <f>'[1]Priming incubation'!AU57</f>
        <v>1.7408213368819868E-3</v>
      </c>
      <c r="J45" s="3" t="s">
        <v>21</v>
      </c>
      <c r="K45" s="181">
        <f>AVERAGE(B45:B47)</f>
        <v>1.9059938500562447E-3</v>
      </c>
      <c r="L45" s="235"/>
      <c r="M45" s="181">
        <f>AVERAGE(B48:B50)</f>
        <v>6.150069171572594E-4</v>
      </c>
      <c r="N45" s="235"/>
      <c r="O45" s="181">
        <f>AVERAGE(B51:B53)</f>
        <v>3.1713387477431999E-3</v>
      </c>
      <c r="P45" s="235"/>
      <c r="Q45" s="181">
        <f>AVERAGE(B54:B56)</f>
        <v>8.5550205482549729E-4</v>
      </c>
      <c r="R45" s="181">
        <f>STDEV(B54:B56)</f>
        <v>6.9201865769036815E-5</v>
      </c>
    </row>
    <row r="46" spans="1:18">
      <c r="A46" s="3">
        <v>2</v>
      </c>
      <c r="B46" s="235"/>
      <c r="C46" s="3">
        <v>14</v>
      </c>
      <c r="D46" s="181">
        <f>'[1]Priming incubation'!AU28</f>
        <v>1.645927858268376E-3</v>
      </c>
      <c r="E46" s="3">
        <v>26</v>
      </c>
      <c r="F46" s="181">
        <f>'[1]Priming incubation'!AU43</f>
        <v>1.5429921379074474E-3</v>
      </c>
      <c r="G46" s="3">
        <v>38</v>
      </c>
      <c r="H46" s="181">
        <f>'[1]Priming incubation'!AU58</f>
        <v>1.2931244356258651E-3</v>
      </c>
      <c r="J46" s="3" t="s">
        <v>237</v>
      </c>
      <c r="K46" s="181">
        <f>AVERAGE(D45:D47)</f>
        <v>1.6268881311076119E-3</v>
      </c>
      <c r="L46" s="181">
        <f>STDEV(D45:D47)</f>
        <v>1.8016387693980818E-4</v>
      </c>
      <c r="M46" s="181">
        <f>AVERAGE(D48:D50)</f>
        <v>5.6145647406487427E-4</v>
      </c>
      <c r="N46" s="181">
        <f>STDEV(D48:D50)</f>
        <v>5.5518772336680165E-5</v>
      </c>
      <c r="O46" s="181">
        <f>AVERAGE(D51:D53)</f>
        <v>2.8904159359233309E-3</v>
      </c>
      <c r="P46" s="181">
        <f>STDEV(D51:D53)</f>
        <v>5.7246430945468059E-4</v>
      </c>
      <c r="Q46" s="181">
        <f>AVERAGE(D54:D56)</f>
        <v>7.9496519787808286E-4</v>
      </c>
      <c r="R46" s="181">
        <f>STDEV(D54:D56)</f>
        <v>4.8883847132870573E-6</v>
      </c>
    </row>
    <row r="47" spans="1:18">
      <c r="A47" s="3">
        <v>3</v>
      </c>
      <c r="B47" s="235"/>
      <c r="C47" s="3">
        <v>15</v>
      </c>
      <c r="D47" s="181">
        <f>'[1]Priming incubation'!AU29</f>
        <v>1.4379605220249381E-3</v>
      </c>
      <c r="E47" s="3">
        <v>27</v>
      </c>
      <c r="F47" s="181">
        <f>'[1]Priming incubation'!AU44</f>
        <v>1.3782084854511473E-3</v>
      </c>
      <c r="G47" s="3">
        <v>39</v>
      </c>
      <c r="H47" s="235"/>
      <c r="J47" s="3" t="s">
        <v>32</v>
      </c>
      <c r="K47" s="181">
        <f>AVERAGE(F45:F47)</f>
        <v>1.4875875578289879E-3</v>
      </c>
      <c r="L47" s="181">
        <f>STDEV(F45:F47)</f>
        <v>9.4727754082114883E-5</v>
      </c>
      <c r="M47" s="181">
        <f>AVERAGE(F48:F50)</f>
        <v>4.6863066500946507E-4</v>
      </c>
      <c r="N47" s="181">
        <f>STDEV(F48:F50)</f>
        <v>1.2665602123286946E-5</v>
      </c>
      <c r="O47" s="181">
        <f>AVERAGE(F51:F53)</f>
        <v>3.2843019498367564E-3</v>
      </c>
      <c r="P47" s="181">
        <f>STDEV(F51:F53)</f>
        <v>3.7858530115141746E-4</v>
      </c>
      <c r="Q47" s="181">
        <f>AVERAGE(F54:F56)</f>
        <v>8.4389352122943902E-4</v>
      </c>
      <c r="R47" s="181">
        <f>STDEV(F54:F56)</f>
        <v>2.2725463858604325E-5</v>
      </c>
    </row>
    <row r="48" spans="1:18">
      <c r="A48" s="3">
        <v>4</v>
      </c>
      <c r="B48" s="235"/>
      <c r="C48" s="3">
        <v>16</v>
      </c>
      <c r="D48" s="181">
        <f>'[1]Priming incubation'!AU30</f>
        <v>5.1702846806371116E-4</v>
      </c>
      <c r="E48" s="3">
        <v>28</v>
      </c>
      <c r="F48" s="181">
        <f>'[1]Priming incubation'!AU45</f>
        <v>4.7758659815865201E-4</v>
      </c>
      <c r="G48" s="3">
        <v>40</v>
      </c>
      <c r="H48" s="181">
        <f>'[1]Priming incubation'!AU60</f>
        <v>5.2620646742266035E-4</v>
      </c>
      <c r="J48" s="3" t="s">
        <v>31</v>
      </c>
      <c r="K48" s="181">
        <f>AVERAGE(H45:H47)</f>
        <v>1.5169728862539258E-3</v>
      </c>
      <c r="L48" s="181">
        <f>STDEV(H45:H47)</f>
        <v>3.1656951479440778E-4</v>
      </c>
      <c r="M48" s="181">
        <f>AVERAGE(H48:H50)</f>
        <v>5.2327383611853269E-4</v>
      </c>
      <c r="N48" s="181">
        <f>STDEV(H48:H50)</f>
        <v>4.3431185573198184E-5</v>
      </c>
      <c r="O48" s="181">
        <f>AVERAGE(H51:H53)</f>
        <v>2.8464386685645442E-3</v>
      </c>
      <c r="P48" s="181">
        <f>STDEV(H51:H53)</f>
        <v>4.1315590460984494E-4</v>
      </c>
      <c r="Q48" s="181">
        <f>AVERAGE(H54:H56)</f>
        <v>8.0159239349189473E-4</v>
      </c>
      <c r="R48" s="181">
        <f>STDEV(H54:H56)</f>
        <v>1.35425521075513E-4</v>
      </c>
    </row>
    <row r="49" spans="1:18">
      <c r="A49" s="3">
        <v>5</v>
      </c>
      <c r="B49" s="181">
        <f>'[1]Priming incubation'!AU16</f>
        <v>6.150069171572594E-4</v>
      </c>
      <c r="C49" s="3">
        <v>17</v>
      </c>
      <c r="D49" s="181">
        <f>'[1]Priming incubation'!AU31</f>
        <v>5.4364613080168053E-4</v>
      </c>
      <c r="E49" s="3">
        <v>29</v>
      </c>
      <c r="F49" s="235"/>
      <c r="G49" s="3">
        <v>41</v>
      </c>
      <c r="H49" s="181">
        <f>'[1]Priming incubation'!AU61</f>
        <v>4.7845065670167232E-4</v>
      </c>
      <c r="J49" s="3" t="s">
        <v>238</v>
      </c>
      <c r="K49" s="181">
        <f>AVERAGE(B45:B47,D45:D47,F45:F47,H45:H47)</f>
        <v>1.5870407432637664E-3</v>
      </c>
      <c r="L49" s="181">
        <f>STDEV(B45:B47,D45:D47,F45:F47,H45:H47)</f>
        <v>2.0281375148452046E-4</v>
      </c>
      <c r="M49" s="181">
        <f>AVERAGE(B48:B50,D48:D50,F48:F50,H48:H50)</f>
        <v>5.3405101974737888E-4</v>
      </c>
      <c r="N49" s="181">
        <f>STDEV(B48:B50,D48:D50,F48:F50,H48:H50)</f>
        <v>5.8962640920691759E-5</v>
      </c>
      <c r="O49" s="181">
        <f>AVERAGE(B51:B53,D51:D53,F51:F53,H51:H53)</f>
        <v>3.0382658305326406E-3</v>
      </c>
      <c r="P49" s="181">
        <f>STDEV(B51:B53,D51:D53,F51:F53,H51:H53)</f>
        <v>4.0453469092634512E-4</v>
      </c>
      <c r="Q49" s="181">
        <f>AVERAGE(B54:B56,D54:D56,F54:F56,H54:H56)</f>
        <v>8.2748982107503613E-4</v>
      </c>
      <c r="R49" s="181">
        <f>STDEV(B54:B56,D54:D56,F54:F56,H54:H56)</f>
        <v>6.596162278053984E-5</v>
      </c>
    </row>
    <row r="50" spans="1:18">
      <c r="A50" s="3">
        <v>6</v>
      </c>
      <c r="B50" s="235"/>
      <c r="C50" s="3">
        <v>18</v>
      </c>
      <c r="D50" s="181">
        <f>'[1]Priming incubation'!AU32</f>
        <v>6.2369482332923112E-4</v>
      </c>
      <c r="E50" s="3">
        <v>30</v>
      </c>
      <c r="F50" s="181">
        <f>'[1]Priming incubation'!AU47</f>
        <v>4.5967473186027814E-4</v>
      </c>
      <c r="G50" s="3">
        <v>42</v>
      </c>
      <c r="H50" s="181">
        <f>'[1]Priming incubation'!AU62</f>
        <v>5.6516438423126513E-4</v>
      </c>
    </row>
    <row r="51" spans="1:18" ht="16" thickBot="1">
      <c r="A51" s="3">
        <v>7</v>
      </c>
      <c r="B51" s="235"/>
      <c r="C51" s="3">
        <v>19</v>
      </c>
      <c r="D51" s="181">
        <f>'[1]Priming incubation'!AU33</f>
        <v>3.2952093311260098E-3</v>
      </c>
      <c r="E51" s="3">
        <v>31</v>
      </c>
      <c r="F51" s="181">
        <f>'[1]Priming incubation'!AU48</f>
        <v>3.1399432485953709E-3</v>
      </c>
      <c r="G51" s="3">
        <v>43</v>
      </c>
      <c r="H51" s="181">
        <f>'[1]Priming incubation'!AU63</f>
        <v>2.5753270123978801E-3</v>
      </c>
      <c r="J51" s="3" t="s">
        <v>239</v>
      </c>
    </row>
    <row r="52" spans="1:18">
      <c r="A52" s="3">
        <v>8</v>
      </c>
      <c r="B52" s="235"/>
      <c r="C52" s="3">
        <v>20</v>
      </c>
      <c r="D52" s="235"/>
      <c r="E52" s="3">
        <v>32</v>
      </c>
      <c r="F52" s="181">
        <f>'[1]Priming incubation'!AU49</f>
        <v>3.7138288263756161E-3</v>
      </c>
      <c r="G52" s="3">
        <v>44</v>
      </c>
      <c r="H52" s="181">
        <f>'[1]Priming incubation'!AU64</f>
        <v>2.6420361845978461E-3</v>
      </c>
      <c r="J52" s="4" t="s">
        <v>21</v>
      </c>
      <c r="K52" s="37">
        <f>K45*G$43*1000</f>
        <v>15.247950800449958</v>
      </c>
      <c r="L52" s="236">
        <f>L45*G$43*1000</f>
        <v>0</v>
      </c>
      <c r="M52" s="37">
        <f>M45*G$43*1000</f>
        <v>4.9200553372580753</v>
      </c>
      <c r="N52" s="236">
        <f>N45*G$43*1000</f>
        <v>0</v>
      </c>
      <c r="O52" s="37">
        <f>O45*G$43*1000</f>
        <v>25.370709981945598</v>
      </c>
      <c r="P52" s="236">
        <f>P45*G$43*1000</f>
        <v>0</v>
      </c>
      <c r="Q52" s="37">
        <f>Q45*G$43*1000</f>
        <v>6.8440164386039779</v>
      </c>
      <c r="R52" s="234">
        <f>R45*G$43*1000</f>
        <v>0.55361492615229457</v>
      </c>
    </row>
    <row r="53" spans="1:18">
      <c r="A53" s="3">
        <v>9</v>
      </c>
      <c r="B53" s="181">
        <f>'[1]Priming incubation'!AU20</f>
        <v>3.1713387477431999E-3</v>
      </c>
      <c r="C53" s="3">
        <v>21</v>
      </c>
      <c r="D53" s="181">
        <f>'[1]Priming incubation'!AU35</f>
        <v>2.4856225407206521E-3</v>
      </c>
      <c r="E53" s="3">
        <v>33</v>
      </c>
      <c r="F53" s="181">
        <f>'[1]Priming incubation'!AU50</f>
        <v>2.9991337745392832E-3</v>
      </c>
      <c r="G53" s="3">
        <v>45</v>
      </c>
      <c r="H53" s="181">
        <f>'[1]Priming incubation'!AU65</f>
        <v>3.3219528086979064E-3</v>
      </c>
      <c r="J53" s="15" t="s">
        <v>237</v>
      </c>
      <c r="K53" s="35">
        <f>K46*G$43*1000</f>
        <v>13.015105048860896</v>
      </c>
      <c r="L53" s="35">
        <f>L46*G$43*1000</f>
        <v>1.4413110155184654</v>
      </c>
      <c r="M53" s="35">
        <f>M46*G$43*1000</f>
        <v>4.4916517925189945</v>
      </c>
      <c r="N53" s="34">
        <f>N46*G$43*1000</f>
        <v>0.44415017869344131</v>
      </c>
      <c r="O53" s="35">
        <f>O46*G$43*1000</f>
        <v>23.123327487386646</v>
      </c>
      <c r="P53" s="34">
        <f>P46*G$43*1000</f>
        <v>4.579714475637445</v>
      </c>
      <c r="Q53" s="35">
        <f>Q46*G$43*1000</f>
        <v>6.3597215830246627</v>
      </c>
      <c r="R53" s="36">
        <f>R46*G$43*1000</f>
        <v>3.9107077706296456E-2</v>
      </c>
    </row>
    <row r="54" spans="1:18">
      <c r="A54" s="3">
        <v>10</v>
      </c>
      <c r="B54" s="181">
        <f>'[1]Priming incubation'!AU21</f>
        <v>9.0157061526569742E-4</v>
      </c>
      <c r="C54" s="3">
        <v>22</v>
      </c>
      <c r="D54" s="181">
        <f>'[1]Priming incubation'!AU36</f>
        <v>7.9150858789826892E-4</v>
      </c>
      <c r="E54" s="3">
        <v>34</v>
      </c>
      <c r="F54" s="181">
        <f>'[1]Priming incubation'!AU51</f>
        <v>8.59962850829468E-4</v>
      </c>
      <c r="G54" s="3">
        <v>46</v>
      </c>
      <c r="H54" s="237"/>
      <c r="J54" s="15" t="s">
        <v>32</v>
      </c>
      <c r="K54" s="35">
        <f>K47*G$43*1000</f>
        <v>11.900700462631903</v>
      </c>
      <c r="L54" s="35">
        <f>L47*G$43*1000</f>
        <v>0.75782203265691905</v>
      </c>
      <c r="M54" s="35">
        <f>M47*G$43*1000</f>
        <v>3.7490453200757208</v>
      </c>
      <c r="N54" s="34">
        <f>N47*G$43*1000</f>
        <v>0.10132481698629557</v>
      </c>
      <c r="O54" s="35">
        <f>O47*G$43*1000</f>
        <v>26.274415598694052</v>
      </c>
      <c r="P54" s="34">
        <f>P47*G$43*1000</f>
        <v>3.0286824092113398</v>
      </c>
      <c r="Q54" s="35">
        <f>Q47*G$43*1000</f>
        <v>6.7511481698355125</v>
      </c>
      <c r="R54" s="36">
        <f>R47*G$43*1000</f>
        <v>0.18180371086883459</v>
      </c>
    </row>
    <row r="55" spans="1:18" ht="16" thickBot="1">
      <c r="A55" s="3">
        <v>11</v>
      </c>
      <c r="B55" s="181">
        <f>'[1]Priming incubation'!AU22</f>
        <v>8.8901124487510662E-4</v>
      </c>
      <c r="C55" s="3">
        <v>23</v>
      </c>
      <c r="D55" s="235"/>
      <c r="E55" s="3">
        <v>35</v>
      </c>
      <c r="F55" s="181">
        <f>'[1]Priming incubation'!AU52</f>
        <v>8.2782419162941016E-4</v>
      </c>
      <c r="G55" s="3">
        <v>47</v>
      </c>
      <c r="H55" s="181">
        <f>'[1]Priming incubation'!AU67</f>
        <v>7.0583208919367782E-4</v>
      </c>
      <c r="J55" s="22" t="s">
        <v>31</v>
      </c>
      <c r="K55" s="77">
        <f>K48*G$43*1000</f>
        <v>12.135783090031406</v>
      </c>
      <c r="L55" s="77">
        <f>L48*G$43*1000</f>
        <v>2.5325561183552621</v>
      </c>
      <c r="M55" s="77">
        <f>M48*G$43*1000</f>
        <v>4.1861906889482619</v>
      </c>
      <c r="N55" s="78">
        <f>N48*G$43*1000</f>
        <v>0.34744948458558544</v>
      </c>
      <c r="O55" s="77">
        <f>O48*G$43*1000</f>
        <v>22.771509348516354</v>
      </c>
      <c r="P55" s="78">
        <f>P48*G$43*1000</f>
        <v>3.3052472368787593</v>
      </c>
      <c r="Q55" s="77">
        <f>Q48*G$43*1000</f>
        <v>6.4127391479351576</v>
      </c>
      <c r="R55" s="79">
        <f>R48*G$43*1000</f>
        <v>1.083404168604104</v>
      </c>
    </row>
    <row r="56" spans="1:18">
      <c r="A56" s="3">
        <v>12</v>
      </c>
      <c r="B56" s="181">
        <f>'[1]Priming incubation'!AU23</f>
        <v>7.7592430433568783E-4</v>
      </c>
      <c r="C56" s="3">
        <v>24</v>
      </c>
      <c r="D56" s="181">
        <f>'[1]Priming incubation'!AU38</f>
        <v>7.9842180785789679E-4</v>
      </c>
      <c r="E56" s="3">
        <v>36</v>
      </c>
      <c r="F56" s="235"/>
      <c r="G56" s="3">
        <v>48</v>
      </c>
      <c r="H56" s="181">
        <f>'[1]Priming incubation'!AU68</f>
        <v>8.9735269779011174E-4</v>
      </c>
    </row>
    <row r="57" spans="1:18">
      <c r="B57" s="181"/>
      <c r="D57" s="181"/>
      <c r="F57" s="235"/>
      <c r="H57" s="181"/>
    </row>
    <row r="59" spans="1:18" s="2" customFormat="1">
      <c r="A59" s="2" t="s">
        <v>244</v>
      </c>
    </row>
    <row r="60" spans="1:18" s="129" customFormat="1"/>
    <row r="61" spans="1:18" s="1" customFormat="1">
      <c r="A61" s="1" t="s">
        <v>245</v>
      </c>
    </row>
    <row r="62" spans="1:18" s="238" customFormat="1">
      <c r="A62" s="238" t="s">
        <v>246</v>
      </c>
      <c r="J62" s="239" t="s">
        <v>247</v>
      </c>
    </row>
    <row r="63" spans="1:18" ht="16" thickBot="1">
      <c r="A63" s="3" t="s">
        <v>230</v>
      </c>
      <c r="B63" s="3">
        <v>10</v>
      </c>
      <c r="C63" s="3" t="s">
        <v>231</v>
      </c>
      <c r="D63" s="3">
        <v>11</v>
      </c>
      <c r="E63" s="3" t="s">
        <v>232</v>
      </c>
      <c r="F63" s="3" t="s">
        <v>233</v>
      </c>
      <c r="G63" s="233">
        <f>D63-B63</f>
        <v>1</v>
      </c>
      <c r="J63" s="3" t="s">
        <v>234</v>
      </c>
    </row>
    <row r="64" spans="1:18" ht="46" thickBot="1">
      <c r="A64" s="29" t="s">
        <v>235</v>
      </c>
      <c r="B64" s="240" t="s">
        <v>236</v>
      </c>
      <c r="C64" s="241" t="s">
        <v>235</v>
      </c>
      <c r="D64" s="242" t="s">
        <v>236</v>
      </c>
      <c r="E64" s="31" t="s">
        <v>235</v>
      </c>
      <c r="F64" s="240" t="s">
        <v>236</v>
      </c>
      <c r="G64" s="241" t="s">
        <v>235</v>
      </c>
      <c r="H64" s="243" t="s">
        <v>236</v>
      </c>
      <c r="J64" s="4"/>
      <c r="K64" s="244" t="s">
        <v>8</v>
      </c>
      <c r="L64" s="5" t="s">
        <v>9</v>
      </c>
      <c r="M64" s="5" t="s">
        <v>10</v>
      </c>
      <c r="N64" s="5" t="s">
        <v>9</v>
      </c>
      <c r="O64" s="5" t="s">
        <v>11</v>
      </c>
      <c r="P64" s="5" t="s">
        <v>9</v>
      </c>
      <c r="Q64" s="5" t="s">
        <v>12</v>
      </c>
      <c r="R64" s="8" t="s">
        <v>9</v>
      </c>
    </row>
    <row r="65" spans="1:18" ht="16" thickTop="1">
      <c r="A65" s="15">
        <v>1</v>
      </c>
      <c r="B65" s="245">
        <f>'[1]Priming incubation'!AZ12</f>
        <v>3.2238099104466953E-3</v>
      </c>
      <c r="C65" s="43">
        <v>13</v>
      </c>
      <c r="D65" s="246">
        <f>'[1]Priming incubation'!AZ27</f>
        <v>7.6081059631208196E-3</v>
      </c>
      <c r="E65" s="41">
        <v>25</v>
      </c>
      <c r="F65" s="245">
        <f>'[1]Priming incubation'!AZ42</f>
        <v>1.3097623775540539E-2</v>
      </c>
      <c r="G65" s="43">
        <v>37</v>
      </c>
      <c r="H65" s="247">
        <f>'[1]Priming incubation'!AZ57</f>
        <v>6.4356789878625108E-3</v>
      </c>
      <c r="J65" s="9" t="s">
        <v>21</v>
      </c>
      <c r="K65" s="248">
        <f>AVERAGE(B65:B67)</f>
        <v>2.8909389565197831E-3</v>
      </c>
      <c r="L65" s="249">
        <f>STDEV(B65:B67)</f>
        <v>3.6212583746520399E-4</v>
      </c>
      <c r="M65" s="249">
        <f>AVERAGE(B68:B70)</f>
        <v>1.9432226503741815E-3</v>
      </c>
      <c r="N65" s="249">
        <f>STDEV(B68:B70)</f>
        <v>2.2990451902382328E-4</v>
      </c>
      <c r="O65" s="249">
        <f>AVERAGE(B71:B73)</f>
        <v>5.2610104106397089E-3</v>
      </c>
      <c r="P65" s="249">
        <f>STDEV(B71:B73)</f>
        <v>8.4481093429793902E-4</v>
      </c>
      <c r="Q65" s="250">
        <f>AVERAGE(B74:B76)</f>
        <v>2.9037513799265789E-3</v>
      </c>
      <c r="R65" s="251">
        <f>STDEV(B74:B76)</f>
        <v>2.5448001192983469E-4</v>
      </c>
    </row>
    <row r="66" spans="1:18">
      <c r="A66" s="15">
        <v>2</v>
      </c>
      <c r="B66" s="245">
        <f>'[1]Priming incubation'!AZ13</f>
        <v>2.9436673866754426E-3</v>
      </c>
      <c r="C66" s="43">
        <v>14</v>
      </c>
      <c r="D66" s="246">
        <f>'[1]Priming incubation'!AZ28</f>
        <v>7.806935091377502E-3</v>
      </c>
      <c r="E66" s="41">
        <v>26</v>
      </c>
      <c r="F66" s="245">
        <f>'[1]Priming incubation'!AZ43</f>
        <v>1.3286081359868735E-2</v>
      </c>
      <c r="G66" s="43">
        <v>38</v>
      </c>
      <c r="H66" s="247">
        <f>'[1]Priming incubation'!AZ58</f>
        <v>5.9435068126595476E-3</v>
      </c>
      <c r="J66" s="15" t="s">
        <v>237</v>
      </c>
      <c r="K66" s="252">
        <f>AVERAGE(D65:D67)</f>
        <v>7.3211166152829963E-3</v>
      </c>
      <c r="L66" s="253">
        <f>STDEV(D65:D67)</f>
        <v>6.7661451736501798E-4</v>
      </c>
      <c r="M66" s="253">
        <f>AVERAGE(D68:D70)</f>
        <v>2.3501567429953848E-3</v>
      </c>
      <c r="N66" s="253">
        <f>STDEV(D68:D70)</f>
        <v>5.191488091882536E-4</v>
      </c>
      <c r="O66" s="253">
        <f>AVERAGE(D71:D73)</f>
        <v>8.6579644321070383E-3</v>
      </c>
      <c r="P66" s="253">
        <f>STDEV(D71:D73)</f>
        <v>3.9711614871046775E-4</v>
      </c>
      <c r="Q66" s="253">
        <f>AVERAGE(D74:D76)</f>
        <v>3.3625196737863045E-3</v>
      </c>
      <c r="R66" s="254">
        <f>STDEV(D74:D76)</f>
        <v>3.2084025036743015E-4</v>
      </c>
    </row>
    <row r="67" spans="1:18">
      <c r="A67" s="15">
        <v>3</v>
      </c>
      <c r="B67" s="245">
        <f>'[1]Priming incubation'!AZ14</f>
        <v>2.5053395724372123E-3</v>
      </c>
      <c r="C67" s="43">
        <v>15</v>
      </c>
      <c r="D67" s="246">
        <f>'[1]Priming incubation'!AZ29</f>
        <v>6.5483087913506648E-3</v>
      </c>
      <c r="E67" s="41">
        <v>27</v>
      </c>
      <c r="F67" s="245">
        <f>'[1]Priming incubation'!AZ44</f>
        <v>1.1849703258068977E-2</v>
      </c>
      <c r="G67" s="43">
        <v>39</v>
      </c>
      <c r="H67" s="247">
        <f>'[1]Priming incubation'!AZ59</f>
        <v>6.9274209529953459E-3</v>
      </c>
      <c r="J67" s="15" t="s">
        <v>32</v>
      </c>
      <c r="K67" s="252">
        <f>AVERAGE(F65:F67)</f>
        <v>1.2744469464492751E-2</v>
      </c>
      <c r="L67" s="253">
        <f>STDEV(F65:F67)</f>
        <v>7.8059848090500264E-4</v>
      </c>
      <c r="M67" s="253">
        <f>AVERAGE(F68:F70)</f>
        <v>3.2651943904449901E-3</v>
      </c>
      <c r="N67" s="253">
        <f>STDEV(F68:F70)</f>
        <v>4.0688383492703265E-4</v>
      </c>
      <c r="O67" s="253">
        <f>AVERAGE(F71:F73)</f>
        <v>1.7856611891429494E-2</v>
      </c>
      <c r="P67" s="253">
        <f>STDEV(F71:F73)</f>
        <v>1.3624538549493357E-3</v>
      </c>
      <c r="Q67" s="253">
        <f>AVERAGE(F74:F76)</f>
        <v>4.2912634561280373E-3</v>
      </c>
      <c r="R67" s="254">
        <f>STDEV(F74:F76)</f>
        <v>3.0020561734109009E-4</v>
      </c>
    </row>
    <row r="68" spans="1:18">
      <c r="A68" s="15">
        <v>4</v>
      </c>
      <c r="B68" s="245">
        <f>'[1]Priming incubation'!AZ15</f>
        <v>1.954462169793792E-3</v>
      </c>
      <c r="C68" s="43">
        <v>16</v>
      </c>
      <c r="D68" s="246">
        <f>'[1]Priming incubation'!AZ30</f>
        <v>2.9496050309208441E-3</v>
      </c>
      <c r="E68" s="41">
        <v>28</v>
      </c>
      <c r="F68" s="245">
        <f>'[1]Priming incubation'!AZ45</f>
        <v>2.8963316275427927E-3</v>
      </c>
      <c r="G68" s="43">
        <v>40</v>
      </c>
      <c r="H68" s="247">
        <f>'[1]Priming incubation'!AZ60</f>
        <v>2.0935550484339313E-3</v>
      </c>
      <c r="J68" s="15" t="s">
        <v>31</v>
      </c>
      <c r="K68" s="252">
        <f>AVERAGE(H65:H67)</f>
        <v>6.4355355845058014E-3</v>
      </c>
      <c r="L68" s="253">
        <f>STDEV(H65:H67)</f>
        <v>4.9195708584344564E-4</v>
      </c>
      <c r="M68" s="253">
        <f>AVERAGE(H68:H70)</f>
        <v>2.210434981509786E-3</v>
      </c>
      <c r="N68" s="253">
        <f>STDEV(H68:H70)</f>
        <v>1.0127021034761134E-4</v>
      </c>
      <c r="O68" s="253">
        <f>AVERAGE(H71:H73)</f>
        <v>9.9015410099130199E-3</v>
      </c>
      <c r="P68" s="253">
        <f>STDEV(H71:H73)</f>
        <v>1.3723156915856911E-3</v>
      </c>
      <c r="Q68" s="253">
        <f>AVERAGE(H74:H76)</f>
        <v>3.0426613032604414E-3</v>
      </c>
      <c r="R68" s="254">
        <f>STDEV(H74:H76)</f>
        <v>2.9851557859836178E-4</v>
      </c>
    </row>
    <row r="69" spans="1:18" ht="16" thickBot="1">
      <c r="A69" s="15">
        <v>5</v>
      </c>
      <c r="B69" s="245">
        <f>'[1]Priming incubation'!AZ16</f>
        <v>2.1673012641239804E-3</v>
      </c>
      <c r="C69" s="43">
        <v>17</v>
      </c>
      <c r="D69" s="246">
        <f>'[1]Priming incubation'!AZ31</f>
        <v>2.0469976814196096E-3</v>
      </c>
      <c r="E69" s="41">
        <v>29</v>
      </c>
      <c r="F69" s="245">
        <f>'[1]Priming incubation'!AZ46</f>
        <v>3.7016369854026444E-3</v>
      </c>
      <c r="G69" s="43">
        <v>41</v>
      </c>
      <c r="H69" s="247">
        <f>'[1]Priming incubation'!AZ61</f>
        <v>2.2657179816260886E-3</v>
      </c>
      <c r="J69" s="22" t="s">
        <v>238</v>
      </c>
      <c r="K69" s="255">
        <f>AVERAGE(B65:B67,D65:D67,F65:F67,H65:H67)</f>
        <v>7.3480151552003338E-3</v>
      </c>
      <c r="L69" s="256">
        <f>STDEV(B65:B67,D65:D67,F65:F67,H65:H67)</f>
        <v>3.7214655682756472E-3</v>
      </c>
      <c r="M69" s="256">
        <f>AVERAGE(B68:B70,D68:D70,F68:F70,H68:H70)</f>
        <v>2.4422521913310857E-3</v>
      </c>
      <c r="N69" s="256">
        <f>STDEV(B68:B70,D68:D70,F68:F70,H68:H70)</f>
        <v>6.0013777037720814E-4</v>
      </c>
      <c r="O69" s="256">
        <f>AVERAGE(B71:B73,D71:D73,F71:F73,H71:H73)</f>
        <v>1.0419281936022318E-2</v>
      </c>
      <c r="P69" s="256">
        <f>STDEV(B71:B73,D71:D73,F71:F73,H71:H73)</f>
        <v>4.9091536602836432E-3</v>
      </c>
      <c r="Q69" s="256">
        <f>AVERAGE(B74:B76,D74:D76,F74:F76,H74:H76)</f>
        <v>3.4000489532753403E-3</v>
      </c>
      <c r="R69" s="257">
        <f>STDEV(B74:B76,D74:D76,F74:F76,H74:H76)</f>
        <v>6.181345737547309E-4</v>
      </c>
    </row>
    <row r="70" spans="1:18">
      <c r="A70" s="15">
        <v>6</v>
      </c>
      <c r="B70" s="245">
        <f>'[1]Priming incubation'!AZ17</f>
        <v>1.7079045172047726E-3</v>
      </c>
      <c r="C70" s="43">
        <v>18</v>
      </c>
      <c r="D70" s="246">
        <f>'[1]Priming incubation'!AZ32</f>
        <v>2.0538675166457006E-3</v>
      </c>
      <c r="E70" s="41">
        <v>30</v>
      </c>
      <c r="F70" s="245">
        <f>'[1]Priming incubation'!AZ47</f>
        <v>3.1976145583895331E-3</v>
      </c>
      <c r="G70" s="43">
        <v>42</v>
      </c>
      <c r="H70" s="247">
        <f>'[1]Priming incubation'!AZ62</f>
        <v>2.2720319144693378E-3</v>
      </c>
    </row>
    <row r="71" spans="1:18" ht="16" thickBot="1">
      <c r="A71" s="15">
        <v>7</v>
      </c>
      <c r="B71" s="245">
        <f>'[1]Priming incubation'!AZ18</f>
        <v>4.2932806281009159E-3</v>
      </c>
      <c r="C71" s="43">
        <v>19</v>
      </c>
      <c r="D71" s="246">
        <f>'[1]Priming incubation'!AZ33</f>
        <v>9.0532031184995219E-3</v>
      </c>
      <c r="E71" s="41">
        <v>31</v>
      </c>
      <c r="F71" s="245">
        <f>'[1]Priming incubation'!AZ48</f>
        <v>1.8880089963106767E-2</v>
      </c>
      <c r="G71" s="43">
        <v>43</v>
      </c>
      <c r="H71" s="247">
        <f>'[1]Priming incubation'!AZ63</f>
        <v>8.9097476339840501E-3</v>
      </c>
      <c r="J71" s="3" t="s">
        <v>248</v>
      </c>
    </row>
    <row r="72" spans="1:18">
      <c r="A72" s="15">
        <v>8</v>
      </c>
      <c r="B72" s="245">
        <f>'[1]Priming incubation'!AZ19</f>
        <v>5.638433694912957E-3</v>
      </c>
      <c r="C72" s="43">
        <v>20</v>
      </c>
      <c r="D72" s="246">
        <f>'[1]Priming incubation'!AZ34</f>
        <v>8.2589970788617961E-3</v>
      </c>
      <c r="E72" s="41">
        <v>32</v>
      </c>
      <c r="F72" s="245">
        <f>'[1]Priming incubation'!AZ49</f>
        <v>1.8379595033019721E-2</v>
      </c>
      <c r="G72" s="43">
        <v>44</v>
      </c>
      <c r="H72" s="247">
        <f>'[1]Priming incubation'!AZ64</f>
        <v>9.3271527909625871E-3</v>
      </c>
      <c r="J72" s="4" t="s">
        <v>21</v>
      </c>
      <c r="K72" s="258">
        <f>K65*G$63*1000</f>
        <v>2.8909389565197832</v>
      </c>
      <c r="L72" s="37">
        <f>L65*G$63*1000</f>
        <v>0.36212583746520399</v>
      </c>
      <c r="M72" s="37">
        <f>M65*G$63*1000</f>
        <v>1.9432226503741814</v>
      </c>
      <c r="N72" s="37">
        <f>N65*G$63*1000</f>
        <v>0.22990451902382328</v>
      </c>
      <c r="O72" s="37">
        <f>O65*G$63*1000</f>
        <v>5.2610104106397086</v>
      </c>
      <c r="P72" s="37">
        <f>P65*G$63*1000</f>
        <v>0.84481093429793908</v>
      </c>
      <c r="Q72" s="37">
        <f>Q65*G$63*1000</f>
        <v>2.9037513799265788</v>
      </c>
      <c r="R72" s="234">
        <f>R65*G$63*1000</f>
        <v>0.25448001192983466</v>
      </c>
    </row>
    <row r="73" spans="1:18">
      <c r="A73" s="15">
        <v>9</v>
      </c>
      <c r="B73" s="245">
        <f>'[1]Priming incubation'!AZ20</f>
        <v>5.8513169089052528E-3</v>
      </c>
      <c r="C73" s="43">
        <v>21</v>
      </c>
      <c r="D73" s="246">
        <f>'[1]Priming incubation'!AZ35</f>
        <v>8.6616930989597968E-3</v>
      </c>
      <c r="E73" s="41">
        <v>33</v>
      </c>
      <c r="F73" s="245">
        <f>'[1]Priming incubation'!AZ50</f>
        <v>1.6310150678161991E-2</v>
      </c>
      <c r="G73" s="43">
        <v>45</v>
      </c>
      <c r="H73" s="247">
        <f>'[1]Priming incubation'!AZ65</f>
        <v>1.1467722604792424E-2</v>
      </c>
      <c r="J73" s="15" t="s">
        <v>237</v>
      </c>
      <c r="K73" s="74">
        <f>K66*G$63*1000</f>
        <v>7.3211166152829961</v>
      </c>
      <c r="L73" s="35">
        <f>L66*G$63*1000</f>
        <v>0.67661451736501799</v>
      </c>
      <c r="M73" s="35">
        <f>M66*G$63*1000</f>
        <v>2.3501567429953849</v>
      </c>
      <c r="N73" s="35">
        <f>N66*G$63*1000</f>
        <v>0.51914880918825357</v>
      </c>
      <c r="O73" s="35">
        <f>O66*G$63*1000</f>
        <v>8.6579644321070379</v>
      </c>
      <c r="P73" s="35">
        <f>P66*G$63*1000</f>
        <v>0.39711614871046774</v>
      </c>
      <c r="Q73" s="35">
        <f>Q66*G$63*1000</f>
        <v>3.3625196737863043</v>
      </c>
      <c r="R73" s="36">
        <f>R66*G$63*1000</f>
        <v>0.32084025036743014</v>
      </c>
    </row>
    <row r="74" spans="1:18">
      <c r="A74" s="15">
        <v>10</v>
      </c>
      <c r="B74" s="245">
        <f>'[1]Priming incubation'!AZ21</f>
        <v>2.6344960657919757E-3</v>
      </c>
      <c r="C74" s="43">
        <v>22</v>
      </c>
      <c r="D74" s="246">
        <f>'[1]Priming incubation'!AZ36</f>
        <v>3.3213281266822633E-3</v>
      </c>
      <c r="E74" s="41">
        <v>34</v>
      </c>
      <c r="F74" s="245">
        <f>'[1]Priming incubation'!AZ51</f>
        <v>4.550921965512292E-3</v>
      </c>
      <c r="G74" s="43">
        <v>46</v>
      </c>
      <c r="H74" s="247">
        <f>'[1]Priming incubation'!AZ66</f>
        <v>2.7153807618395943E-3</v>
      </c>
      <c r="J74" s="15" t="s">
        <v>32</v>
      </c>
      <c r="K74" s="74">
        <f>K67*G$63*1000</f>
        <v>12.744469464492751</v>
      </c>
      <c r="L74" s="35">
        <f>L67*G$63*1000</f>
        <v>0.78059848090500261</v>
      </c>
      <c r="M74" s="35">
        <f>M67*G$63*1000</f>
        <v>3.2651943904449903</v>
      </c>
      <c r="N74" s="35">
        <f>N67*G$63*1000</f>
        <v>0.40688383492703267</v>
      </c>
      <c r="O74" s="35">
        <f>O67*G$63*1000</f>
        <v>17.856611891429495</v>
      </c>
      <c r="P74" s="35">
        <f>P67*G$63*1000</f>
        <v>1.3624538549493357</v>
      </c>
      <c r="Q74" s="35">
        <f>Q67*G$63*1000</f>
        <v>4.2912634561280374</v>
      </c>
      <c r="R74" s="36">
        <f>R67*G$63*1000</f>
        <v>0.30020561734109008</v>
      </c>
    </row>
    <row r="75" spans="1:18" ht="16" thickBot="1">
      <c r="A75" s="15">
        <v>11</v>
      </c>
      <c r="B75" s="245">
        <f>'[1]Priming incubation'!AZ22</f>
        <v>3.1402920309127912E-3</v>
      </c>
      <c r="C75" s="43">
        <v>23</v>
      </c>
      <c r="D75" s="246">
        <f>'[1]Priming incubation'!AZ37</f>
        <v>3.0642645282692137E-3</v>
      </c>
      <c r="E75" s="41">
        <v>35</v>
      </c>
      <c r="F75" s="245">
        <f>'[1]Priming incubation'!AZ52</f>
        <v>4.3603223774580299E-3</v>
      </c>
      <c r="G75" s="43">
        <v>47</v>
      </c>
      <c r="H75" s="247">
        <f>'[1]Priming incubation'!AZ67</f>
        <v>3.1126152031831543E-3</v>
      </c>
      <c r="J75" s="22" t="s">
        <v>31</v>
      </c>
      <c r="K75" s="76">
        <f>K68*G$63*1000</f>
        <v>6.4355355845058018</v>
      </c>
      <c r="L75" s="77">
        <f>L68*G$63*1000</f>
        <v>0.49195708584344566</v>
      </c>
      <c r="M75" s="77">
        <f>M68*G$63*1000</f>
        <v>2.2104349815097861</v>
      </c>
      <c r="N75" s="77">
        <f>N68*G$63*1000</f>
        <v>0.10127021034761134</v>
      </c>
      <c r="O75" s="77">
        <f>O68*G$63*1000</f>
        <v>9.9015410099130197</v>
      </c>
      <c r="P75" s="77">
        <f>P68*G$63*1000</f>
        <v>1.3723156915856911</v>
      </c>
      <c r="Q75" s="77">
        <f>Q68*G$63*1000</f>
        <v>3.0426613032604415</v>
      </c>
      <c r="R75" s="79">
        <f>R68*G$63*1000</f>
        <v>0.29851557859836175</v>
      </c>
    </row>
    <row r="76" spans="1:18" ht="16" thickBot="1">
      <c r="A76" s="22">
        <v>12</v>
      </c>
      <c r="B76" s="259">
        <f>'[1]Priming incubation'!AZ23</f>
        <v>2.9364660430749689E-3</v>
      </c>
      <c r="C76" s="50">
        <v>24</v>
      </c>
      <c r="D76" s="260">
        <f>'[1]Priming incubation'!AZ38</f>
        <v>3.7019663664074362E-3</v>
      </c>
      <c r="E76" s="51">
        <v>36</v>
      </c>
      <c r="F76" s="259">
        <f>'[1]Priming incubation'!AZ53</f>
        <v>3.9625460254137917E-3</v>
      </c>
      <c r="G76" s="50">
        <v>48</v>
      </c>
      <c r="H76" s="261">
        <f>'[1]Priming incubation'!AZ68</f>
        <v>3.2999879447585764E-3</v>
      </c>
    </row>
    <row r="77" spans="1:18">
      <c r="J77" s="4" t="s">
        <v>249</v>
      </c>
      <c r="K77" s="258">
        <f>K74-K73</f>
        <v>5.4233528492097545</v>
      </c>
      <c r="L77" s="38">
        <f>(L74^2+L73^2)^0.5</f>
        <v>1.0330252627599645</v>
      </c>
      <c r="M77" s="37">
        <f>M74-M73</f>
        <v>0.91503764744960536</v>
      </c>
      <c r="N77" s="38">
        <f>(N74^2+N73^2)^0.5</f>
        <v>0.65959831807434932</v>
      </c>
      <c r="O77" s="37">
        <f>O74-O73</f>
        <v>9.1986474593224568</v>
      </c>
      <c r="P77" s="38">
        <f>(P74^2+P73^2)^0.5</f>
        <v>1.4191482454038902</v>
      </c>
      <c r="Q77" s="37">
        <f>Q74-Q73</f>
        <v>0.92874378234173305</v>
      </c>
      <c r="R77" s="38">
        <f>(R74^2+R73^2)^0.5</f>
        <v>0.43938807327803092</v>
      </c>
    </row>
    <row r="78" spans="1:18" ht="16" thickBot="1">
      <c r="J78" s="22" t="s">
        <v>250</v>
      </c>
      <c r="K78" s="76">
        <f>K75-K73</f>
        <v>-0.8855810307771943</v>
      </c>
      <c r="L78" s="78">
        <f>(L75^2+L73^2)^0.5</f>
        <v>0.83655781594619716</v>
      </c>
      <c r="M78" s="77">
        <f>M75-M73</f>
        <v>-0.13972176148559878</v>
      </c>
      <c r="N78" s="78">
        <f>(N75^2+N73^2)^0.5</f>
        <v>0.52893396713146634</v>
      </c>
      <c r="O78" s="77">
        <f>O75-O73</f>
        <v>1.2435765778059817</v>
      </c>
      <c r="P78" s="78">
        <f>(P75^2+P73^2)^0.5</f>
        <v>1.4286187710298881</v>
      </c>
      <c r="Q78" s="77">
        <f>Q75-Q73</f>
        <v>-0.31985837052586286</v>
      </c>
      <c r="R78" s="78">
        <f>(R75^2+R73^2)^0.5</f>
        <v>0.43823511602991144</v>
      </c>
    </row>
    <row r="79" spans="1:18">
      <c r="K79" s="262" t="s">
        <v>251</v>
      </c>
      <c r="M79" s="262" t="s">
        <v>252</v>
      </c>
      <c r="O79" s="262" t="s">
        <v>253</v>
      </c>
      <c r="Q79" s="262" t="s">
        <v>254</v>
      </c>
    </row>
    <row r="80" spans="1:18" s="238" customFormat="1">
      <c r="A80" s="238" t="s">
        <v>255</v>
      </c>
      <c r="J80" s="238" t="s">
        <v>256</v>
      </c>
    </row>
    <row r="81" spans="1:18" ht="16" thickBot="1">
      <c r="A81" s="3" t="s">
        <v>230</v>
      </c>
      <c r="B81" s="3">
        <v>10</v>
      </c>
      <c r="C81" s="3" t="s">
        <v>231</v>
      </c>
      <c r="D81" s="3">
        <v>12</v>
      </c>
      <c r="E81" s="3" t="s">
        <v>232</v>
      </c>
      <c r="F81" s="3" t="s">
        <v>233</v>
      </c>
      <c r="G81" s="233">
        <f>D81-B81</f>
        <v>2</v>
      </c>
      <c r="J81" s="3" t="s">
        <v>234</v>
      </c>
    </row>
    <row r="82" spans="1:18" ht="46" thickBot="1">
      <c r="A82" s="29" t="s">
        <v>235</v>
      </c>
      <c r="B82" s="240" t="s">
        <v>236</v>
      </c>
      <c r="C82" s="241" t="s">
        <v>235</v>
      </c>
      <c r="D82" s="242" t="s">
        <v>236</v>
      </c>
      <c r="E82" s="31" t="s">
        <v>235</v>
      </c>
      <c r="F82" s="240" t="s">
        <v>236</v>
      </c>
      <c r="G82" s="241" t="s">
        <v>235</v>
      </c>
      <c r="H82" s="243" t="s">
        <v>236</v>
      </c>
      <c r="J82" s="29"/>
      <c r="K82" s="30" t="s">
        <v>8</v>
      </c>
      <c r="L82" s="31" t="s">
        <v>9</v>
      </c>
      <c r="M82" s="31" t="s">
        <v>10</v>
      </c>
      <c r="N82" s="31" t="s">
        <v>9</v>
      </c>
      <c r="O82" s="31" t="s">
        <v>11</v>
      </c>
      <c r="P82" s="31" t="s">
        <v>9</v>
      </c>
      <c r="Q82" s="31" t="s">
        <v>12</v>
      </c>
      <c r="R82" s="32" t="s">
        <v>9</v>
      </c>
    </row>
    <row r="83" spans="1:18" ht="16" thickTop="1">
      <c r="A83" s="15">
        <v>1</v>
      </c>
      <c r="B83" s="245">
        <f>'[1]Priming incubation'!BE12</f>
        <v>2.2186959660810976E-3</v>
      </c>
      <c r="C83" s="43">
        <v>13</v>
      </c>
      <c r="D83" s="246">
        <f>'[1]Priming incubation'!BE27</f>
        <v>5.5989495217729545E-3</v>
      </c>
      <c r="E83" s="41">
        <v>25</v>
      </c>
      <c r="F83" s="245">
        <f>'[1]Priming incubation'!BE42</f>
        <v>1.2085620326984388E-2</v>
      </c>
      <c r="G83" s="43">
        <v>37</v>
      </c>
      <c r="H83" s="247">
        <f>'[1]Priming incubation'!BE57</f>
        <v>4.4576212224737132E-3</v>
      </c>
      <c r="J83" s="15" t="s">
        <v>21</v>
      </c>
      <c r="K83" s="263">
        <f>AVERAGE(B83:B85)</f>
        <v>1.760636846076662E-3</v>
      </c>
      <c r="L83" s="245">
        <f>STDEV(B83:B85)</f>
        <v>4.0616644002473032E-4</v>
      </c>
      <c r="M83" s="245">
        <f>AVERAGE(B86:B88)</f>
        <v>1.2495534465821582E-3</v>
      </c>
      <c r="N83" s="245">
        <f>STDEV(B86:B88)</f>
        <v>1.2064023962187139E-4</v>
      </c>
      <c r="O83" s="245">
        <f>AVERAGE(B89:B91)</f>
        <v>3.7846659997161011E-3</v>
      </c>
      <c r="P83" s="245">
        <f>STDEV(B89:B91)</f>
        <v>7.0271985898067183E-4</v>
      </c>
      <c r="Q83" s="253">
        <f>AVERAGE(B92:B94)</f>
        <v>1.7167573545867458E-3</v>
      </c>
      <c r="R83" s="254">
        <f>STDEV(B92:B94)</f>
        <v>2.853627678843035E-4</v>
      </c>
    </row>
    <row r="84" spans="1:18">
      <c r="A84" s="15">
        <v>2</v>
      </c>
      <c r="B84" s="245">
        <f>'[1]Priming incubation'!BE13</f>
        <v>1.6188286076531402E-3</v>
      </c>
      <c r="C84" s="43">
        <v>14</v>
      </c>
      <c r="D84" s="246">
        <f>'[1]Priming incubation'!BE28</f>
        <v>4.4327829819273308E-3</v>
      </c>
      <c r="E84" s="41">
        <v>26</v>
      </c>
      <c r="F84" s="245">
        <f>'[1]Priming incubation'!BE43</f>
        <v>1.2816856573243782E-2</v>
      </c>
      <c r="G84" s="43">
        <v>38</v>
      </c>
      <c r="H84" s="247">
        <f>'[1]Priming incubation'!BE58</f>
        <v>3.5762095462822398E-3</v>
      </c>
      <c r="J84" s="15" t="s">
        <v>237</v>
      </c>
      <c r="K84" s="252">
        <f>AVERAGE(D83:D85)</f>
        <v>4.941853465617335E-3</v>
      </c>
      <c r="L84" s="253">
        <f>STDEV(D83:D85)</f>
        <v>5.9700902609735173E-4</v>
      </c>
      <c r="M84" s="253">
        <f>AVERAGE(D86:D88)</f>
        <v>1.2804317805807494E-3</v>
      </c>
      <c r="N84" s="253">
        <f>STDEV(D86:D88)</f>
        <v>1.0333625995221014E-4</v>
      </c>
      <c r="O84" s="253">
        <f>AVERAGE(D89:D91)</f>
        <v>7.9868043986103688E-3</v>
      </c>
      <c r="P84" s="253">
        <f>STDEV(D89:D91)</f>
        <v>5.4766043885710425E-4</v>
      </c>
      <c r="Q84" s="253">
        <f>AVERAGE(D92:D94)</f>
        <v>1.981972364751023E-3</v>
      </c>
      <c r="R84" s="254">
        <f>STDEV(D92:D94)</f>
        <v>2.8928610812791047E-4</v>
      </c>
    </row>
    <row r="85" spans="1:18">
      <c r="A85" s="15">
        <v>3</v>
      </c>
      <c r="B85" s="245">
        <f>'[1]Priming incubation'!BE14</f>
        <v>1.4443859644957479E-3</v>
      </c>
      <c r="C85" s="43">
        <v>15</v>
      </c>
      <c r="D85" s="246">
        <f>'[1]Priming incubation'!BE29</f>
        <v>4.7938278931517206E-3</v>
      </c>
      <c r="E85" s="41">
        <v>27</v>
      </c>
      <c r="F85" s="245">
        <f>'[1]Priming incubation'!BE44</f>
        <v>1.1187864891704206E-2</v>
      </c>
      <c r="G85" s="43">
        <v>39</v>
      </c>
      <c r="H85" s="247">
        <f>'[1]Priming incubation'!BE59</f>
        <v>4.540817461734438E-3</v>
      </c>
      <c r="J85" s="15" t="s">
        <v>32</v>
      </c>
      <c r="K85" s="252">
        <f>AVERAGE(F83:F85)</f>
        <v>1.2030113930644126E-2</v>
      </c>
      <c r="L85" s="253">
        <f>STDEV(F83:F85)</f>
        <v>8.1591310484468613E-4</v>
      </c>
      <c r="M85" s="253">
        <f>AVERAGE(F86:F88)</f>
        <v>2.2117038804468987E-3</v>
      </c>
      <c r="N85" s="253">
        <f>STDEV(F86:F88)</f>
        <v>1.1636209146797677E-4</v>
      </c>
      <c r="O85" s="253">
        <f>AVERAGE(F89:F91)</f>
        <v>1.4761284303212689E-2</v>
      </c>
      <c r="P85" s="253">
        <f>STDEV(F89:F91)</f>
        <v>1.9135367173165184E-3</v>
      </c>
      <c r="Q85" s="253">
        <f>AVERAGE(F92:F94)</f>
        <v>3.0743587341986443E-3</v>
      </c>
      <c r="R85" s="254">
        <f>STDEV(F92:F94)</f>
        <v>2.7698983264544939E-4</v>
      </c>
    </row>
    <row r="86" spans="1:18">
      <c r="A86" s="15">
        <v>4</v>
      </c>
      <c r="B86" s="245">
        <f>'[1]Priming incubation'!BE15</f>
        <v>1.1174364055420744E-3</v>
      </c>
      <c r="C86" s="43">
        <v>16</v>
      </c>
      <c r="D86" s="246">
        <f>'[1]Priming incubation'!BE30</f>
        <v>1.3646161206271718E-3</v>
      </c>
      <c r="E86" s="41">
        <v>28</v>
      </c>
      <c r="F86" s="245">
        <f>'[1]Priming incubation'!BE45</f>
        <v>2.294096327811941E-3</v>
      </c>
      <c r="G86" s="43">
        <v>40</v>
      </c>
      <c r="H86" s="247">
        <f>'[1]Priming incubation'!BE60</f>
        <v>1.3045975604642128E-3</v>
      </c>
      <c r="J86" s="15" t="s">
        <v>31</v>
      </c>
      <c r="K86" s="252">
        <f>AVERAGE(H83:H85)</f>
        <v>4.1915494101634641E-3</v>
      </c>
      <c r="L86" s="253">
        <f>STDEV(H83:H85)</f>
        <v>5.3452106096748349E-4</v>
      </c>
      <c r="M86" s="253">
        <f>AVERAGE(H86:H88)</f>
        <v>1.2329491111081833E-3</v>
      </c>
      <c r="N86" s="253">
        <f>STDEV(H86:H88)</f>
        <v>1.0322379658274242E-4</v>
      </c>
      <c r="O86" s="253">
        <f>AVERAGE(H89:H91)</f>
        <v>8.0048587926881392E-3</v>
      </c>
      <c r="P86" s="253">
        <f>STDEV(H89:H91)</f>
        <v>7.9303215394903488E-4</v>
      </c>
      <c r="Q86" s="253">
        <f>AVERAGE(H92:H94)</f>
        <v>1.9588374897409515E-3</v>
      </c>
      <c r="R86" s="254">
        <f>STDEV(H92:H94)</f>
        <v>3.2532112739105023E-4</v>
      </c>
    </row>
    <row r="87" spans="1:18" ht="16" thickBot="1">
      <c r="A87" s="15">
        <v>5</v>
      </c>
      <c r="B87" s="245">
        <f>'[1]Priming incubation'!BE16</f>
        <v>1.353859620835889E-3</v>
      </c>
      <c r="C87" s="43">
        <v>17</v>
      </c>
      <c r="D87" s="246">
        <f>'[1]Priming incubation'!BE31</f>
        <v>1.1651062145614354E-3</v>
      </c>
      <c r="E87" s="41">
        <v>29</v>
      </c>
      <c r="F87" s="245">
        <f>'[1]Priming incubation'!BE46</f>
        <v>2.2624247378412966E-3</v>
      </c>
      <c r="G87" s="43">
        <v>41</v>
      </c>
      <c r="H87" s="247">
        <f>'[1]Priming incubation'!BE61</f>
        <v>1.1146322991291708E-3</v>
      </c>
      <c r="J87" s="22" t="s">
        <v>238</v>
      </c>
      <c r="K87" s="255">
        <f>AVERAGE(B83:B85,D83:D85,F83:F85,H83:H85)</f>
        <v>5.7310384131253958E-3</v>
      </c>
      <c r="L87" s="256">
        <f>STDEV(B83:B85,D83:D85,F83:F85,H83:H85)</f>
        <v>4.0255036565623034E-3</v>
      </c>
      <c r="M87" s="256">
        <f>AVERAGE(B86:B88,D86:D88,F86:F88,H86:H88)</f>
        <v>1.4936595546794973E-3</v>
      </c>
      <c r="N87" s="256">
        <f>STDEV(B86:B88,D86:D88,F86:F88,H86:H88)</f>
        <v>4.4361017607925371E-4</v>
      </c>
      <c r="O87" s="256">
        <f>AVERAGE(B89:B91,D89:D91,F89:F91,H89:H91)</f>
        <v>8.6344033735568249E-3</v>
      </c>
      <c r="P87" s="256">
        <f>STDEV(B89:B91,D89:D91,F89:F91,H89:H91)</f>
        <v>4.2189134732621711E-3</v>
      </c>
      <c r="Q87" s="256">
        <f>AVERAGE(B92:B94,D92:D94,F92:F94,H92:H94)</f>
        <v>2.182981485819341E-3</v>
      </c>
      <c r="R87" s="257">
        <f>STDEV(B92:B94,D92:D94,F92:F94,H92:H94)</f>
        <v>6.0325192547936118E-4</v>
      </c>
    </row>
    <row r="88" spans="1:18">
      <c r="A88" s="15">
        <v>6</v>
      </c>
      <c r="B88" s="245">
        <f>'[1]Priming incubation'!BE17</f>
        <v>1.2773643133685108E-3</v>
      </c>
      <c r="C88" s="43">
        <v>18</v>
      </c>
      <c r="D88" s="246">
        <f>'[1]Priming incubation'!BE32</f>
        <v>1.3115730065536406E-3</v>
      </c>
      <c r="E88" s="41">
        <v>30</v>
      </c>
      <c r="F88" s="245">
        <f>'[1]Priming incubation'!BE47</f>
        <v>2.078590575687459E-3</v>
      </c>
      <c r="G88" s="43">
        <v>42</v>
      </c>
      <c r="H88" s="247">
        <f>'[1]Priming incubation'!BE62</f>
        <v>1.2796174737311665E-3</v>
      </c>
    </row>
    <row r="89" spans="1:18" ht="16" thickBot="1">
      <c r="A89" s="15">
        <v>7</v>
      </c>
      <c r="B89" s="245">
        <f>'[1]Priming incubation'!BE18</f>
        <v>2.9779005055927247E-3</v>
      </c>
      <c r="C89" s="43">
        <v>19</v>
      </c>
      <c r="D89" s="246">
        <f>'[1]Priming incubation'!BE33</f>
        <v>8.6001700958892695E-3</v>
      </c>
      <c r="E89" s="41">
        <v>31</v>
      </c>
      <c r="F89" s="245">
        <f>'[1]Priming incubation'!BE48</f>
        <v>1.5064581742474936E-2</v>
      </c>
      <c r="G89" s="43">
        <v>43</v>
      </c>
      <c r="H89" s="247">
        <f>'[1]Priming incubation'!BE63</f>
        <v>7.2041458813408409E-3</v>
      </c>
      <c r="J89" s="3" t="s">
        <v>248</v>
      </c>
    </row>
    <row r="90" spans="1:18">
      <c r="A90" s="15">
        <v>8</v>
      </c>
      <c r="B90" s="245">
        <f>'[1]Priming incubation'!BE19</f>
        <v>4.2632968585462139E-3</v>
      </c>
      <c r="C90" s="43">
        <v>20</v>
      </c>
      <c r="D90" s="246">
        <f>'[1]Priming incubation'!BE34</f>
        <v>7.8134213899570624E-3</v>
      </c>
      <c r="E90" s="41">
        <v>32</v>
      </c>
      <c r="F90" s="245">
        <f>'[1]Priming incubation'!BE49</f>
        <v>1.6505059221194326E-2</v>
      </c>
      <c r="G90" s="43">
        <v>44</v>
      </c>
      <c r="H90" s="247">
        <f>'[1]Priming incubation'!BE64</f>
        <v>8.020450226045122E-3</v>
      </c>
      <c r="J90" s="4" t="s">
        <v>21</v>
      </c>
      <c r="K90" s="258">
        <f>K83*G$81*1000</f>
        <v>3.5212736921533239</v>
      </c>
      <c r="L90" s="37">
        <f>L83*G$81*1000</f>
        <v>0.81233288004946058</v>
      </c>
      <c r="M90" s="37">
        <f>M83*G$81*1000</f>
        <v>2.4991068931643166</v>
      </c>
      <c r="N90" s="37">
        <f>N83*G$81*1000</f>
        <v>0.24128047924374277</v>
      </c>
      <c r="O90" s="37">
        <f>O83*G$81*1000</f>
        <v>7.5693319994322019</v>
      </c>
      <c r="P90" s="37">
        <f>P83*G$81*1000</f>
        <v>1.4054397179613436</v>
      </c>
      <c r="Q90" s="37">
        <f>Q83*G$81*1000</f>
        <v>3.4335147091734917</v>
      </c>
      <c r="R90" s="234">
        <f>R83*G$81*1000</f>
        <v>0.57072553576860696</v>
      </c>
    </row>
    <row r="91" spans="1:18">
      <c r="A91" s="15">
        <v>9</v>
      </c>
      <c r="B91" s="245">
        <f>'[1]Priming incubation'!BE20</f>
        <v>4.1128006350093652E-3</v>
      </c>
      <c r="C91" s="43">
        <v>21</v>
      </c>
      <c r="D91" s="246">
        <f>'[1]Priming incubation'!BE35</f>
        <v>7.5468217099847737E-3</v>
      </c>
      <c r="E91" s="41">
        <v>33</v>
      </c>
      <c r="F91" s="245">
        <f>'[1]Priming incubation'!BE50</f>
        <v>1.2714211945968799E-2</v>
      </c>
      <c r="G91" s="43">
        <v>45</v>
      </c>
      <c r="H91" s="247">
        <f>'[1]Priming incubation'!BE65</f>
        <v>8.7899802706784564E-3</v>
      </c>
      <c r="J91" s="15" t="s">
        <v>237</v>
      </c>
      <c r="K91" s="74">
        <f>K84*G$81*1000</f>
        <v>9.8837069312346699</v>
      </c>
      <c r="L91" s="35">
        <f>L84*G$81*1000</f>
        <v>1.1940180521947035</v>
      </c>
      <c r="M91" s="35">
        <f>M84*G$81*1000</f>
        <v>2.5608635611614989</v>
      </c>
      <c r="N91" s="35">
        <f>N84*G$81*1000</f>
        <v>0.20667251990442026</v>
      </c>
      <c r="O91" s="35">
        <f>O84*G$81*1000</f>
        <v>15.973608797220738</v>
      </c>
      <c r="P91" s="35">
        <f>P84*G$81*1000</f>
        <v>1.0953208777142085</v>
      </c>
      <c r="Q91" s="35">
        <f>Q84*G$81*1000</f>
        <v>3.963944729502046</v>
      </c>
      <c r="R91" s="36">
        <f>R84*G$81*1000</f>
        <v>0.57857221625582089</v>
      </c>
    </row>
    <row r="92" spans="1:18">
      <c r="A92" s="15">
        <v>10</v>
      </c>
      <c r="B92" s="245">
        <f>'[1]Priming incubation'!BE21</f>
        <v>1.4338062277044813E-3</v>
      </c>
      <c r="C92" s="43">
        <v>22</v>
      </c>
      <c r="D92" s="246">
        <f>'[1]Priming incubation'!BE36</f>
        <v>2.1419348618157315E-3</v>
      </c>
      <c r="E92" s="41">
        <v>34</v>
      </c>
      <c r="F92" s="245">
        <f>'[1]Priming incubation'!BE51</f>
        <v>2.76398617158093E-3</v>
      </c>
      <c r="G92" s="43">
        <v>46</v>
      </c>
      <c r="H92" s="247">
        <f>'[1]Priming incubation'!BE66</f>
        <v>2.2887995461226222E-3</v>
      </c>
      <c r="J92" s="15" t="s">
        <v>32</v>
      </c>
      <c r="K92" s="74">
        <f>K85*G$81*1000</f>
        <v>24.060227861288254</v>
      </c>
      <c r="L92" s="35">
        <f>L85*G$81*1000</f>
        <v>1.6318262096893723</v>
      </c>
      <c r="M92" s="35">
        <f>M85*G$81*1000</f>
        <v>4.4234077608937978</v>
      </c>
      <c r="N92" s="35">
        <f>N85*G$81*1000</f>
        <v>0.23272418293595354</v>
      </c>
      <c r="O92" s="35">
        <f>O85*G$81*1000</f>
        <v>29.522568606425377</v>
      </c>
      <c r="P92" s="35">
        <f>P85*G$81*1000</f>
        <v>3.8270734346330371</v>
      </c>
      <c r="Q92" s="35">
        <f>Q85*G$81*1000</f>
        <v>6.1487174683972885</v>
      </c>
      <c r="R92" s="36">
        <f>R85*G$81*1000</f>
        <v>0.55397966529089882</v>
      </c>
    </row>
    <row r="93" spans="1:18" ht="16" thickBot="1">
      <c r="A93" s="15">
        <v>11</v>
      </c>
      <c r="B93" s="245">
        <f>'[1]Priming incubation'!BE22</f>
        <v>2.0044721198228597E-3</v>
      </c>
      <c r="C93" s="43">
        <v>23</v>
      </c>
      <c r="D93" s="246">
        <f>'[1]Priming incubation'!BE37</f>
        <v>1.6480315682481103E-3</v>
      </c>
      <c r="E93" s="41">
        <v>35</v>
      </c>
      <c r="F93" s="245">
        <f>'[1]Priming incubation'!BE52</f>
        <v>3.1626494127406624E-3</v>
      </c>
      <c r="G93" s="43">
        <v>47</v>
      </c>
      <c r="H93" s="247">
        <f>'[1]Priming incubation'!BE67</f>
        <v>1.638364928217049E-3</v>
      </c>
      <c r="J93" s="22" t="s">
        <v>31</v>
      </c>
      <c r="K93" s="76">
        <f>K86*G$81*1000</f>
        <v>8.3830988203269285</v>
      </c>
      <c r="L93" s="77">
        <f>L86*G$81*1000</f>
        <v>1.0690421219349671</v>
      </c>
      <c r="M93" s="77">
        <f>M86*G$81*1000</f>
        <v>2.4658982222163668</v>
      </c>
      <c r="N93" s="77">
        <f>N86*G$81*1000</f>
        <v>0.20644759316548483</v>
      </c>
      <c r="O93" s="77">
        <f>O86*G$81*1000</f>
        <v>16.009717585376279</v>
      </c>
      <c r="P93" s="77">
        <f>P86*G$81*1000</f>
        <v>1.5860643078980698</v>
      </c>
      <c r="Q93" s="77">
        <f>Q86*G$81*1000</f>
        <v>3.917674979481903</v>
      </c>
      <c r="R93" s="79">
        <f>R86*G$81*1000</f>
        <v>0.65064225478210047</v>
      </c>
    </row>
    <row r="94" spans="1:18" ht="16" thickBot="1">
      <c r="A94" s="22">
        <v>12</v>
      </c>
      <c r="B94" s="259">
        <f>'[1]Priming incubation'!BE23</f>
        <v>1.7119937162328968E-3</v>
      </c>
      <c r="C94" s="50">
        <v>24</v>
      </c>
      <c r="D94" s="260">
        <f>'[1]Priming incubation'!BE38</f>
        <v>2.1559506641892277E-3</v>
      </c>
      <c r="E94" s="51">
        <v>36</v>
      </c>
      <c r="F94" s="259">
        <f>'[1]Priming incubation'!BE53</f>
        <v>3.2964406182743409E-3</v>
      </c>
      <c r="G94" s="50">
        <v>48</v>
      </c>
      <c r="H94" s="261">
        <f>'[1]Priming incubation'!BE68</f>
        <v>1.9493479948831831E-3</v>
      </c>
    </row>
    <row r="95" spans="1:18">
      <c r="J95" s="4" t="s">
        <v>249</v>
      </c>
      <c r="K95" s="258">
        <f>K92-K91</f>
        <v>14.176520930053584</v>
      </c>
      <c r="L95" s="38">
        <f>(L92^2+L91^2)^0.5</f>
        <v>2.0220128307199281</v>
      </c>
      <c r="M95" s="37">
        <f>M92-M91</f>
        <v>1.8625441997322989</v>
      </c>
      <c r="N95" s="38">
        <f>(N92^2+N91^2)^0.5</f>
        <v>0.31124600528657415</v>
      </c>
      <c r="O95" s="37">
        <f>O92-O91</f>
        <v>13.548959809204639</v>
      </c>
      <c r="P95" s="38">
        <f>(P92^2+P91^2)^0.5</f>
        <v>3.9807309503696096</v>
      </c>
      <c r="Q95" s="37">
        <f>Q92-Q91</f>
        <v>2.1847727388952425</v>
      </c>
      <c r="R95" s="38">
        <f>(R92^2+R91^2)^0.5</f>
        <v>0.80102389413736508</v>
      </c>
    </row>
    <row r="96" spans="1:18" ht="16" thickBot="1">
      <c r="J96" s="22" t="s">
        <v>250</v>
      </c>
      <c r="K96" s="76">
        <f>K93-K91</f>
        <v>-1.5006081109077414</v>
      </c>
      <c r="L96" s="78">
        <f>(L93^2+L91^2)^0.5</f>
        <v>1.6026634604426628</v>
      </c>
      <c r="M96" s="77">
        <f>M93-M91</f>
        <v>-9.4965338945132149E-2</v>
      </c>
      <c r="N96" s="78">
        <f>(N93^2+N91^2)^0.5</f>
        <v>0.29212007669358248</v>
      </c>
      <c r="O96" s="77">
        <f>O93-O91</f>
        <v>3.6108788155541305E-2</v>
      </c>
      <c r="P96" s="78">
        <f>(P93^2+P91^2)^0.5</f>
        <v>1.9275185638392196</v>
      </c>
      <c r="Q96" s="77">
        <f>Q93-Q91</f>
        <v>-4.6269750020142997E-2</v>
      </c>
      <c r="R96" s="78">
        <f>(R93^2+R91^2)^0.5</f>
        <v>0.87067855901653401</v>
      </c>
    </row>
    <row r="97" spans="1:18">
      <c r="K97" s="262" t="s">
        <v>251</v>
      </c>
      <c r="M97" s="262" t="s">
        <v>252</v>
      </c>
      <c r="O97" s="262" t="s">
        <v>253</v>
      </c>
      <c r="Q97" s="262" t="s">
        <v>254</v>
      </c>
    </row>
    <row r="98" spans="1:18" s="238" customFormat="1">
      <c r="A98" s="238" t="s">
        <v>257</v>
      </c>
      <c r="J98" s="238" t="s">
        <v>258</v>
      </c>
    </row>
    <row r="99" spans="1:18" ht="16" thickBot="1">
      <c r="A99" s="3" t="s">
        <v>230</v>
      </c>
      <c r="B99" s="3">
        <v>10</v>
      </c>
      <c r="C99" s="3" t="s">
        <v>231</v>
      </c>
      <c r="D99" s="3">
        <v>13</v>
      </c>
      <c r="E99" s="3" t="s">
        <v>232</v>
      </c>
      <c r="F99" s="3" t="s">
        <v>233</v>
      </c>
      <c r="G99" s="233">
        <f>D99-B99</f>
        <v>3</v>
      </c>
      <c r="J99" s="3" t="s">
        <v>234</v>
      </c>
    </row>
    <row r="100" spans="1:18" ht="46" thickBot="1">
      <c r="A100" s="4" t="s">
        <v>235</v>
      </c>
      <c r="B100" s="264" t="s">
        <v>236</v>
      </c>
      <c r="C100" s="6" t="s">
        <v>235</v>
      </c>
      <c r="D100" s="265" t="s">
        <v>236</v>
      </c>
      <c r="E100" s="5" t="s">
        <v>235</v>
      </c>
      <c r="F100" s="264" t="s">
        <v>236</v>
      </c>
      <c r="G100" s="6" t="s">
        <v>235</v>
      </c>
      <c r="H100" s="266" t="s">
        <v>236</v>
      </c>
      <c r="J100" s="29"/>
      <c r="K100" s="30" t="s">
        <v>8</v>
      </c>
      <c r="L100" s="31" t="s">
        <v>9</v>
      </c>
      <c r="M100" s="31" t="s">
        <v>10</v>
      </c>
      <c r="N100" s="31" t="s">
        <v>9</v>
      </c>
      <c r="O100" s="31" t="s">
        <v>11</v>
      </c>
      <c r="P100" s="31" t="s">
        <v>9</v>
      </c>
      <c r="Q100" s="31" t="s">
        <v>12</v>
      </c>
      <c r="R100" s="32" t="s">
        <v>9</v>
      </c>
    </row>
    <row r="101" spans="1:18" ht="16" thickTop="1">
      <c r="A101" s="15">
        <v>1</v>
      </c>
      <c r="B101" s="245">
        <f>'[1]Priming incubation'!BJ12</f>
        <v>1.6329999392408973E-3</v>
      </c>
      <c r="C101" s="43">
        <v>13</v>
      </c>
      <c r="D101" s="246">
        <f>'[1]Priming incubation'!BJ27</f>
        <v>4.3553650078735134E-3</v>
      </c>
      <c r="E101" s="41">
        <v>25</v>
      </c>
      <c r="F101" s="245">
        <f>'[1]Priming incubation'!BJ42</f>
        <v>8.5696778679100263E-3</v>
      </c>
      <c r="G101" s="43">
        <v>37</v>
      </c>
      <c r="H101" s="247">
        <f>'[1]Priming incubation'!BJ57</f>
        <v>4.9106542450839666E-3</v>
      </c>
      <c r="J101" s="15" t="s">
        <v>21</v>
      </c>
      <c r="K101" s="263">
        <f>AVERAGE(B101:B103)</f>
        <v>1.555454215877399E-3</v>
      </c>
      <c r="L101" s="245">
        <f>STDEV(B101:B103)</f>
        <v>1.6138482105895388E-4</v>
      </c>
      <c r="M101" s="245">
        <f>AVERAGE(B104:B106)</f>
        <v>1.0131231312165139E-3</v>
      </c>
      <c r="N101" s="245">
        <f>STDEV(B104:B106)</f>
        <v>1.5269012483538574E-4</v>
      </c>
      <c r="O101" s="245">
        <f>AVERAGE(B107:B109)</f>
        <v>4.044536324872409E-3</v>
      </c>
      <c r="P101" s="245">
        <f>STDEV(B107:B109)</f>
        <v>3.5519176535256651E-4</v>
      </c>
      <c r="Q101" s="253">
        <f>AVERAGE(B110:B112)</f>
        <v>1.3730183748906684E-3</v>
      </c>
      <c r="R101" s="254">
        <f>STDEV(B110:B112)</f>
        <v>7.2855343530564312E-5</v>
      </c>
    </row>
    <row r="102" spans="1:18">
      <c r="A102" s="15">
        <v>2</v>
      </c>
      <c r="B102" s="245">
        <f>'[1]Priming incubation'!BJ13</f>
        <v>1.6634296286633739E-3</v>
      </c>
      <c r="C102" s="43">
        <v>14</v>
      </c>
      <c r="D102" s="246">
        <f>'[1]Priming incubation'!BJ28</f>
        <v>4.345498928837341E-3</v>
      </c>
      <c r="E102" s="41">
        <v>26</v>
      </c>
      <c r="F102" s="245">
        <f>'[1]Priming incubation'!BJ43</f>
        <v>8.8783241122815833E-3</v>
      </c>
      <c r="G102" s="43">
        <v>38</v>
      </c>
      <c r="H102" s="247">
        <f>'[1]Priming incubation'!BJ58</f>
        <v>3.838826713382332E-3</v>
      </c>
      <c r="J102" s="15" t="s">
        <v>237</v>
      </c>
      <c r="K102" s="252">
        <f>AVERAGE(D101:D103)</f>
        <v>4.3713302547192454E-3</v>
      </c>
      <c r="L102" s="253">
        <f>STDEV(D101:D103)</f>
        <v>3.6531493231450067E-5</v>
      </c>
      <c r="M102" s="253">
        <f>AVERAGE(D104:D106)</f>
        <v>1.0672955504188533E-3</v>
      </c>
      <c r="N102" s="253">
        <f>STDEV(D104:D106)</f>
        <v>1.1002170813642696E-4</v>
      </c>
      <c r="O102" s="253">
        <f>AVERAGE(D107:D109)</f>
        <v>6.2939896474576568E-3</v>
      </c>
      <c r="P102" s="253">
        <f>STDEV(D107:D109)</f>
        <v>4.7761070587735868E-4</v>
      </c>
      <c r="Q102" s="253">
        <f>AVERAGE(D110:D112)</f>
        <v>1.5530581372849757E-3</v>
      </c>
      <c r="R102" s="254">
        <f>STDEV(D110:D112)</f>
        <v>2.4384203001042156E-4</v>
      </c>
    </row>
    <row r="103" spans="1:18">
      <c r="A103" s="15">
        <v>3</v>
      </c>
      <c r="B103" s="245">
        <f>'[1]Priming incubation'!BJ14</f>
        <v>1.3699330797279261E-3</v>
      </c>
      <c r="C103" s="43">
        <v>15</v>
      </c>
      <c r="D103" s="246">
        <f>'[1]Priming incubation'!BJ29</f>
        <v>4.4131268274468826E-3</v>
      </c>
      <c r="E103" s="41">
        <v>27</v>
      </c>
      <c r="F103" s="245">
        <f>'[1]Priming incubation'!BJ44</f>
        <v>9.5801880336895007E-3</v>
      </c>
      <c r="G103" s="43">
        <v>39</v>
      </c>
      <c r="H103" s="247">
        <f>'[1]Priming incubation'!BJ59</f>
        <v>4.0305441753494403E-3</v>
      </c>
      <c r="J103" s="15" t="s">
        <v>32</v>
      </c>
      <c r="K103" s="252">
        <f>AVERAGE(F101:F103)</f>
        <v>9.009396671293704E-3</v>
      </c>
      <c r="L103" s="253">
        <f>STDEV(F101:F103)</f>
        <v>5.1784911951301463E-4</v>
      </c>
      <c r="M103" s="253">
        <f>AVERAGE(F104:F106)</f>
        <v>1.5806046396481803E-3</v>
      </c>
      <c r="N103" s="253">
        <f>STDEV(F104:F106)</f>
        <v>2.3814928612417511E-4</v>
      </c>
      <c r="O103" s="253">
        <f>AVERAGE(F107:F109)</f>
        <v>1.1343226615906444E-2</v>
      </c>
      <c r="P103" s="253">
        <f>STDEV(F107:F109)</f>
        <v>3.2225558160953969E-4</v>
      </c>
      <c r="Q103" s="253">
        <f>AVERAGE(F110:F112)</f>
        <v>2.2531437323520601E-3</v>
      </c>
      <c r="R103" s="254">
        <f>STDEV(F110:F112)</f>
        <v>2.1406544318316185E-4</v>
      </c>
    </row>
    <row r="104" spans="1:18">
      <c r="A104" s="15">
        <v>4</v>
      </c>
      <c r="B104" s="245">
        <f>'[1]Priming incubation'!BJ15</f>
        <v>8.963793499915094E-4</v>
      </c>
      <c r="C104" s="43">
        <v>16</v>
      </c>
      <c r="D104" s="246">
        <f>'[1]Priming incubation'!BJ30</f>
        <v>9.5494875522149911E-4</v>
      </c>
      <c r="E104" s="41">
        <v>28</v>
      </c>
      <c r="F104" s="245">
        <f>'[1]Priming incubation'!BJ45</f>
        <v>1.8449875228963761E-3</v>
      </c>
      <c r="G104" s="43">
        <v>40</v>
      </c>
      <c r="H104" s="247">
        <f>'[1]Priming incubation'!BJ60</f>
        <v>9.5614133661092032E-4</v>
      </c>
      <c r="J104" s="15" t="s">
        <v>31</v>
      </c>
      <c r="K104" s="252">
        <f>AVERAGE(H101:H103)</f>
        <v>4.2600083779385798E-3</v>
      </c>
      <c r="L104" s="253">
        <f>STDEV(H101:H103)</f>
        <v>5.7157145627717164E-4</v>
      </c>
      <c r="M104" s="253">
        <f>AVERAGE(H104:H106)</f>
        <v>9.8486166978436758E-4</v>
      </c>
      <c r="N104" s="253">
        <f>STDEV(H104:H106)</f>
        <v>5.8775000896172058E-5</v>
      </c>
      <c r="O104" s="253">
        <f>AVERAGE(H107:H109)</f>
        <v>6.5160283641263481E-3</v>
      </c>
      <c r="P104" s="253">
        <f>STDEV(H107:H109)</f>
        <v>2.415797458205381E-4</v>
      </c>
      <c r="Q104" s="253">
        <f>AVERAGE(H110:H112)</f>
        <v>1.5979866141023859E-3</v>
      </c>
      <c r="R104" s="254">
        <f>STDEV(H110:H112)</f>
        <v>6.7149221024041385E-5</v>
      </c>
    </row>
    <row r="105" spans="1:18" ht="16" thickBot="1">
      <c r="A105" s="15">
        <v>5</v>
      </c>
      <c r="B105" s="245">
        <f>'[1]Priming incubation'!BJ16</f>
        <v>1.1859172285076669E-3</v>
      </c>
      <c r="C105" s="43">
        <v>17</v>
      </c>
      <c r="D105" s="246">
        <f>'[1]Priming incubation'!BJ31</f>
        <v>1.0721033518668001E-3</v>
      </c>
      <c r="E105" s="41">
        <v>29</v>
      </c>
      <c r="F105" s="245">
        <f>'[1]Priming incubation'!BJ46</f>
        <v>1.5139216002751105E-3</v>
      </c>
      <c r="G105" s="43">
        <v>41</v>
      </c>
      <c r="H105" s="247">
        <f>'[1]Priming incubation'!BJ61</f>
        <v>1.0524746069764752E-3</v>
      </c>
      <c r="J105" s="22" t="s">
        <v>238</v>
      </c>
      <c r="K105" s="255">
        <f>AVERAGE(B101:B103,D101:D103,F101:F103,H101:H103)</f>
        <v>4.7990473799572322E-3</v>
      </c>
      <c r="L105" s="256">
        <f>STDEV(B101:B103,D101:D103,F101:F103,H101:H103)</f>
        <v>2.8189103433690073E-3</v>
      </c>
      <c r="M105" s="256">
        <f>AVERAGE(B104:B106,D104:D106,F104:F106,H104:H106)</f>
        <v>1.1614712477669789E-3</v>
      </c>
      <c r="N105" s="256">
        <f>STDEV(B104:B106,D104:D106,F104:F106,H104:H106)</f>
        <v>2.8673668218751497E-4</v>
      </c>
      <c r="O105" s="256">
        <f>AVERAGE(B107:B109,D107:D109,F107:F109,H107:H109)</f>
        <v>7.0494452380907152E-3</v>
      </c>
      <c r="P105" s="256">
        <f>STDEV(B107:B109,D107:D109,F107:F109,H107:H109)</f>
        <v>2.7960493825171218E-3</v>
      </c>
      <c r="Q105" s="256">
        <f>AVERAGE(B110:B112,D110:D112,F110:F112,H110:H112)</f>
        <v>1.6943017146575229E-3</v>
      </c>
      <c r="R105" s="257">
        <f>STDEV(B110:B112,D110:D112,F110:F112,H110:H112)</f>
        <v>3.7712560395583138E-4</v>
      </c>
    </row>
    <row r="106" spans="1:18">
      <c r="A106" s="15">
        <v>6</v>
      </c>
      <c r="B106" s="245">
        <f>'[1]Priming incubation'!BJ17</f>
        <v>9.5707281515036485E-4</v>
      </c>
      <c r="C106" s="43">
        <v>18</v>
      </c>
      <c r="D106" s="246">
        <f>'[1]Priming incubation'!BJ32</f>
        <v>1.1748345441682608E-3</v>
      </c>
      <c r="E106" s="41">
        <v>30</v>
      </c>
      <c r="F106" s="245">
        <f>'[1]Priming incubation'!BJ47</f>
        <v>1.382904795773055E-3</v>
      </c>
      <c r="G106" s="43">
        <v>42</v>
      </c>
      <c r="H106" s="247">
        <f>'[1]Priming incubation'!BJ62</f>
        <v>9.4596906576570685E-4</v>
      </c>
    </row>
    <row r="107" spans="1:18" ht="16" thickBot="1">
      <c r="A107" s="15">
        <v>7</v>
      </c>
      <c r="B107" s="245">
        <f>'[1]Priming incubation'!BJ18</f>
        <v>3.6365287837672976E-3</v>
      </c>
      <c r="C107" s="43">
        <v>19</v>
      </c>
      <c r="D107" s="246">
        <f>'[1]Priming incubation'!BJ33</f>
        <v>6.8421036748132717E-3</v>
      </c>
      <c r="E107" s="41">
        <v>31</v>
      </c>
      <c r="F107" s="245">
        <f>'[1]Priming incubation'!BJ48</f>
        <v>1.1038458972453858E-2</v>
      </c>
      <c r="G107" s="43">
        <v>43</v>
      </c>
      <c r="H107" s="247">
        <f>'[1]Priming incubation'!BJ63</f>
        <v>6.3247047718375587E-3</v>
      </c>
      <c r="J107" s="3" t="s">
        <v>248</v>
      </c>
    </row>
    <row r="108" spans="1:18">
      <c r="A108" s="15">
        <v>8</v>
      </c>
      <c r="B108" s="245">
        <f>'[1]Priming incubation'!BJ19</f>
        <v>4.2123658646067057E-3</v>
      </c>
      <c r="C108" s="43">
        <v>20</v>
      </c>
      <c r="D108" s="246">
        <f>'[1]Priming incubation'!BJ34</f>
        <v>5.9671098533657591E-3</v>
      </c>
      <c r="E108" s="41">
        <v>32</v>
      </c>
      <c r="F108" s="245">
        <f>'[1]Priming incubation'!BJ49</f>
        <v>1.1310715406583308E-2</v>
      </c>
      <c r="G108" s="43">
        <v>44</v>
      </c>
      <c r="H108" s="247">
        <f>'[1]Priming incubation'!BJ64</f>
        <v>6.4358856214613014E-3</v>
      </c>
      <c r="J108" s="4" t="s">
        <v>21</v>
      </c>
      <c r="K108" s="258">
        <f>K101*G$99*1000</f>
        <v>4.6663626476321971</v>
      </c>
      <c r="L108" s="37">
        <f>L101*G$99*1000</f>
        <v>0.48415446317686167</v>
      </c>
      <c r="M108" s="37">
        <f>M101*G$99*1000</f>
        <v>3.0393693936495421</v>
      </c>
      <c r="N108" s="37">
        <f>N101*G$99*1000</f>
        <v>0.45807037450615717</v>
      </c>
      <c r="O108" s="37">
        <f>O101*G$99*1000</f>
        <v>12.133608974617228</v>
      </c>
      <c r="P108" s="37">
        <f>P101*G$99*1000</f>
        <v>1.0655752960576996</v>
      </c>
      <c r="Q108" s="37">
        <f>Q101*G$99*1000</f>
        <v>4.1190551246720055</v>
      </c>
      <c r="R108" s="234">
        <f>R101*G$99*1000</f>
        <v>0.21856603059169291</v>
      </c>
    </row>
    <row r="109" spans="1:18">
      <c r="A109" s="15">
        <v>9</v>
      </c>
      <c r="B109" s="245">
        <f>'[1]Priming incubation'!BJ20</f>
        <v>4.2847143262432262E-3</v>
      </c>
      <c r="C109" s="43">
        <v>21</v>
      </c>
      <c r="D109" s="246">
        <f>'[1]Priming incubation'!BJ35</f>
        <v>6.0727554141939404E-3</v>
      </c>
      <c r="E109" s="41">
        <v>33</v>
      </c>
      <c r="F109" s="245">
        <f>'[1]Priming incubation'!BJ50</f>
        <v>1.168050546868217E-2</v>
      </c>
      <c r="G109" s="43">
        <v>45</v>
      </c>
      <c r="H109" s="247">
        <f>'[1]Priming incubation'!BJ65</f>
        <v>6.7874946990801851E-3</v>
      </c>
      <c r="J109" s="15" t="s">
        <v>237</v>
      </c>
      <c r="K109" s="74">
        <f>K102*G$99*1000</f>
        <v>13.113990764157736</v>
      </c>
      <c r="L109" s="35">
        <f>L102*G$99*1000</f>
        <v>0.10959447969435021</v>
      </c>
      <c r="M109" s="35">
        <f>M102*G$99*1000</f>
        <v>3.2018866512565602</v>
      </c>
      <c r="N109" s="35">
        <f>N102*G$99*1000</f>
        <v>0.33006512440928087</v>
      </c>
      <c r="O109" s="35">
        <f>O102*G$99*1000</f>
        <v>18.881968942372971</v>
      </c>
      <c r="P109" s="35">
        <f>P102*G$99*1000</f>
        <v>1.4328321176320762</v>
      </c>
      <c r="Q109" s="35">
        <f>Q102*G$99*1000</f>
        <v>4.6591744118549272</v>
      </c>
      <c r="R109" s="36">
        <f>R102*G$99*1000</f>
        <v>0.73152609003126468</v>
      </c>
    </row>
    <row r="110" spans="1:18">
      <c r="A110" s="15">
        <v>10</v>
      </c>
      <c r="B110" s="245">
        <f>'[1]Priming incubation'!BJ21</f>
        <v>1.2975876144945553E-3</v>
      </c>
      <c r="C110" s="43">
        <v>22</v>
      </c>
      <c r="D110" s="246">
        <f>'[1]Priming incubation'!BJ36</f>
        <v>1.3141677423463382E-3</v>
      </c>
      <c r="E110" s="41">
        <v>34</v>
      </c>
      <c r="F110" s="245">
        <f>'[1]Priming incubation'!BJ51</f>
        <v>2.3643274133683238E-3</v>
      </c>
      <c r="G110" s="43">
        <v>46</v>
      </c>
      <c r="H110" s="247">
        <f>'[1]Priming incubation'!BJ66</f>
        <v>1.6723117426778297E-3</v>
      </c>
      <c r="J110" s="15" t="s">
        <v>32</v>
      </c>
      <c r="K110" s="74">
        <f>K103*G$99*1000</f>
        <v>27.028190013881112</v>
      </c>
      <c r="L110" s="35">
        <f>L103*G$99*1000</f>
        <v>1.5535473585390438</v>
      </c>
      <c r="M110" s="35">
        <f>M103*G$99*1000</f>
        <v>4.7418139189445414</v>
      </c>
      <c r="N110" s="35">
        <f>N103*G$99*1000</f>
        <v>0.71444785837252534</v>
      </c>
      <c r="O110" s="35">
        <f>O103*G$99*1000</f>
        <v>34.029679847719329</v>
      </c>
      <c r="P110" s="35">
        <f>P103*G$99*1000</f>
        <v>0.96676674482861913</v>
      </c>
      <c r="Q110" s="35">
        <f>Q103*G$99*1000</f>
        <v>6.7594311970561805</v>
      </c>
      <c r="R110" s="36">
        <f>R103*G$99*1000</f>
        <v>0.64219632954948547</v>
      </c>
    </row>
    <row r="111" spans="1:18" ht="16" thickBot="1">
      <c r="A111" s="15">
        <v>11</v>
      </c>
      <c r="B111" s="245">
        <f>'[1]Priming incubation'!BJ22</f>
        <v>1.4429913335859506E-3</v>
      </c>
      <c r="C111" s="43">
        <v>23</v>
      </c>
      <c r="D111" s="246">
        <f>'[1]Priming incubation'!BJ37</f>
        <v>1.5434395133164123E-3</v>
      </c>
      <c r="E111" s="41">
        <v>35</v>
      </c>
      <c r="F111" s="245">
        <f>'[1]Priming incubation'!BJ52</f>
        <v>2.3887393803779812E-3</v>
      </c>
      <c r="G111" s="43">
        <v>47</v>
      </c>
      <c r="H111" s="247">
        <f>'[1]Priming incubation'!BJ67</f>
        <v>1.5799512380768829E-3</v>
      </c>
      <c r="J111" s="22" t="s">
        <v>31</v>
      </c>
      <c r="K111" s="76">
        <f>K104*G$99*1000</f>
        <v>12.780025133815741</v>
      </c>
      <c r="L111" s="77">
        <f>L104*G$99*1000</f>
        <v>1.7147143688315147</v>
      </c>
      <c r="M111" s="77">
        <f>M104*G$99*1000</f>
        <v>2.9545850093531025</v>
      </c>
      <c r="N111" s="77">
        <f>N104*G$99*1000</f>
        <v>0.17632500268851617</v>
      </c>
      <c r="O111" s="77">
        <f>O104*G$99*1000</f>
        <v>19.548085092379043</v>
      </c>
      <c r="P111" s="77">
        <f>P104*G$99*1000</f>
        <v>0.72473923746161428</v>
      </c>
      <c r="Q111" s="77">
        <f>Q104*G$99*1000</f>
        <v>4.7939598423071574</v>
      </c>
      <c r="R111" s="79">
        <f>R104*G$99*1000</f>
        <v>0.20144766307212417</v>
      </c>
    </row>
    <row r="112" spans="1:18" ht="16" thickBot="1">
      <c r="A112" s="22">
        <v>12</v>
      </c>
      <c r="B112" s="259">
        <f>'[1]Priming incubation'!BJ23</f>
        <v>1.378476176591499E-3</v>
      </c>
      <c r="C112" s="50">
        <v>24</v>
      </c>
      <c r="D112" s="260">
        <f>'[1]Priming incubation'!BJ38</f>
        <v>1.8015671561921773E-3</v>
      </c>
      <c r="E112" s="51">
        <v>36</v>
      </c>
      <c r="F112" s="259">
        <f>'[1]Priming incubation'!BJ53</f>
        <v>2.0063644033098747E-3</v>
      </c>
      <c r="G112" s="50">
        <v>48</v>
      </c>
      <c r="H112" s="261">
        <f>'[1]Priming incubation'!BJ68</f>
        <v>1.541696861552445E-3</v>
      </c>
    </row>
    <row r="113" spans="1:18">
      <c r="J113" s="4" t="s">
        <v>249</v>
      </c>
      <c r="K113" s="258">
        <f>K110-K109</f>
        <v>13.914199249723376</v>
      </c>
      <c r="L113" s="38">
        <f>(L110^2+L109^2)^0.5</f>
        <v>1.5574082140540788</v>
      </c>
      <c r="M113" s="37">
        <f>M110-M109</f>
        <v>1.5399272676879812</v>
      </c>
      <c r="N113" s="38">
        <f>(N110^2+N109^2)^0.5</f>
        <v>0.78700618084256624</v>
      </c>
      <c r="O113" s="37">
        <f>O110-O109</f>
        <v>15.147710905346358</v>
      </c>
      <c r="P113" s="38">
        <f>(P110^2+P109^2)^0.5</f>
        <v>1.7284807827177437</v>
      </c>
      <c r="Q113" s="37">
        <f>Q110-Q109</f>
        <v>2.1002567852012533</v>
      </c>
      <c r="R113" s="38">
        <f>(R110^2+R109^2)^0.5</f>
        <v>0.97342002551995055</v>
      </c>
    </row>
    <row r="114" spans="1:18" ht="16" thickBot="1">
      <c r="J114" s="22" t="s">
        <v>250</v>
      </c>
      <c r="K114" s="76">
        <f>K111-K109</f>
        <v>-0.33396563034199467</v>
      </c>
      <c r="L114" s="78">
        <f>(L111^2+L109^2)^0.5</f>
        <v>1.718213117356731</v>
      </c>
      <c r="M114" s="77">
        <f>M111-M109</f>
        <v>-0.24730164190345771</v>
      </c>
      <c r="N114" s="78">
        <f>(N111^2+N109^2)^0.5</f>
        <v>0.3742104928037418</v>
      </c>
      <c r="O114" s="77">
        <f>O111-O109</f>
        <v>0.66611615000607216</v>
      </c>
      <c r="P114" s="78">
        <f>(P111^2+P109^2)^0.5</f>
        <v>1.6056945038314299</v>
      </c>
      <c r="Q114" s="77">
        <f>Q111-Q109</f>
        <v>0.13478543045223024</v>
      </c>
      <c r="R114" s="78">
        <f>(R111^2+R109^2)^0.5</f>
        <v>0.75875660218125951</v>
      </c>
    </row>
    <row r="115" spans="1:18">
      <c r="K115" s="262" t="s">
        <v>251</v>
      </c>
      <c r="M115" s="262" t="s">
        <v>252</v>
      </c>
      <c r="O115" s="262" t="s">
        <v>253</v>
      </c>
      <c r="Q115" s="262" t="s">
        <v>254</v>
      </c>
    </row>
    <row r="116" spans="1:18" s="238" customFormat="1">
      <c r="A116" s="238" t="s">
        <v>259</v>
      </c>
      <c r="J116" s="238" t="s">
        <v>260</v>
      </c>
    </row>
    <row r="117" spans="1:18" ht="16" thickBot="1">
      <c r="A117" s="3" t="s">
        <v>230</v>
      </c>
      <c r="B117" s="3">
        <v>10</v>
      </c>
      <c r="C117" s="3" t="s">
        <v>231</v>
      </c>
      <c r="D117" s="3">
        <v>15</v>
      </c>
      <c r="E117" s="3" t="s">
        <v>232</v>
      </c>
      <c r="F117" s="3" t="s">
        <v>233</v>
      </c>
      <c r="G117" s="233">
        <f>D117-B117</f>
        <v>5</v>
      </c>
      <c r="J117" s="3" t="s">
        <v>234</v>
      </c>
    </row>
    <row r="118" spans="1:18" ht="46" thickBot="1">
      <c r="A118" s="4" t="s">
        <v>235</v>
      </c>
      <c r="B118" s="264" t="s">
        <v>236</v>
      </c>
      <c r="C118" s="6" t="s">
        <v>235</v>
      </c>
      <c r="D118" s="265" t="s">
        <v>236</v>
      </c>
      <c r="E118" s="5" t="s">
        <v>235</v>
      </c>
      <c r="F118" s="264" t="s">
        <v>236</v>
      </c>
      <c r="G118" s="6" t="s">
        <v>235</v>
      </c>
      <c r="H118" s="266" t="s">
        <v>236</v>
      </c>
      <c r="J118" s="29"/>
      <c r="K118" s="30" t="s">
        <v>8</v>
      </c>
      <c r="L118" s="31" t="s">
        <v>9</v>
      </c>
      <c r="M118" s="31" t="s">
        <v>10</v>
      </c>
      <c r="N118" s="31" t="s">
        <v>9</v>
      </c>
      <c r="O118" s="31" t="s">
        <v>11</v>
      </c>
      <c r="P118" s="31" t="s">
        <v>9</v>
      </c>
      <c r="Q118" s="31" t="s">
        <v>12</v>
      </c>
      <c r="R118" s="32" t="s">
        <v>9</v>
      </c>
    </row>
    <row r="119" spans="1:18" ht="16" thickTop="1">
      <c r="A119" s="15">
        <v>1</v>
      </c>
      <c r="B119" s="245">
        <f>'[1]Priming incubation'!BO12</f>
        <v>1.5262841377403523E-3</v>
      </c>
      <c r="C119" s="43">
        <v>13</v>
      </c>
      <c r="D119" s="246">
        <f>'[1]Priming incubation'!BO27</f>
        <v>3.4574781941099455E-3</v>
      </c>
      <c r="E119" s="41">
        <v>25</v>
      </c>
      <c r="F119" s="245">
        <f>'[1]Priming incubation'!BO42</f>
        <v>7.6836880082926454E-3</v>
      </c>
      <c r="G119" s="43">
        <v>37</v>
      </c>
      <c r="H119" s="247">
        <f>'[1]Priming incubation'!BO57</f>
        <v>4.3043730148253079E-3</v>
      </c>
      <c r="J119" s="15" t="s">
        <v>21</v>
      </c>
      <c r="K119" s="263">
        <f>AVERAGE(B119:B121)</f>
        <v>1.4534692357197827E-3</v>
      </c>
      <c r="L119" s="245">
        <f>STDEV(B119:B121)</f>
        <v>8.1666740380666267E-5</v>
      </c>
      <c r="M119" s="245">
        <f>AVERAGE(B122:B124)</f>
        <v>7.0134444679692076E-4</v>
      </c>
      <c r="N119" s="245">
        <f>STDEV(B122:B124)</f>
        <v>9.3423339614652362E-5</v>
      </c>
      <c r="O119" s="245">
        <f>AVERAGE(B125:B127)</f>
        <v>3.2001233725579676E-3</v>
      </c>
      <c r="P119" s="245">
        <f>STDEV(B125:B127)</f>
        <v>6.1308556662883259E-4</v>
      </c>
      <c r="Q119" s="253">
        <f>AVERAGE(B128:B130)</f>
        <v>1.0574057532451427E-3</v>
      </c>
      <c r="R119" s="254">
        <f>STDEV(B128:B130)</f>
        <v>1.7501781495432741E-4</v>
      </c>
    </row>
    <row r="120" spans="1:18">
      <c r="A120" s="15">
        <v>2</v>
      </c>
      <c r="B120" s="245">
        <f>'[1]Priming incubation'!BO13</f>
        <v>1.3651681529498658E-3</v>
      </c>
      <c r="C120" s="43">
        <v>14</v>
      </c>
      <c r="D120" s="246">
        <f>'[1]Priming incubation'!BO28</f>
        <v>3.2709075437951547E-3</v>
      </c>
      <c r="E120" s="41">
        <v>26</v>
      </c>
      <c r="F120" s="245">
        <f>'[1]Priming incubation'!BO43</f>
        <v>7.2061104238843121E-3</v>
      </c>
      <c r="G120" s="43">
        <v>38</v>
      </c>
      <c r="H120" s="247">
        <f>'[1]Priming incubation'!BO58</f>
        <v>2.9567823564238304E-3</v>
      </c>
      <c r="J120" s="15" t="s">
        <v>237</v>
      </c>
      <c r="K120" s="252">
        <f>AVERAGE(D119:D121)</f>
        <v>3.5514551593287501E-3</v>
      </c>
      <c r="L120" s="253">
        <f>STDEV(D119:D121)</f>
        <v>3.3749614528249286E-4</v>
      </c>
      <c r="M120" s="253">
        <f>AVERAGE(D122:D124)</f>
        <v>7.468734043607968E-4</v>
      </c>
      <c r="N120" s="253">
        <f>STDEV(D122:D124)</f>
        <v>1.0441792566570687E-4</v>
      </c>
      <c r="O120" s="253">
        <f>AVERAGE(D125:D127)</f>
        <v>6.4167870758085289E-3</v>
      </c>
      <c r="P120" s="253">
        <f>STDEV(D125:D127)</f>
        <v>1.9103344688168019E-4</v>
      </c>
      <c r="Q120" s="253">
        <f>AVERAGE(D128:D130)</f>
        <v>1.2022666573892754E-3</v>
      </c>
      <c r="R120" s="254">
        <f>STDEV(D128:D130)</f>
        <v>2.4342009303008442E-4</v>
      </c>
    </row>
    <row r="121" spans="1:18">
      <c r="A121" s="15">
        <v>3</v>
      </c>
      <c r="B121" s="245">
        <f>'[1]Priming incubation'!BO14</f>
        <v>1.4689554164691295E-3</v>
      </c>
      <c r="C121" s="43">
        <v>15</v>
      </c>
      <c r="D121" s="246">
        <f>'[1]Priming incubation'!BO29</f>
        <v>3.9259797400811496E-3</v>
      </c>
      <c r="E121" s="41">
        <v>27</v>
      </c>
      <c r="F121" s="245">
        <f>'[1]Priming incubation'!BO44</f>
        <v>6.8965422108635552E-3</v>
      </c>
      <c r="G121" s="43">
        <v>39</v>
      </c>
      <c r="H121" s="247">
        <f>'[1]Priming incubation'!BO59</f>
        <v>3.1981224527406634E-3</v>
      </c>
      <c r="J121" s="15" t="s">
        <v>32</v>
      </c>
      <c r="K121" s="252">
        <f>AVERAGE(F119:F121)</f>
        <v>7.26211354768017E-3</v>
      </c>
      <c r="L121" s="253">
        <f>STDEV(F119:F121)</f>
        <v>3.9654998298920691E-4</v>
      </c>
      <c r="M121" s="253">
        <f>AVERAGE(F122:F124)</f>
        <v>1.247399734182803E-3</v>
      </c>
      <c r="N121" s="253">
        <f>STDEV(F122:F124)</f>
        <v>1.0987760919216871E-4</v>
      </c>
      <c r="O121" s="253">
        <f>AVERAGE(F125:F127)</f>
        <v>8.7047254990751371E-3</v>
      </c>
      <c r="P121" s="253">
        <f>STDEV(F125:F127)</f>
        <v>7.819015319556257E-4</v>
      </c>
      <c r="Q121" s="253">
        <f>AVERAGE(F128:F130)</f>
        <v>1.6816129948680708E-3</v>
      </c>
      <c r="R121" s="254">
        <f>STDEV(F128:F130)</f>
        <v>2.8849813417137311E-4</v>
      </c>
    </row>
    <row r="122" spans="1:18">
      <c r="A122" s="15">
        <v>4</v>
      </c>
      <c r="B122" s="245">
        <f>'[1]Priming incubation'!BO15</f>
        <v>5.9727466594846138E-4</v>
      </c>
      <c r="C122" s="43">
        <v>16</v>
      </c>
      <c r="D122" s="246">
        <f>'[1]Priming incubation'!BO30</f>
        <v>6.4529673281831488E-4</v>
      </c>
      <c r="E122" s="41">
        <v>28</v>
      </c>
      <c r="F122" s="245">
        <f>'[1]Priming incubation'!BO45</f>
        <v>1.3243574405244027E-3</v>
      </c>
      <c r="G122" s="43">
        <v>40</v>
      </c>
      <c r="H122" s="247">
        <f>'[1]Priming incubation'!BO60</f>
        <v>7.1738777298960819E-4</v>
      </c>
      <c r="J122" s="15" t="s">
        <v>31</v>
      </c>
      <c r="K122" s="252">
        <f>AVERAGE(H119:H121)</f>
        <v>3.4864259413299337E-3</v>
      </c>
      <c r="L122" s="253">
        <f>STDEV(H119:H121)</f>
        <v>7.1856754853130516E-4</v>
      </c>
      <c r="M122" s="253">
        <f>AVERAGE(H122:H124)</f>
        <v>6.7346775390484997E-4</v>
      </c>
      <c r="N122" s="253">
        <f>STDEV(H122:H124)</f>
        <v>4.8030547228093954E-5</v>
      </c>
      <c r="O122" s="253">
        <f>AVERAGE(H125:H127)</f>
        <v>6.438327532660138E-3</v>
      </c>
      <c r="P122" s="253">
        <f>STDEV(H125:H127)</f>
        <v>9.7667361446635058E-4</v>
      </c>
      <c r="Q122" s="253">
        <f>AVERAGE(H128:H130)</f>
        <v>1.3221939518136274E-3</v>
      </c>
      <c r="R122" s="254">
        <f>STDEV(H128:H130)</f>
        <v>1.5409801703243175E-4</v>
      </c>
    </row>
    <row r="123" spans="1:18" ht="16" thickBot="1">
      <c r="A123" s="15">
        <v>5</v>
      </c>
      <c r="B123" s="245">
        <f>'[1]Priming incubation'!BO16</f>
        <v>7.7797671351151701E-4</v>
      </c>
      <c r="C123" s="43">
        <v>17</v>
      </c>
      <c r="D123" s="246">
        <f>'[1]Priming incubation'!BO31</f>
        <v>7.414057355717051E-4</v>
      </c>
      <c r="E123" s="41">
        <v>29</v>
      </c>
      <c r="F123" s="245">
        <f>'[1]Priming incubation'!BO46</f>
        <v>1.2962777501052062E-3</v>
      </c>
      <c r="G123" s="43">
        <v>41</v>
      </c>
      <c r="H123" s="247">
        <f>'[1]Priming incubation'!BO61</f>
        <v>6.8083703705298796E-4</v>
      </c>
      <c r="J123" s="22" t="s">
        <v>238</v>
      </c>
      <c r="K123" s="255">
        <f>AVERAGE(B119:B121,D119:D121,F119:F121,H119:H121)</f>
        <v>3.9383659710146594E-3</v>
      </c>
      <c r="L123" s="256">
        <f>STDEV(B119:B121,D119:D121,F119:F121,H119:H121)</f>
        <v>2.2221244369470881E-3</v>
      </c>
      <c r="M123" s="256">
        <f>AVERAGE(B122:B124,D122:D124,F122:F124,H122:H124)</f>
        <v>8.4227133481134262E-4</v>
      </c>
      <c r="N123" s="256">
        <f>STDEV(B122:B124,D122:D124,F122:F124,H122:H124)</f>
        <v>2.5810085370561503E-4</v>
      </c>
      <c r="O123" s="256">
        <f>AVERAGE(B125:B127,D125:D127,F125:F127,H125:H127)</f>
        <v>6.1899908700254426E-3</v>
      </c>
      <c r="P123" s="256">
        <f>STDEV(B125:B127,D125:D127,F125:F127,H125:H127)</f>
        <v>2.1338010186939265E-3</v>
      </c>
      <c r="Q123" s="256">
        <f>AVERAGE(B128:B130,D128:D130,F128:F130,H128:H130)</f>
        <v>1.3158698393290289E-3</v>
      </c>
      <c r="R123" s="257">
        <f>STDEV(B128:B130,D128:D130,F128:F130,H128:H130)</f>
        <v>3.0663513259022502E-4</v>
      </c>
    </row>
    <row r="124" spans="1:18">
      <c r="A124" s="15">
        <v>6</v>
      </c>
      <c r="B124" s="245">
        <f>'[1]Priming incubation'!BO17</f>
        <v>7.2878196093078434E-4</v>
      </c>
      <c r="C124" s="43">
        <v>18</v>
      </c>
      <c r="D124" s="246">
        <f>'[1]Priming incubation'!BO32</f>
        <v>8.539177446923702E-4</v>
      </c>
      <c r="E124" s="41">
        <v>30</v>
      </c>
      <c r="F124" s="245">
        <f>'[1]Priming incubation'!BO47</f>
        <v>1.1215640119188E-3</v>
      </c>
      <c r="G124" s="43">
        <v>42</v>
      </c>
      <c r="H124" s="247">
        <f>'[1]Priming incubation'!BO62</f>
        <v>6.2217845167195378E-4</v>
      </c>
    </row>
    <row r="125" spans="1:18" ht="16" thickBot="1">
      <c r="A125" s="15">
        <v>7</v>
      </c>
      <c r="B125" s="245">
        <f>'[1]Priming incubation'!BO18</f>
        <v>2.6817992454903103E-3</v>
      </c>
      <c r="C125" s="43">
        <v>19</v>
      </c>
      <c r="D125" s="246">
        <f>'[1]Priming incubation'!BO33</f>
        <v>6.2828036468993804E-3</v>
      </c>
      <c r="E125" s="41">
        <v>31</v>
      </c>
      <c r="F125" s="245">
        <f>'[1]Priming incubation'!BO48</f>
        <v>9.2723055368612393E-3</v>
      </c>
      <c r="G125" s="43">
        <v>43</v>
      </c>
      <c r="H125" s="247">
        <f>'[1]Priming incubation'!BO63</f>
        <v>5.4293422053268781E-3</v>
      </c>
      <c r="J125" s="3" t="s">
        <v>248</v>
      </c>
    </row>
    <row r="126" spans="1:18">
      <c r="A126" s="15">
        <v>8</v>
      </c>
      <c r="B126" s="245">
        <f>'[1]Priming incubation'!BO19</f>
        <v>3.0416983356166259E-3</v>
      </c>
      <c r="C126" s="43">
        <v>20</v>
      </c>
      <c r="D126" s="246">
        <f>'[1]Priming incubation'!BO34</f>
        <v>6.3320220493558021E-3</v>
      </c>
      <c r="E126" s="41">
        <v>32</v>
      </c>
      <c r="F126" s="245">
        <f>'[1]Priming incubation'!BO49</f>
        <v>9.029014160292316E-3</v>
      </c>
      <c r="G126" s="43">
        <v>44</v>
      </c>
      <c r="H126" s="247">
        <f>'[1]Priming incubation'!BO64</f>
        <v>7.3791145993557447E-3</v>
      </c>
      <c r="J126" s="4" t="s">
        <v>21</v>
      </c>
      <c r="K126" s="258">
        <f>K119*G$117*1000</f>
        <v>7.2673461785989133</v>
      </c>
      <c r="L126" s="37">
        <f>L119*G$117*1000</f>
        <v>0.40833370190333135</v>
      </c>
      <c r="M126" s="37">
        <f>M119*G$117*1000</f>
        <v>3.5067222339846036</v>
      </c>
      <c r="N126" s="37">
        <f>N119*G$117*1000</f>
        <v>0.46711669807326178</v>
      </c>
      <c r="O126" s="37">
        <f>O119*G$117*1000</f>
        <v>16.000616862789837</v>
      </c>
      <c r="P126" s="37">
        <f>P119*G$117*1000</f>
        <v>3.0654278331441631</v>
      </c>
      <c r="Q126" s="37">
        <f>Q119*G$117*1000</f>
        <v>5.2870287662257134</v>
      </c>
      <c r="R126" s="234">
        <f>R119*G$117*1000</f>
        <v>0.875089074771637</v>
      </c>
    </row>
    <row r="127" spans="1:18">
      <c r="A127" s="15">
        <v>9</v>
      </c>
      <c r="B127" s="245">
        <f>'[1]Priming incubation'!BO20</f>
        <v>3.8768725365669666E-3</v>
      </c>
      <c r="C127" s="43">
        <v>21</v>
      </c>
      <c r="D127" s="246">
        <f>'[1]Priming incubation'!BO35</f>
        <v>6.635535531170406E-3</v>
      </c>
      <c r="E127" s="41">
        <v>33</v>
      </c>
      <c r="F127" s="245">
        <f>'[1]Priming incubation'!BO50</f>
        <v>7.812856800071856E-3</v>
      </c>
      <c r="G127" s="43">
        <v>45</v>
      </c>
      <c r="H127" s="247">
        <f>'[1]Priming incubation'!BO65</f>
        <v>6.5065257932977912E-3</v>
      </c>
      <c r="J127" s="15" t="s">
        <v>237</v>
      </c>
      <c r="K127" s="74">
        <f>K120*G$117*1000</f>
        <v>17.75727579664375</v>
      </c>
      <c r="L127" s="35">
        <f>L120*G$117*1000</f>
        <v>1.6874807264124643</v>
      </c>
      <c r="M127" s="35">
        <f>M120*G$117*1000</f>
        <v>3.7343670218039842</v>
      </c>
      <c r="N127" s="35">
        <f>N120*G$117*1000</f>
        <v>0.52208962832853434</v>
      </c>
      <c r="O127" s="35">
        <f>O120*G$117*1000</f>
        <v>32.083935379042643</v>
      </c>
      <c r="P127" s="35">
        <f>P120*G$117*1000</f>
        <v>0.9551672344084009</v>
      </c>
      <c r="Q127" s="35">
        <f>Q120*G$117*1000</f>
        <v>6.0113332869463774</v>
      </c>
      <c r="R127" s="36">
        <f>R120*G$117*1000</f>
        <v>1.217100465150422</v>
      </c>
    </row>
    <row r="128" spans="1:18">
      <c r="A128" s="15">
        <v>10</v>
      </c>
      <c r="B128" s="245">
        <f>'[1]Priming incubation'!BO21</f>
        <v>9.2179275990717099E-4</v>
      </c>
      <c r="C128" s="43">
        <v>22</v>
      </c>
      <c r="D128" s="246">
        <f>'[1]Priming incubation'!BO36</f>
        <v>1.308385031201876E-3</v>
      </c>
      <c r="E128" s="41">
        <v>34</v>
      </c>
      <c r="F128" s="245">
        <f>'[1]Priming incubation'!BO51</f>
        <v>1.5874907020925714E-3</v>
      </c>
      <c r="G128" s="43">
        <v>46</v>
      </c>
      <c r="H128" s="247">
        <f>'[1]Priming incubation'!BO66</f>
        <v>1.3866015330813461E-3</v>
      </c>
      <c r="J128" s="15" t="s">
        <v>32</v>
      </c>
      <c r="K128" s="74">
        <f>K121*G$117*1000</f>
        <v>36.310567738400849</v>
      </c>
      <c r="L128" s="35">
        <f>L121*G$117*1000</f>
        <v>1.9827499149460346</v>
      </c>
      <c r="M128" s="35">
        <f>M121*G$117*1000</f>
        <v>6.2369986709140148</v>
      </c>
      <c r="N128" s="35">
        <f>N121*G$117*1000</f>
        <v>0.54938804596084356</v>
      </c>
      <c r="O128" s="35">
        <f>O121*G$117*1000</f>
        <v>43.523627495375685</v>
      </c>
      <c r="P128" s="35">
        <f>P121*G$117*1000</f>
        <v>3.9095076597781282</v>
      </c>
      <c r="Q128" s="35">
        <f>Q121*G$117*1000</f>
        <v>8.4080649743403555</v>
      </c>
      <c r="R128" s="36">
        <f>R121*G$117*1000</f>
        <v>1.4424906708568654</v>
      </c>
    </row>
    <row r="129" spans="1:18" ht="16" thickBot="1">
      <c r="A129" s="15">
        <v>11</v>
      </c>
      <c r="B129" s="245">
        <f>'[1]Priming incubation'!BO22</f>
        <v>1.2549738489325733E-3</v>
      </c>
      <c r="C129" s="43">
        <v>23</v>
      </c>
      <c r="D129" s="246">
        <f>'[1]Priming incubation'!BO37</f>
        <v>9.2380225815348648E-4</v>
      </c>
      <c r="E129" s="41">
        <v>35</v>
      </c>
      <c r="F129" s="245">
        <f>'[1]Priming incubation'!BO52</f>
        <v>1.4519307241301807E-3</v>
      </c>
      <c r="G129" s="43">
        <v>47</v>
      </c>
      <c r="H129" s="247">
        <f>'[1]Priming incubation'!BO67</f>
        <v>1.4336388522972277E-3</v>
      </c>
      <c r="J129" s="22" t="s">
        <v>31</v>
      </c>
      <c r="K129" s="76">
        <f>K122*G$117*1000</f>
        <v>17.432129706649668</v>
      </c>
      <c r="L129" s="77">
        <f>L122*G$117*1000</f>
        <v>3.5928377426565259</v>
      </c>
      <c r="M129" s="77">
        <f>M122*G$117*1000</f>
        <v>3.3673387695242498</v>
      </c>
      <c r="N129" s="77">
        <f>N122*G$117*1000</f>
        <v>0.24015273614046978</v>
      </c>
      <c r="O129" s="77">
        <f>O122*G$117*1000</f>
        <v>32.191637663300689</v>
      </c>
      <c r="P129" s="77">
        <f>P122*G$117*1000</f>
        <v>4.8833680723317521</v>
      </c>
      <c r="Q129" s="77">
        <f>Q122*G$117*1000</f>
        <v>6.6109697590681371</v>
      </c>
      <c r="R129" s="79">
        <f>R122*G$117*1000</f>
        <v>0.77049008516215878</v>
      </c>
    </row>
    <row r="130" spans="1:18" ht="16" thickBot="1">
      <c r="A130" s="22">
        <v>12</v>
      </c>
      <c r="B130" s="259">
        <f>'[1]Priming incubation'!BO23</f>
        <v>9.9545065089568408E-4</v>
      </c>
      <c r="C130" s="50">
        <v>24</v>
      </c>
      <c r="D130" s="260">
        <f>'[1]Priming incubation'!BO38</f>
        <v>1.3746126828124636E-3</v>
      </c>
      <c r="E130" s="51">
        <v>36</v>
      </c>
      <c r="F130" s="259">
        <f>'[1]Priming incubation'!BO53</f>
        <v>2.0054175583814607E-3</v>
      </c>
      <c r="G130" s="50">
        <v>48</v>
      </c>
      <c r="H130" s="261">
        <f>'[1]Priming incubation'!BO68</f>
        <v>1.1463414700623087E-3</v>
      </c>
    </row>
    <row r="131" spans="1:18">
      <c r="J131" s="4" t="s">
        <v>249</v>
      </c>
      <c r="K131" s="258">
        <f>K128-K127</f>
        <v>18.553291941757099</v>
      </c>
      <c r="L131" s="38">
        <f>(L128^2+L127^2)^0.5</f>
        <v>2.6036298560340803</v>
      </c>
      <c r="M131" s="37">
        <f>M128-M127</f>
        <v>2.5026316491100307</v>
      </c>
      <c r="N131" s="38">
        <f>(N128^2+N127^2)^0.5</f>
        <v>0.75789498286563495</v>
      </c>
      <c r="O131" s="37">
        <f>O128-O127</f>
        <v>11.439692116333042</v>
      </c>
      <c r="P131" s="38">
        <f>(P128^2+P127^2)^0.5</f>
        <v>4.0244992965027651</v>
      </c>
      <c r="Q131" s="37">
        <f>Q128-Q127</f>
        <v>2.3967316873939781</v>
      </c>
      <c r="R131" s="38">
        <f>(R128^2+R127^2)^0.5</f>
        <v>1.8873560548498693</v>
      </c>
    </row>
    <row r="132" spans="1:18" ht="16" thickBot="1">
      <c r="J132" s="22" t="s">
        <v>250</v>
      </c>
      <c r="K132" s="76">
        <f>K129-K127</f>
        <v>-0.32514608999408168</v>
      </c>
      <c r="L132" s="78">
        <f>(L129^2+L127^2)^0.5</f>
        <v>3.9693921760227697</v>
      </c>
      <c r="M132" s="77">
        <f>M129-M127</f>
        <v>-0.36702825227973435</v>
      </c>
      <c r="N132" s="78">
        <f>(N129^2+N127^2)^0.5</f>
        <v>0.57467461809617204</v>
      </c>
      <c r="O132" s="77">
        <f>O129-O127</f>
        <v>0.10770228425804618</v>
      </c>
      <c r="P132" s="78">
        <f>(P129^2+P127^2)^0.5</f>
        <v>4.9759047594941492</v>
      </c>
      <c r="Q132" s="77">
        <f>Q129-Q127</f>
        <v>0.59963647212175974</v>
      </c>
      <c r="R132" s="78">
        <f>(R129^2+R127^2)^0.5</f>
        <v>1.4404820420965214</v>
      </c>
    </row>
    <row r="133" spans="1:18">
      <c r="K133" s="262" t="s">
        <v>251</v>
      </c>
      <c r="M133" s="262" t="s">
        <v>252</v>
      </c>
      <c r="O133" s="262" t="s">
        <v>253</v>
      </c>
      <c r="Q133" s="262" t="s">
        <v>254</v>
      </c>
    </row>
    <row r="137" spans="1:18" s="238" customFormat="1">
      <c r="A137" s="238" t="s">
        <v>261</v>
      </c>
      <c r="J137" s="238" t="s">
        <v>262</v>
      </c>
    </row>
    <row r="138" spans="1:18" ht="16" thickBot="1">
      <c r="A138" s="3" t="s">
        <v>230</v>
      </c>
      <c r="B138" s="3">
        <v>10</v>
      </c>
      <c r="C138" s="3" t="s">
        <v>231</v>
      </c>
      <c r="D138" s="3">
        <v>18</v>
      </c>
      <c r="E138" s="3" t="s">
        <v>232</v>
      </c>
      <c r="F138" s="3" t="s">
        <v>233</v>
      </c>
      <c r="G138" s="233">
        <f>D138-B138</f>
        <v>8</v>
      </c>
      <c r="J138" s="3" t="s">
        <v>234</v>
      </c>
    </row>
    <row r="139" spans="1:18" ht="46" thickBot="1">
      <c r="A139" s="3" t="s">
        <v>235</v>
      </c>
      <c r="B139" s="161" t="s">
        <v>236</v>
      </c>
      <c r="C139" s="3" t="s">
        <v>235</v>
      </c>
      <c r="D139" s="161" t="s">
        <v>236</v>
      </c>
      <c r="E139" s="3" t="s">
        <v>235</v>
      </c>
      <c r="F139" s="161" t="s">
        <v>236</v>
      </c>
      <c r="G139" s="3" t="s">
        <v>235</v>
      </c>
      <c r="H139" s="161" t="s">
        <v>236</v>
      </c>
      <c r="J139" s="29"/>
      <c r="K139" s="30" t="s">
        <v>8</v>
      </c>
      <c r="L139" s="31" t="s">
        <v>9</v>
      </c>
      <c r="M139" s="31" t="s">
        <v>10</v>
      </c>
      <c r="N139" s="31" t="s">
        <v>9</v>
      </c>
      <c r="O139" s="31" t="s">
        <v>11</v>
      </c>
      <c r="P139" s="31" t="s">
        <v>9</v>
      </c>
      <c r="Q139" s="31" t="s">
        <v>12</v>
      </c>
      <c r="R139" s="32" t="s">
        <v>9</v>
      </c>
    </row>
    <row r="140" spans="1:18" ht="16" thickTop="1">
      <c r="A140" s="3">
        <v>1</v>
      </c>
      <c r="B140" s="267">
        <f>'[1]Priming incubation'!BT12</f>
        <v>1.490453686945838E-3</v>
      </c>
      <c r="C140" s="129">
        <v>13</v>
      </c>
      <c r="D140" s="267">
        <f>'[1]Priming incubation'!BT27</f>
        <v>3.4065444807698827E-3</v>
      </c>
      <c r="E140" s="129">
        <v>25</v>
      </c>
      <c r="F140" s="267">
        <f>'[1]Priming incubation'!BT42</f>
        <v>5.7686081117884298E-3</v>
      </c>
      <c r="G140" s="129">
        <v>37</v>
      </c>
      <c r="H140" s="267">
        <f>'[1]Priming incubation'!BT57</f>
        <v>3.521725842431136E-3</v>
      </c>
      <c r="J140" s="15" t="s">
        <v>21</v>
      </c>
      <c r="K140" s="263">
        <f>AVERAGE(B140:B142)</f>
        <v>1.4006270110748897E-3</v>
      </c>
      <c r="L140" s="245">
        <f>STDEV(B140:B142)</f>
        <v>1.7071211907177119E-4</v>
      </c>
      <c r="M140" s="245">
        <f>AVERAGE(B143:B145)</f>
        <v>5.1088532722433995E-4</v>
      </c>
      <c r="N140" s="245">
        <f>STDEV(B143:B145)</f>
        <v>4.3542108543740095E-5</v>
      </c>
      <c r="O140" s="245">
        <f>AVERAGE(B146:B148)</f>
        <v>3.1530374035604425E-3</v>
      </c>
      <c r="P140" s="245">
        <f>STDEV(B146:B148)</f>
        <v>4.1557286620947352E-4</v>
      </c>
      <c r="Q140" s="253">
        <f>AVERAGE(B149:B151)</f>
        <v>7.9645357294775415E-4</v>
      </c>
      <c r="R140" s="254">
        <f>STDEV(B149:B151)</f>
        <v>1.1553412955728741E-4</v>
      </c>
    </row>
    <row r="141" spans="1:18">
      <c r="A141" s="3">
        <v>2</v>
      </c>
      <c r="B141" s="267">
        <f>'[1]Priming incubation'!BT13</f>
        <v>1.2037564297304347E-3</v>
      </c>
      <c r="C141" s="129">
        <v>14</v>
      </c>
      <c r="D141" s="267">
        <f>'[1]Priming incubation'!BT28</f>
        <v>3.2759575497239325E-3</v>
      </c>
      <c r="E141" s="129">
        <v>26</v>
      </c>
      <c r="F141" s="267">
        <f>'[1]Priming incubation'!BT43</f>
        <v>6.0468111528351421E-3</v>
      </c>
      <c r="G141" s="129">
        <v>38</v>
      </c>
      <c r="H141" s="267">
        <f>'[1]Priming incubation'!BT58</f>
        <v>2.5062473233168443E-3</v>
      </c>
      <c r="J141" s="15" t="s">
        <v>237</v>
      </c>
      <c r="K141" s="252">
        <f>AVERAGE(D140:D142)</f>
        <v>3.3534804324295061E-3</v>
      </c>
      <c r="L141" s="253">
        <f>STDEV(D140:D142)</f>
        <v>6.8643372395869594E-5</v>
      </c>
      <c r="M141" s="253">
        <f>AVERAGE(D143:D145)</f>
        <v>5.5105875135399518E-4</v>
      </c>
      <c r="N141" s="253">
        <f>STDEV(D143:D145)</f>
        <v>6.7952751823349523E-5</v>
      </c>
      <c r="O141" s="253">
        <f>AVERAGE(D146:D148)</f>
        <v>5.9234533789647029E-3</v>
      </c>
      <c r="P141" s="253">
        <f>STDEV(D146:D148)</f>
        <v>4.853002166952758E-4</v>
      </c>
      <c r="Q141" s="253">
        <f>AVERAGE(D149:D151)</f>
        <v>9.7933403768239486E-4</v>
      </c>
      <c r="R141" s="254">
        <f>STDEV(D149:D151)</f>
        <v>1.8418604827564279E-4</v>
      </c>
    </row>
    <row r="142" spans="1:18">
      <c r="A142" s="3">
        <v>3</v>
      </c>
      <c r="B142" s="267">
        <f>'[1]Priming incubation'!BT14</f>
        <v>1.5076709165483967E-3</v>
      </c>
      <c r="C142" s="129">
        <v>15</v>
      </c>
      <c r="D142" s="267">
        <f>'[1]Priming incubation'!BT29</f>
        <v>3.3779392667947026E-3</v>
      </c>
      <c r="E142" s="129">
        <v>27</v>
      </c>
      <c r="F142" s="267">
        <f>'[1]Priming incubation'!BT44</f>
        <v>5.8931579607860354E-3</v>
      </c>
      <c r="G142" s="129">
        <v>39</v>
      </c>
      <c r="H142" s="267">
        <f>'[1]Priming incubation'!BT59</f>
        <v>2.747637211055596E-3</v>
      </c>
      <c r="J142" s="15" t="s">
        <v>32</v>
      </c>
      <c r="K142" s="252">
        <f>AVERAGE(F140:F142)</f>
        <v>5.9028590751365358E-3</v>
      </c>
      <c r="L142" s="253">
        <f>STDEV(F140:F142)</f>
        <v>1.3935500251745824E-4</v>
      </c>
      <c r="M142" s="253">
        <f>AVERAGE(F143:F145)</f>
        <v>8.17196022530688E-4</v>
      </c>
      <c r="N142" s="253">
        <f>STDEV(F143:F145)</f>
        <v>5.3992262366030466E-5</v>
      </c>
      <c r="O142" s="253">
        <f>AVERAGE(F146:F148)</f>
        <v>7.8244464852537266E-3</v>
      </c>
      <c r="P142" s="253">
        <f>STDEV(F146:F148)</f>
        <v>5.0663594572921843E-4</v>
      </c>
      <c r="Q142" s="253">
        <f>AVERAGE(F149:F151)</f>
        <v>1.5272954392693899E-3</v>
      </c>
      <c r="R142" s="254">
        <f>STDEV(F149:F151)</f>
        <v>1.4662394490845722E-4</v>
      </c>
    </row>
    <row r="143" spans="1:18">
      <c r="A143" s="3">
        <v>4</v>
      </c>
      <c r="B143" s="267">
        <f>'[1]Priming incubation'!BT15</f>
        <v>5.2717200562587207E-4</v>
      </c>
      <c r="C143" s="129">
        <v>16</v>
      </c>
      <c r="D143" s="267">
        <f>'[1]Priming incubation'!BT30</f>
        <v>6.15207371152312E-4</v>
      </c>
      <c r="E143" s="129">
        <v>28</v>
      </c>
      <c r="F143" s="267">
        <f>'[1]Priming incubation'!BT45</f>
        <v>8.4523024043620673E-4</v>
      </c>
      <c r="G143" s="129">
        <v>40</v>
      </c>
      <c r="H143" s="267">
        <f>'[1]Priming incubation'!BT60</f>
        <v>4.9415506947389054E-4</v>
      </c>
      <c r="J143" s="15" t="s">
        <v>31</v>
      </c>
      <c r="K143" s="252">
        <f>AVERAGE(H140:H142)</f>
        <v>2.9252034589345253E-3</v>
      </c>
      <c r="L143" s="253">
        <f>STDEV(H140:H142)</f>
        <v>5.3051530136744387E-4</v>
      </c>
      <c r="M143" s="253">
        <f>AVERAGE(H143:H145)</f>
        <v>4.7240123144803446E-4</v>
      </c>
      <c r="N143" s="253">
        <f>STDEV(H143:H145)</f>
        <v>2.8837911770131853E-5</v>
      </c>
      <c r="O143" s="253">
        <f>AVERAGE(H146:H148)</f>
        <v>5.6536345217520793E-3</v>
      </c>
      <c r="P143" s="253">
        <f>STDEV(H146:H148)</f>
        <v>1.278115949087863E-3</v>
      </c>
      <c r="Q143" s="253">
        <f>AVERAGE(H149:H151)</f>
        <v>1.0750049298167961E-3</v>
      </c>
      <c r="R143" s="254">
        <f>STDEV(H149:H151)</f>
        <v>1.4954631413163053E-4</v>
      </c>
    </row>
    <row r="144" spans="1:18" ht="16" thickBot="1">
      <c r="A144" s="3">
        <v>5</v>
      </c>
      <c r="B144" s="267">
        <f>'[1]Priming incubation'!BT16</f>
        <v>5.4393632375579124E-4</v>
      </c>
      <c r="C144" s="129">
        <v>17</v>
      </c>
      <c r="D144" s="267">
        <f>'[1]Priming incubation'!BT31</f>
        <v>4.7985270990812421E-4</v>
      </c>
      <c r="E144" s="129">
        <v>29</v>
      </c>
      <c r="F144" s="267">
        <f>'[1]Priming incubation'!BT46</f>
        <v>8.5140469885117945E-4</v>
      </c>
      <c r="G144" s="129">
        <v>41</v>
      </c>
      <c r="H144" s="267">
        <f>'[1]Priming incubation'!BT61</f>
        <v>4.8335784292425369E-4</v>
      </c>
      <c r="J144" s="22" t="s">
        <v>238</v>
      </c>
      <c r="K144" s="255">
        <f>AVERAGE(B140:B142,D140:D142,F140:F142,H140:H142)</f>
        <v>3.395542494393864E-3</v>
      </c>
      <c r="L144" s="256">
        <f>STDEV(B140:B142,D140:D142,F140:F142,H140:H142)</f>
        <v>1.7092629571816302E-3</v>
      </c>
      <c r="M144" s="256">
        <f>AVERAGE(B143:B145,D143:D145,F143:F145,H143:H145)</f>
        <v>5.8788533313926434E-4</v>
      </c>
      <c r="N144" s="256">
        <f>STDEV(B143:B145,D143:D145,F143:F145,H143:H145)</f>
        <v>1.477516548571798E-4</v>
      </c>
      <c r="O144" s="256">
        <f>AVERAGE(B146:B148,D146:D148,F146:F148,H146:H148)</f>
        <v>5.6386429473827384E-3</v>
      </c>
      <c r="P144" s="256">
        <f>STDEV(B146:B148,D146:D148,F146:F148,H146:H148)</f>
        <v>1.8515078916487061E-3</v>
      </c>
      <c r="Q144" s="256">
        <f>AVERAGE(B149:B151,D149:D151,F149:F151,H149:H151)</f>
        <v>1.0945219949290836E-3</v>
      </c>
      <c r="R144" s="257">
        <f>STDEV(B149:B151,D149:D151,F149:F151,H149:H151)</f>
        <v>3.0919706755449486E-4</v>
      </c>
    </row>
    <row r="145" spans="1:18">
      <c r="A145" s="3">
        <v>6</v>
      </c>
      <c r="B145" s="267">
        <f>'[1]Priming incubation'!BT17</f>
        <v>4.6154765229135643E-4</v>
      </c>
      <c r="C145" s="129">
        <v>18</v>
      </c>
      <c r="D145" s="267">
        <f>'[1]Priming incubation'!BT32</f>
        <v>5.5811617300154917E-4</v>
      </c>
      <c r="E145" s="129">
        <v>30</v>
      </c>
      <c r="F145" s="267">
        <f>'[1]Priming incubation'!BT47</f>
        <v>7.5495312830467791E-4</v>
      </c>
      <c r="G145" s="129">
        <v>42</v>
      </c>
      <c r="H145" s="267">
        <f>'[1]Priming incubation'!BT62</f>
        <v>4.3969078194595917E-4</v>
      </c>
    </row>
    <row r="146" spans="1:18" ht="16" thickBot="1">
      <c r="A146" s="3">
        <v>7</v>
      </c>
      <c r="B146" s="267">
        <f>'[1]Priming incubation'!BT18</f>
        <v>2.7180144186207066E-3</v>
      </c>
      <c r="C146" s="129">
        <v>19</v>
      </c>
      <c r="D146" s="267">
        <f>'[1]Priming incubation'!BT33</f>
        <v>5.8190507070874434E-3</v>
      </c>
      <c r="E146" s="129">
        <v>31</v>
      </c>
      <c r="F146" s="267">
        <f>'[1]Priming incubation'!BT48</f>
        <v>7.6239646148332282E-3</v>
      </c>
      <c r="G146" s="129">
        <v>43</v>
      </c>
      <c r="H146" s="267">
        <f>'[1]Priming incubation'!BT63</f>
        <v>4.3002037572843037E-3</v>
      </c>
      <c r="J146" s="3" t="s">
        <v>248</v>
      </c>
    </row>
    <row r="147" spans="1:18">
      <c r="A147" s="3">
        <v>8</v>
      </c>
      <c r="B147" s="267">
        <f>'[1]Priming incubation'!BT19</f>
        <v>3.1951434826014515E-3</v>
      </c>
      <c r="C147" s="129">
        <v>20</v>
      </c>
      <c r="D147" s="267">
        <f>'[1]Priming incubation'!BT34</f>
        <v>6.4524579886999266E-3</v>
      </c>
      <c r="E147" s="129">
        <v>32</v>
      </c>
      <c r="F147" s="267">
        <f>'[1]Priming incubation'!BT49</f>
        <v>8.4006446099563325E-3</v>
      </c>
      <c r="G147" s="129">
        <v>44</v>
      </c>
      <c r="H147" s="267">
        <f>'[1]Priming incubation'!BT64</f>
        <v>6.8400059190165934E-3</v>
      </c>
      <c r="J147" s="4" t="s">
        <v>21</v>
      </c>
      <c r="K147" s="258">
        <f>K140*G$138*1000</f>
        <v>11.205016088599118</v>
      </c>
      <c r="L147" s="37">
        <f>L140*G$138*1000</f>
        <v>1.3656969525741696</v>
      </c>
      <c r="M147" s="37">
        <f>M140*G$138*1000</f>
        <v>4.0870826177947199</v>
      </c>
      <c r="N147" s="37">
        <f>N140*G$138*1000</f>
        <v>0.34833686834992078</v>
      </c>
      <c r="O147" s="37">
        <f>O140*G$138*1000</f>
        <v>25.224299228483538</v>
      </c>
      <c r="P147" s="37">
        <f>P140*G$138*1000</f>
        <v>3.3245829296757883</v>
      </c>
      <c r="Q147" s="37">
        <f>Q140*G$138*1000</f>
        <v>6.3716285835820337</v>
      </c>
      <c r="R147" s="234">
        <f>R140*G$138*1000</f>
        <v>0.92427303645829928</v>
      </c>
    </row>
    <row r="148" spans="1:18">
      <c r="A148" s="3">
        <v>9</v>
      </c>
      <c r="B148" s="267">
        <f>'[1]Priming incubation'!BT20</f>
        <v>3.5459543094591688E-3</v>
      </c>
      <c r="C148" s="129">
        <v>21</v>
      </c>
      <c r="D148" s="267">
        <f>'[1]Priming incubation'!BT35</f>
        <v>5.4988514411067413E-3</v>
      </c>
      <c r="E148" s="129">
        <v>33</v>
      </c>
      <c r="F148" s="267">
        <f>'[1]Priming incubation'!BT50</f>
        <v>7.4487302309716183E-3</v>
      </c>
      <c r="G148" s="129">
        <v>45</v>
      </c>
      <c r="H148" s="267">
        <f>'[1]Priming incubation'!BT65</f>
        <v>5.8206938889553417E-3</v>
      </c>
      <c r="J148" s="15" t="s">
        <v>237</v>
      </c>
      <c r="K148" s="74">
        <f>K141*G$138*1000</f>
        <v>26.82784345943605</v>
      </c>
      <c r="L148" s="35">
        <f>L141*G$138*1000</f>
        <v>0.54914697916695676</v>
      </c>
      <c r="M148" s="35">
        <f>M141*G$138*1000</f>
        <v>4.4084700108319614</v>
      </c>
      <c r="N148" s="35">
        <f>N141*G$138*1000</f>
        <v>0.54362201458679615</v>
      </c>
      <c r="O148" s="35">
        <f>O141*G$138*1000</f>
        <v>47.387627031717621</v>
      </c>
      <c r="P148" s="35">
        <f>P141*G$138*1000</f>
        <v>3.8824017335622063</v>
      </c>
      <c r="Q148" s="35">
        <f>Q141*G$138*1000</f>
        <v>7.8346723014591593</v>
      </c>
      <c r="R148" s="36">
        <f>R141*G$138*1000</f>
        <v>1.4734883862051422</v>
      </c>
    </row>
    <row r="149" spans="1:18">
      <c r="A149" s="3">
        <v>10</v>
      </c>
      <c r="B149" s="267">
        <f>'[1]Priming incubation'!BT21</f>
        <v>8.2749296736029949E-4</v>
      </c>
      <c r="C149" s="129">
        <v>22</v>
      </c>
      <c r="D149" s="267">
        <f>'[1]Priming incubation'!BT36</f>
        <v>1.0657210195872849E-3</v>
      </c>
      <c r="E149" s="129">
        <v>34</v>
      </c>
      <c r="F149" s="267">
        <f>'[1]Priming incubation'!BT51</f>
        <v>1.4378348293508198E-3</v>
      </c>
      <c r="G149" s="129">
        <v>46</v>
      </c>
      <c r="H149" s="267">
        <f>'[1]Priming incubation'!BT66</f>
        <v>1.1773499832454296E-3</v>
      </c>
      <c r="J149" s="15" t="s">
        <v>32</v>
      </c>
      <c r="K149" s="74">
        <f>K142*G$138*1000</f>
        <v>47.222872601092284</v>
      </c>
      <c r="L149" s="35">
        <f>L142*G$138*1000</f>
        <v>1.114840020139666</v>
      </c>
      <c r="M149" s="35">
        <f>M142*G$138*1000</f>
        <v>6.5375681802455041</v>
      </c>
      <c r="N149" s="35">
        <f>N142*G$138*1000</f>
        <v>0.43193809892824375</v>
      </c>
      <c r="O149" s="35">
        <f>O142*G$138*1000</f>
        <v>62.595571882029816</v>
      </c>
      <c r="P149" s="35">
        <f>P142*G$138*1000</f>
        <v>4.0530875658337475</v>
      </c>
      <c r="Q149" s="35">
        <f>Q142*G$138*1000</f>
        <v>12.218363514155119</v>
      </c>
      <c r="R149" s="36">
        <f>R142*G$138*1000</f>
        <v>1.1729915592676579</v>
      </c>
    </row>
    <row r="150" spans="1:18" ht="16" thickBot="1">
      <c r="A150" s="3">
        <v>11</v>
      </c>
      <c r="B150" s="267">
        <f>'[1]Priming incubation'!BT22</f>
        <v>8.9329735774714423E-4</v>
      </c>
      <c r="C150" s="129">
        <v>23</v>
      </c>
      <c r="D150" s="267">
        <f>'[1]Priming incubation'!BT37</f>
        <v>7.6783288975196045E-4</v>
      </c>
      <c r="E150" s="129">
        <v>35</v>
      </c>
      <c r="F150" s="267">
        <f>'[1]Priming incubation'!BT52</f>
        <v>1.4475420879710508E-3</v>
      </c>
      <c r="G150" s="129">
        <v>47</v>
      </c>
      <c r="H150" s="267">
        <f>'[1]Priming incubation'!BT67</f>
        <v>1.1442824657814747E-3</v>
      </c>
      <c r="J150" s="22" t="s">
        <v>31</v>
      </c>
      <c r="K150" s="76">
        <f>K143*G$138*1000</f>
        <v>23.401627671476202</v>
      </c>
      <c r="L150" s="77">
        <f>L143*G$138*1000</f>
        <v>4.2441224109395508</v>
      </c>
      <c r="M150" s="77">
        <f>M143*G$138*1000</f>
        <v>3.7792098515842758</v>
      </c>
      <c r="N150" s="77">
        <f>N143*G$138*1000</f>
        <v>0.23070329416105481</v>
      </c>
      <c r="O150" s="77">
        <f>O143*G$138*1000</f>
        <v>45.229076174016633</v>
      </c>
      <c r="P150" s="77">
        <f>P143*G$138*1000</f>
        <v>10.224927592702905</v>
      </c>
      <c r="Q150" s="77">
        <f>Q143*G$138*1000</f>
        <v>8.6000394385343686</v>
      </c>
      <c r="R150" s="79">
        <f>R143*G$138*1000</f>
        <v>1.1963705130530442</v>
      </c>
    </row>
    <row r="151" spans="1:18" ht="16" thickBot="1">
      <c r="A151" s="3">
        <v>12</v>
      </c>
      <c r="B151" s="267">
        <f>'[1]Priming incubation'!BT23</f>
        <v>6.6857039373581864E-4</v>
      </c>
      <c r="C151" s="129">
        <v>24</v>
      </c>
      <c r="D151" s="267">
        <f>'[1]Priming incubation'!BT38</f>
        <v>1.1044482037079395E-3</v>
      </c>
      <c r="E151" s="129">
        <v>36</v>
      </c>
      <c r="F151" s="267">
        <f>'[1]Priming incubation'!BT53</f>
        <v>1.6965094004862994E-3</v>
      </c>
      <c r="G151" s="129">
        <v>48</v>
      </c>
      <c r="H151" s="267">
        <f>'[1]Priming incubation'!BT68</f>
        <v>9.0338234042348388E-4</v>
      </c>
    </row>
    <row r="152" spans="1:18">
      <c r="J152" s="4" t="s">
        <v>249</v>
      </c>
      <c r="K152" s="258">
        <f>K149-K148</f>
        <v>20.395029141656234</v>
      </c>
      <c r="L152" s="38">
        <f>(L149^2+L148^2)^0.5</f>
        <v>1.2427512523563213</v>
      </c>
      <c r="M152" s="38">
        <f>M149-M148</f>
        <v>2.1290981694135427</v>
      </c>
      <c r="N152" s="38">
        <f>(N149^2+N148^2)^0.5</f>
        <v>0.69433091249716949</v>
      </c>
      <c r="O152" s="38">
        <f>O149-O148</f>
        <v>15.207944850312195</v>
      </c>
      <c r="P152" s="38">
        <f>(P149^2+P148^2)^0.5</f>
        <v>5.6125361501805004</v>
      </c>
      <c r="Q152" s="38">
        <f>Q149-Q148</f>
        <v>4.3836912126959593</v>
      </c>
      <c r="R152" s="38">
        <f>(R149^2+R148^2)^0.5</f>
        <v>1.8833685837866696</v>
      </c>
    </row>
    <row r="153" spans="1:18" ht="16" thickBot="1">
      <c r="J153" s="22" t="s">
        <v>250</v>
      </c>
      <c r="K153" s="76">
        <f>K150-K148</f>
        <v>-3.4262157879598476</v>
      </c>
      <c r="L153" s="78">
        <f>(L150^2+L148^2)^0.5</f>
        <v>4.2795020088519102</v>
      </c>
      <c r="M153" s="78">
        <f>M150-M148</f>
        <v>-0.62926015924768564</v>
      </c>
      <c r="N153" s="78">
        <f>(N150^2+N148^2)^0.5</f>
        <v>0.59054966317844004</v>
      </c>
      <c r="O153" s="78">
        <f>O150-O148</f>
        <v>-2.1585508577009875</v>
      </c>
      <c r="P153" s="78">
        <f>(P150^2+P148^2)^0.5</f>
        <v>10.937192852683181</v>
      </c>
      <c r="Q153" s="78">
        <f>Q150-Q148</f>
        <v>0.76536713707520931</v>
      </c>
      <c r="R153" s="78">
        <f>(R150^2+R148^2)^0.5</f>
        <v>1.8980174995990524</v>
      </c>
    </row>
    <row r="154" spans="1:18">
      <c r="K154" s="262" t="s">
        <v>251</v>
      </c>
      <c r="M154" s="262" t="s">
        <v>252</v>
      </c>
      <c r="O154" s="262" t="s">
        <v>253</v>
      </c>
      <c r="Q154" s="262" t="s">
        <v>254</v>
      </c>
      <c r="R154" s="41"/>
    </row>
    <row r="156" spans="1:18" s="1" customFormat="1">
      <c r="A156" s="1" t="s">
        <v>263</v>
      </c>
    </row>
    <row r="158" spans="1:18" s="238" customFormat="1">
      <c r="A158" s="238" t="s">
        <v>264</v>
      </c>
      <c r="J158" s="238" t="s">
        <v>265</v>
      </c>
    </row>
    <row r="159" spans="1:18" ht="16" thickBot="1">
      <c r="A159" s="3" t="s">
        <v>230</v>
      </c>
      <c r="B159" s="3">
        <v>18</v>
      </c>
      <c r="C159" s="3" t="s">
        <v>231</v>
      </c>
      <c r="D159" s="3">
        <v>22</v>
      </c>
      <c r="E159" s="3" t="s">
        <v>232</v>
      </c>
      <c r="F159" s="3" t="s">
        <v>233</v>
      </c>
      <c r="G159" s="233">
        <f>D159-B159</f>
        <v>4</v>
      </c>
      <c r="J159" s="3" t="s">
        <v>234</v>
      </c>
    </row>
    <row r="160" spans="1:18" ht="46" thickBot="1">
      <c r="A160" s="3" t="s">
        <v>235</v>
      </c>
      <c r="B160" s="161" t="s">
        <v>236</v>
      </c>
      <c r="C160" s="3" t="s">
        <v>235</v>
      </c>
      <c r="D160" s="161" t="s">
        <v>236</v>
      </c>
      <c r="E160" s="3" t="s">
        <v>235</v>
      </c>
      <c r="F160" s="161" t="s">
        <v>236</v>
      </c>
      <c r="G160" s="3" t="s">
        <v>235</v>
      </c>
      <c r="H160" s="161" t="s">
        <v>236</v>
      </c>
      <c r="J160" s="29"/>
      <c r="K160" s="30" t="s">
        <v>8</v>
      </c>
      <c r="L160" s="31" t="s">
        <v>9</v>
      </c>
      <c r="M160" s="31" t="s">
        <v>10</v>
      </c>
      <c r="N160" s="31" t="s">
        <v>9</v>
      </c>
      <c r="O160" s="31" t="s">
        <v>11</v>
      </c>
      <c r="P160" s="31" t="s">
        <v>9</v>
      </c>
      <c r="Q160" s="31" t="s">
        <v>12</v>
      </c>
      <c r="R160" s="32" t="s">
        <v>9</v>
      </c>
    </row>
    <row r="161" spans="1:18" ht="16" thickTop="1">
      <c r="A161" s="3">
        <v>1</v>
      </c>
      <c r="B161" s="267">
        <f>'[1]Priming incubation'!BY12</f>
        <v>1.556065291647481E-3</v>
      </c>
      <c r="C161" s="129">
        <v>13</v>
      </c>
      <c r="D161" s="267">
        <f>'[1]Priming incubation'!BY27</f>
        <v>2.4950001645362859E-3</v>
      </c>
      <c r="E161" s="129">
        <v>25</v>
      </c>
      <c r="F161" s="267">
        <f>'[1]Priming incubation'!BY42</f>
        <v>3.077470449706144E-3</v>
      </c>
      <c r="G161" s="129">
        <v>37</v>
      </c>
      <c r="H161" s="267">
        <f>'[1]Priming incubation'!BY57</f>
        <v>2.6137954637842522E-3</v>
      </c>
      <c r="J161" s="15" t="s">
        <v>21</v>
      </c>
      <c r="K161" s="263">
        <f>AVERAGE(B161:B163)</f>
        <v>1.5204127165223905E-3</v>
      </c>
      <c r="L161" s="245">
        <f>STDEV(B161:B163)</f>
        <v>2.9058115164149335E-4</v>
      </c>
      <c r="M161" s="245">
        <f>AVERAGE(B164:B166)</f>
        <v>5.9138625820102659E-4</v>
      </c>
      <c r="N161" s="245">
        <f>STDEV(B164:B166)</f>
        <v>2.0613475029932469E-4</v>
      </c>
      <c r="O161" s="245">
        <f>AVERAGE(B167:B169)</f>
        <v>3.2638265468624733E-3</v>
      </c>
      <c r="P161" s="245">
        <f>STDEV(B167:B169)</f>
        <v>2.9023743955073462E-4</v>
      </c>
      <c r="Q161" s="253">
        <f>AVERAGE(B170:B172)</f>
        <v>7.4608150805597837E-4</v>
      </c>
      <c r="R161" s="254">
        <f>STDEV(B170:B172)</f>
        <v>2.5539535176217728E-5</v>
      </c>
    </row>
    <row r="162" spans="1:18">
      <c r="A162" s="3">
        <v>2</v>
      </c>
      <c r="B162" s="267">
        <f>'[1]Priming incubation'!BY13</f>
        <v>1.2136503181939724E-3</v>
      </c>
      <c r="C162" s="129">
        <v>14</v>
      </c>
      <c r="D162" s="267">
        <f>'[1]Priming incubation'!BY28</f>
        <v>2.4249380320965335E-3</v>
      </c>
      <c r="E162" s="129">
        <v>26</v>
      </c>
      <c r="F162" s="267">
        <f>'[1]Priming incubation'!BY43</f>
        <v>3.1081523759704049E-3</v>
      </c>
      <c r="G162" s="129">
        <v>38</v>
      </c>
      <c r="H162" s="267">
        <f>'[1]Priming incubation'!BY58</f>
        <v>2.2203938391752369E-3</v>
      </c>
      <c r="J162" s="15" t="s">
        <v>237</v>
      </c>
      <c r="K162" s="252">
        <f>AVERAGE(D161:D163)</f>
        <v>2.4251753468938365E-3</v>
      </c>
      <c r="L162" s="253">
        <f>STDEV(D161:D163)</f>
        <v>6.970646322019789E-5</v>
      </c>
      <c r="M162" s="253">
        <f>AVERAGE(D164:D166)</f>
        <v>7.0579338408832931E-4</v>
      </c>
      <c r="N162" s="253">
        <f>STDEV(D164:D166)</f>
        <v>1.0806990884151471E-4</v>
      </c>
      <c r="O162" s="253">
        <f>AVERAGE(D167:D169)</f>
        <v>4.8889036884428696E-3</v>
      </c>
      <c r="P162" s="253">
        <f>STDEV(D167:D169)</f>
        <v>6.8095676956211589E-4</v>
      </c>
      <c r="Q162" s="253">
        <f>AVERAGE(D170:D172)</f>
        <v>9.8488219111168276E-4</v>
      </c>
      <c r="R162" s="254">
        <f>STDEV(D170:D172)</f>
        <v>1.0807782300622865E-4</v>
      </c>
    </row>
    <row r="163" spans="1:18">
      <c r="A163" s="3">
        <v>3</v>
      </c>
      <c r="B163" s="267">
        <f>'[1]Priming incubation'!BY14</f>
        <v>1.7915225397257186E-3</v>
      </c>
      <c r="C163" s="129">
        <v>15</v>
      </c>
      <c r="D163" s="267">
        <f>'[1]Priming incubation'!BY29</f>
        <v>2.35558784404869E-3</v>
      </c>
      <c r="E163" s="129">
        <v>27</v>
      </c>
      <c r="F163" s="267">
        <f>'[1]Priming incubation'!BY44</f>
        <v>2.715401635521942E-3</v>
      </c>
      <c r="G163" s="129">
        <v>39</v>
      </c>
      <c r="H163" s="267">
        <f>'[1]Priming incubation'!BY59</f>
        <v>2.2206109764127792E-3</v>
      </c>
      <c r="J163" s="15" t="s">
        <v>32</v>
      </c>
      <c r="K163" s="252">
        <f>AVERAGE(F161:F163)</f>
        <v>2.9670081537328304E-3</v>
      </c>
      <c r="L163" s="253">
        <f>STDEV(F161:F163)</f>
        <v>2.1843700500253138E-4</v>
      </c>
      <c r="M163" s="253">
        <f>AVERAGE(F164:F166)</f>
        <v>7.4141654097352667E-4</v>
      </c>
      <c r="N163" s="253">
        <f>STDEV(F164:F166)</f>
        <v>1.3920054311489398E-4</v>
      </c>
      <c r="O163" s="253">
        <f>AVERAGE(F167:F169)</f>
        <v>5.5994772975500361E-3</v>
      </c>
      <c r="P163" s="253">
        <f>STDEV(F167:F169)</f>
        <v>6.7655915402400403E-4</v>
      </c>
      <c r="Q163" s="253">
        <f>AVERAGE(F170:F172)</f>
        <v>1.347695658706672E-3</v>
      </c>
      <c r="R163" s="254">
        <f>STDEV(F170:F172)</f>
        <v>7.8421413677293619E-5</v>
      </c>
    </row>
    <row r="164" spans="1:18">
      <c r="A164" s="3">
        <v>4</v>
      </c>
      <c r="B164" s="267">
        <f>'[1]Priming incubation'!BY15</f>
        <v>5.0824428733877293E-4</v>
      </c>
      <c r="C164" s="129">
        <v>16</v>
      </c>
      <c r="D164" s="267">
        <f>'[1]Priming incubation'!BY30</f>
        <v>6.6606263030611972E-4</v>
      </c>
      <c r="E164" s="129">
        <v>28</v>
      </c>
      <c r="F164" s="267">
        <f>'[1]Priming incubation'!BY45</f>
        <v>8.8024392065311685E-4</v>
      </c>
      <c r="G164" s="129">
        <v>40</v>
      </c>
      <c r="H164" s="267">
        <f>'[1]Priming incubation'!BY60</f>
        <v>5.2127548312284953E-4</v>
      </c>
      <c r="J164" s="15" t="s">
        <v>31</v>
      </c>
      <c r="K164" s="252">
        <f>AVERAGE(H161:H163)</f>
        <v>2.3516000931240893E-3</v>
      </c>
      <c r="L164" s="253">
        <f>STDEV(H161:H163)</f>
        <v>2.2706787770149282E-4</v>
      </c>
      <c r="M164" s="253">
        <f>AVERAGE(H164:H166)</f>
        <v>5.7331365863471826E-4</v>
      </c>
      <c r="N164" s="253">
        <f>STDEV(H164:H166)</f>
        <v>1.1059172908145376E-4</v>
      </c>
      <c r="O164" s="253">
        <f>AVERAGE(H167:H169)</f>
        <v>4.3917335115357661E-3</v>
      </c>
      <c r="P164" s="253">
        <f>STDEV(H167:H169)</f>
        <v>4.012637566297871E-4</v>
      </c>
      <c r="Q164" s="253">
        <f>AVERAGE(H170:H172)</f>
        <v>9.8892844434854106E-4</v>
      </c>
      <c r="R164" s="254">
        <f>STDEV(H170:H172)</f>
        <v>1.4642278907529542E-4</v>
      </c>
    </row>
    <row r="165" spans="1:18" ht="16" thickBot="1">
      <c r="A165" s="3">
        <v>5</v>
      </c>
      <c r="B165" s="267">
        <f>'[1]Priming incubation'!BY16</f>
        <v>8.2610768963686787E-4</v>
      </c>
      <c r="C165" s="129">
        <v>17</v>
      </c>
      <c r="D165" s="267">
        <f>'[1]Priming incubation'!BY31</f>
        <v>6.2321265026781946E-4</v>
      </c>
      <c r="E165" s="129">
        <v>29</v>
      </c>
      <c r="F165" s="267">
        <f>'[1]Priming incubation'!BY46</f>
        <v>7.4215989063765894E-4</v>
      </c>
      <c r="G165" s="129">
        <v>41</v>
      </c>
      <c r="H165" s="267">
        <f>'[1]Priming incubation'!BY61</f>
        <v>7.0032557662266781E-4</v>
      </c>
      <c r="J165" s="22" t="s">
        <v>238</v>
      </c>
      <c r="K165" s="255">
        <f>AVERAGE(B161:B163,D161:D163,F161:F163,H161:H163)</f>
        <v>2.316049077568287E-3</v>
      </c>
      <c r="L165" s="256">
        <f>STDEV(B161:B163,D161:D163,F161:F163,H161:H163)</f>
        <v>5.7104481208925201E-4</v>
      </c>
      <c r="M165" s="256">
        <f>AVERAGE(B164:B166,D164:D166,F164:F166,H164:H166)</f>
        <v>6.5297746047440026E-4</v>
      </c>
      <c r="N165" s="256">
        <f>STDEV(B164:B166,D164:D166,F164:F166,H164:H166)</f>
        <v>1.4579197360642941E-4</v>
      </c>
      <c r="O165" s="256">
        <f>AVERAGE(B167:B169,D167:D169,F167:F169,H167:H169)</f>
        <v>4.5359852610977868E-3</v>
      </c>
      <c r="P165" s="256">
        <f>STDEV(B167:B169,D167:D169,F167:F169,H167:H169)</f>
        <v>1.0008023525450338E-3</v>
      </c>
      <c r="Q165" s="256">
        <f>AVERAGE(B170:B172,D170:D172,F170:F172,H170:H172)</f>
        <v>1.0168969505557185E-3</v>
      </c>
      <c r="R165" s="257">
        <f>STDEV(B170:B172,D170:D172,F170:F172,H170:H172)</f>
        <v>2.3999492116789085E-4</v>
      </c>
    </row>
    <row r="166" spans="1:18">
      <c r="A166" s="3">
        <v>6</v>
      </c>
      <c r="B166" s="267">
        <f>'[1]Priming incubation'!BY17</f>
        <v>4.3980679762743925E-4</v>
      </c>
      <c r="C166" s="129">
        <v>18</v>
      </c>
      <c r="D166" s="267">
        <f>'[1]Priming incubation'!BY32</f>
        <v>8.2810487169104852E-4</v>
      </c>
      <c r="E166" s="129">
        <v>30</v>
      </c>
      <c r="F166" s="267">
        <f>'[1]Priming incubation'!BY47</f>
        <v>6.018458116298041E-4</v>
      </c>
      <c r="G166" s="129">
        <v>42</v>
      </c>
      <c r="H166" s="267">
        <f>'[1]Priming incubation'!BY62</f>
        <v>4.9833991615863766E-4</v>
      </c>
    </row>
    <row r="167" spans="1:18" ht="16" thickBot="1">
      <c r="A167" s="3">
        <v>7</v>
      </c>
      <c r="B167" s="267">
        <f>'[1]Priming incubation'!BY18</f>
        <v>2.9591361671831924E-3</v>
      </c>
      <c r="C167" s="129">
        <v>19</v>
      </c>
      <c r="D167" s="267">
        <f>'[1]Priming incubation'!BY33</f>
        <v>4.331778716193088E-3</v>
      </c>
      <c r="E167" s="129">
        <v>31</v>
      </c>
      <c r="F167" s="267">
        <f>'[1]Priming incubation'!BY48</f>
        <v>4.8572980452893204E-3</v>
      </c>
      <c r="G167" s="129">
        <v>43</v>
      </c>
      <c r="H167" s="267">
        <f>'[1]Priming incubation'!BY63</f>
        <v>3.9480825575241687E-3</v>
      </c>
      <c r="J167" s="3" t="s">
        <v>266</v>
      </c>
    </row>
    <row r="168" spans="1:18">
      <c r="A168" s="3">
        <v>8</v>
      </c>
      <c r="B168" s="267">
        <f>'[1]Priming incubation'!BY19</f>
        <v>3.2952974188544494E-3</v>
      </c>
      <c r="C168" s="129">
        <v>20</v>
      </c>
      <c r="D168" s="267">
        <f>'[1]Priming incubation'!BY34</f>
        <v>5.6479981152171132E-3</v>
      </c>
      <c r="E168" s="129">
        <v>32</v>
      </c>
      <c r="F168" s="267">
        <f>'[1]Priming incubation'!BY49</f>
        <v>6.1817771436721587E-3</v>
      </c>
      <c r="G168" s="129">
        <v>44</v>
      </c>
      <c r="H168" s="267">
        <f>'[1]Priming incubation'!BY64</f>
        <v>4.729287012969958E-3</v>
      </c>
      <c r="J168" s="4" t="s">
        <v>21</v>
      </c>
      <c r="K168" s="258">
        <f>K161*G$159*1000</f>
        <v>6.0816508660895625</v>
      </c>
      <c r="L168" s="37">
        <f>L161*G$159*1000</f>
        <v>1.1623246065659734</v>
      </c>
      <c r="M168" s="37">
        <f>M161*G$159*1000</f>
        <v>2.3655450328041066</v>
      </c>
      <c r="N168" s="37">
        <f>N161*G$159*1000</f>
        <v>0.82453900119729873</v>
      </c>
      <c r="O168" s="37">
        <f>O161*G$159*1000</f>
        <v>13.055306187449894</v>
      </c>
      <c r="P168" s="37">
        <f>P161*G$159*1000</f>
        <v>1.1609497582029384</v>
      </c>
      <c r="Q168" s="37">
        <f>Q161*G$159*1000</f>
        <v>2.9843260322239136</v>
      </c>
      <c r="R168" s="234">
        <f>R161*G$159*1000</f>
        <v>0.10215814070487091</v>
      </c>
    </row>
    <row r="169" spans="1:18">
      <c r="A169" s="3">
        <v>9</v>
      </c>
      <c r="B169" s="267">
        <f>'[1]Priming incubation'!BY20</f>
        <v>3.5370460545497777E-3</v>
      </c>
      <c r="C169" s="129">
        <v>21</v>
      </c>
      <c r="D169" s="267">
        <f>'[1]Priming incubation'!BY35</f>
        <v>4.6869342339184101E-3</v>
      </c>
      <c r="E169" s="129">
        <v>33</v>
      </c>
      <c r="F169" s="267">
        <f>'[1]Priming incubation'!BY50</f>
        <v>5.7593567036886293E-3</v>
      </c>
      <c r="G169" s="129">
        <v>45</v>
      </c>
      <c r="H169" s="267">
        <f>'[1]Priming incubation'!BY65</f>
        <v>4.4978309641131699E-3</v>
      </c>
      <c r="J169" s="15" t="s">
        <v>237</v>
      </c>
      <c r="K169" s="74">
        <f>K162*G$159*1000</f>
        <v>9.7007013875753465</v>
      </c>
      <c r="L169" s="35">
        <f>L162*G$159*1000</f>
        <v>0.27882585288079154</v>
      </c>
      <c r="M169" s="35">
        <f>M162*G$159*1000</f>
        <v>2.823173536353317</v>
      </c>
      <c r="N169" s="35">
        <f>N162*G$159*1000</f>
        <v>0.43227963536605885</v>
      </c>
      <c r="O169" s="35">
        <f>O162*G$159*1000</f>
        <v>19.555614753771479</v>
      </c>
      <c r="P169" s="35">
        <f>P162*G$159*1000</f>
        <v>2.7238270782484637</v>
      </c>
      <c r="Q169" s="35">
        <f>Q162*G$159*1000</f>
        <v>3.9395287644467309</v>
      </c>
      <c r="R169" s="36">
        <f>R162*G$159*1000</f>
        <v>0.43231129202491464</v>
      </c>
    </row>
    <row r="170" spans="1:18">
      <c r="A170" s="3">
        <v>10</v>
      </c>
      <c r="B170" s="267">
        <f>'[1]Priming incubation'!BY21</f>
        <v>7.3867000565382688E-4</v>
      </c>
      <c r="C170" s="129">
        <v>22</v>
      </c>
      <c r="D170" s="267">
        <f>'[1]Priming incubation'!BY36</f>
        <v>1.0709674309078657E-3</v>
      </c>
      <c r="E170" s="129">
        <v>34</v>
      </c>
      <c r="F170" s="267">
        <f>'[1]Priming incubation'!BY51</f>
        <v>1.2969695278534079E-3</v>
      </c>
      <c r="G170" s="129">
        <v>46</v>
      </c>
      <c r="H170" s="267">
        <f>'[1]Priming incubation'!BY66</f>
        <v>1.1139296862243849E-3</v>
      </c>
      <c r="J170" s="15" t="s">
        <v>32</v>
      </c>
      <c r="K170" s="74">
        <f>K163*G$159*1000</f>
        <v>11.868032614931321</v>
      </c>
      <c r="L170" s="35">
        <f>L163*G$159*1000</f>
        <v>0.87374802001012553</v>
      </c>
      <c r="M170" s="35">
        <f>M163*G$159*1000</f>
        <v>2.9656661638941069</v>
      </c>
      <c r="N170" s="35">
        <f>N163*G$159*1000</f>
        <v>0.55680217245957597</v>
      </c>
      <c r="O170" s="35">
        <f>O163*G$159*1000</f>
        <v>22.397909190200146</v>
      </c>
      <c r="P170" s="35">
        <f>P163*G$159*1000</f>
        <v>2.7062366160960161</v>
      </c>
      <c r="Q170" s="35">
        <f>Q163*G$159*1000</f>
        <v>5.3907826348266878</v>
      </c>
      <c r="R170" s="36">
        <f>R163*G$159*1000</f>
        <v>0.31368565470917448</v>
      </c>
    </row>
    <row r="171" spans="1:18" ht="16" thickBot="1">
      <c r="A171" s="3">
        <v>11</v>
      </c>
      <c r="B171" s="267">
        <f>'[1]Priming incubation'!BY22</f>
        <v>7.2506742751967301E-4</v>
      </c>
      <c r="C171" s="129">
        <v>23</v>
      </c>
      <c r="D171" s="267">
        <f>'[1]Priming incubation'!BY37</f>
        <v>8.635911562603736E-4</v>
      </c>
      <c r="E171" s="129">
        <v>35</v>
      </c>
      <c r="F171" s="267">
        <f>'[1]Priming incubation'!BY52</f>
        <v>1.3080967132374091E-3</v>
      </c>
      <c r="G171" s="129">
        <v>47</v>
      </c>
      <c r="H171" s="267">
        <f>'[1]Priming incubation'!BY67</f>
        <v>1.0250211817453016E-3</v>
      </c>
      <c r="J171" s="22" t="s">
        <v>31</v>
      </c>
      <c r="K171" s="76">
        <f>K164*G$159*1000</f>
        <v>9.406400372496357</v>
      </c>
      <c r="L171" s="77">
        <f>L164*G$159*1000</f>
        <v>0.90827151080597135</v>
      </c>
      <c r="M171" s="77">
        <f>M164*G$159*1000</f>
        <v>2.2932546345388731</v>
      </c>
      <c r="N171" s="77">
        <f>N164*G$159*1000</f>
        <v>0.44236691632581504</v>
      </c>
      <c r="O171" s="77">
        <f>O164*G$159*1000</f>
        <v>17.566934046143064</v>
      </c>
      <c r="P171" s="77">
        <f>P164*G$159*1000</f>
        <v>1.6050550265191483</v>
      </c>
      <c r="Q171" s="77">
        <f>Q164*G$159*1000</f>
        <v>3.9557137773941644</v>
      </c>
      <c r="R171" s="79">
        <f>R164*G$159*1000</f>
        <v>0.58569115630118174</v>
      </c>
    </row>
    <row r="172" spans="1:18" ht="16" thickBot="1">
      <c r="A172" s="3">
        <v>12</v>
      </c>
      <c r="B172" s="267">
        <f>'[1]Priming incubation'!BY23</f>
        <v>7.7450709099443542E-4</v>
      </c>
      <c r="C172" s="129">
        <v>24</v>
      </c>
      <c r="D172" s="267">
        <f>'[1]Priming incubation'!BY38</f>
        <v>1.0200879861668091E-3</v>
      </c>
      <c r="E172" s="129">
        <v>36</v>
      </c>
      <c r="F172" s="267">
        <f>'[1]Priming incubation'!BY53</f>
        <v>1.4380207350291989E-3</v>
      </c>
      <c r="G172" s="129">
        <v>48</v>
      </c>
      <c r="H172" s="267">
        <f>'[1]Priming incubation'!BY68</f>
        <v>8.2783446507593702E-4</v>
      </c>
    </row>
    <row r="173" spans="1:18">
      <c r="J173" s="4" t="s">
        <v>249</v>
      </c>
      <c r="K173" s="258">
        <f>K170-K169</f>
        <v>2.1673312273559748</v>
      </c>
      <c r="L173" s="38">
        <f>(L170^2+L169^2)^0.5</f>
        <v>0.91715836075691726</v>
      </c>
      <c r="M173" s="38">
        <f>M170-M169</f>
        <v>0.14249262754078984</v>
      </c>
      <c r="N173" s="38">
        <f>(N170^2+N169^2)^0.5</f>
        <v>0.70490732895034947</v>
      </c>
      <c r="O173" s="38">
        <f>O170-O169</f>
        <v>2.8422944364286664</v>
      </c>
      <c r="P173" s="38">
        <f>(P170^2+P169^2)^0.5</f>
        <v>3.8396550072237452</v>
      </c>
      <c r="Q173" s="38">
        <f>Q170-Q169</f>
        <v>1.4512538703799569</v>
      </c>
      <c r="R173" s="268">
        <f>(R170^2+R169^2)^0.5</f>
        <v>0.5341270852358776</v>
      </c>
    </row>
    <row r="174" spans="1:18" ht="16" thickBot="1">
      <c r="J174" s="22" t="s">
        <v>250</v>
      </c>
      <c r="K174" s="76">
        <f>K171-K169</f>
        <v>-0.29430101507898954</v>
      </c>
      <c r="L174" s="78">
        <f>(L171^2+L169^2)^0.5</f>
        <v>0.95010578020368996</v>
      </c>
      <c r="M174" s="78">
        <f>M171-M169</f>
        <v>-0.5299189018144439</v>
      </c>
      <c r="N174" s="78">
        <f>(N171^2+N169^2)^0.5</f>
        <v>0.6185096376062571</v>
      </c>
      <c r="O174" s="78">
        <f>O171-O169</f>
        <v>-1.988680707628415</v>
      </c>
      <c r="P174" s="78">
        <f>(P171^2+P169^2)^0.5</f>
        <v>3.1615558812638351</v>
      </c>
      <c r="Q174" s="78">
        <f>Q171-Q169</f>
        <v>1.6185012947433464E-2</v>
      </c>
      <c r="R174" s="269">
        <f>(R171^2+R169^2)^0.5</f>
        <v>0.72796097682613892</v>
      </c>
    </row>
    <row r="175" spans="1:18">
      <c r="J175" s="19"/>
      <c r="K175" s="262" t="s">
        <v>251</v>
      </c>
      <c r="M175" s="262" t="s">
        <v>252</v>
      </c>
      <c r="O175" s="262" t="s">
        <v>253</v>
      </c>
      <c r="Q175" s="262" t="s">
        <v>254</v>
      </c>
      <c r="R175" s="41"/>
    </row>
    <row r="177" spans="1:18" ht="16" thickBot="1">
      <c r="J177" s="3" t="s">
        <v>267</v>
      </c>
    </row>
    <row r="178" spans="1:18">
      <c r="J178" s="4" t="s">
        <v>21</v>
      </c>
      <c r="K178" s="258">
        <f>K147+K168</f>
        <v>17.28666695468868</v>
      </c>
      <c r="L178" s="37">
        <f>(L147^2+L168^2)^0.5</f>
        <v>1.7933562549864759</v>
      </c>
      <c r="M178" s="37">
        <f>M147+M168</f>
        <v>6.452627650598826</v>
      </c>
      <c r="N178" s="37">
        <f>(N147^2+N168^2)^0.5</f>
        <v>0.89509951309743707</v>
      </c>
      <c r="O178" s="37">
        <f>O147+O168</f>
        <v>38.279605415933432</v>
      </c>
      <c r="P178" s="37">
        <f>(P147^2+P168^2)^0.5</f>
        <v>3.5214565164663196</v>
      </c>
      <c r="Q178" s="37">
        <f>Q147+Q168</f>
        <v>9.3559546158059472</v>
      </c>
      <c r="R178" s="234">
        <f>(R147^2+R168^2)^0.5</f>
        <v>0.92990157093969938</v>
      </c>
    </row>
    <row r="179" spans="1:18">
      <c r="J179" s="15" t="s">
        <v>237</v>
      </c>
      <c r="K179" s="74">
        <f>K148+K169</f>
        <v>36.528544847011396</v>
      </c>
      <c r="L179" s="35">
        <f>(L148^2+L169^2)^0.5</f>
        <v>0.61587844658089386</v>
      </c>
      <c r="M179" s="35">
        <f>M148+M169</f>
        <v>7.2316435471852785</v>
      </c>
      <c r="N179" s="35">
        <f>(N148^2+N169^2)^0.5</f>
        <v>0.69454343125222895</v>
      </c>
      <c r="O179" s="35">
        <f>O148+O169</f>
        <v>66.943241785489107</v>
      </c>
      <c r="P179" s="35">
        <f>(P148^2+P169^2)^0.5</f>
        <v>4.7426023629402447</v>
      </c>
      <c r="Q179" s="35">
        <f>Q148+Q169</f>
        <v>11.77420106590589</v>
      </c>
      <c r="R179" s="36">
        <f>(R148^2+R169^2)^0.5</f>
        <v>1.5355979543792331</v>
      </c>
    </row>
    <row r="180" spans="1:18">
      <c r="J180" s="15" t="s">
        <v>32</v>
      </c>
      <c r="K180" s="74">
        <f>K149+K170</f>
        <v>59.090905216023607</v>
      </c>
      <c r="L180" s="35">
        <f>(L149^2+L170^2)^0.5</f>
        <v>1.4164405645760876</v>
      </c>
      <c r="M180" s="35">
        <f>M149+M170</f>
        <v>9.5032343441396101</v>
      </c>
      <c r="N180" s="35">
        <f>(N149^2+N170^2)^0.5</f>
        <v>0.70469793568694994</v>
      </c>
      <c r="O180" s="35">
        <f>O149+O170</f>
        <v>84.993481072229969</v>
      </c>
      <c r="P180" s="35">
        <f>(P149^2+P170^2)^0.5</f>
        <v>4.8735239240835728</v>
      </c>
      <c r="Q180" s="35">
        <f>Q149+Q170</f>
        <v>17.609146148981807</v>
      </c>
      <c r="R180" s="36">
        <f>(R149^2+R170^2)^0.5</f>
        <v>1.2142108087492447</v>
      </c>
    </row>
    <row r="181" spans="1:18" ht="16" thickBot="1">
      <c r="J181" s="22" t="s">
        <v>31</v>
      </c>
      <c r="K181" s="76">
        <f>K150+K171</f>
        <v>32.808028043972556</v>
      </c>
      <c r="L181" s="77">
        <f>(L150^2+L171^2)^0.5</f>
        <v>4.3402225952571953</v>
      </c>
      <c r="M181" s="77">
        <f>M150+M171</f>
        <v>6.0724644861231489</v>
      </c>
      <c r="N181" s="77">
        <f>(N150^2+N171^2)^0.5</f>
        <v>0.49891131335776784</v>
      </c>
      <c r="O181" s="77">
        <f>O150+O171</f>
        <v>62.796010220159701</v>
      </c>
      <c r="P181" s="77">
        <f>(P150^2+P171^2)^0.5</f>
        <v>10.350137482863289</v>
      </c>
      <c r="Q181" s="77">
        <f>Q150+Q171</f>
        <v>12.555753215928533</v>
      </c>
      <c r="R181" s="79">
        <f>(R150^2+R171^2)^0.5</f>
        <v>1.3320422422251554</v>
      </c>
    </row>
    <row r="182" spans="1:18" ht="16" thickBot="1"/>
    <row r="183" spans="1:18">
      <c r="J183" s="4" t="s">
        <v>249</v>
      </c>
      <c r="K183" s="258">
        <f>K180-K179</f>
        <v>22.562360369012211</v>
      </c>
      <c r="L183" s="38">
        <f>(L180^2+L179^2)^0.5</f>
        <v>1.5445420466725794</v>
      </c>
      <c r="M183" s="38">
        <f>M180-M179</f>
        <v>2.2715907969543316</v>
      </c>
      <c r="N183" s="38">
        <f>(N180^2+N179^2)^0.5</f>
        <v>0.98943911306207644</v>
      </c>
      <c r="O183" s="38">
        <f>O180-O179</f>
        <v>18.050239286740862</v>
      </c>
      <c r="P183" s="38">
        <f>(P180^2+P179^2)^0.5</f>
        <v>6.8002582753584688</v>
      </c>
      <c r="Q183" s="38">
        <f>Q180-Q179</f>
        <v>5.8349450830759171</v>
      </c>
      <c r="R183" s="38">
        <f>(R180^2+R179^2)^0.5</f>
        <v>1.9576437279487755</v>
      </c>
    </row>
    <row r="184" spans="1:18" ht="16" thickBot="1">
      <c r="J184" s="22" t="s">
        <v>250</v>
      </c>
      <c r="K184" s="76">
        <f>K181-K179</f>
        <v>-3.7205168030388407</v>
      </c>
      <c r="L184" s="78">
        <f>(L181^2+L179^2)^0.5</f>
        <v>4.3837014539477934</v>
      </c>
      <c r="M184" s="78">
        <f>M181-M179</f>
        <v>-1.1591790610621295</v>
      </c>
      <c r="N184" s="78">
        <f>(N181^2+N179^2)^0.5</f>
        <v>0.85516260236986075</v>
      </c>
      <c r="O184" s="78">
        <f>O181-O179</f>
        <v>-4.1472315653294061</v>
      </c>
      <c r="P184" s="78">
        <f>(P181^2+P179^2)^0.5</f>
        <v>11.384973565500186</v>
      </c>
      <c r="Q184" s="78">
        <f>Q181-Q179</f>
        <v>0.78155215002264278</v>
      </c>
      <c r="R184" s="78">
        <f>(R181^2+R179^2)^0.5</f>
        <v>2.0328299517091697</v>
      </c>
    </row>
    <row r="185" spans="1:18">
      <c r="K185" s="262" t="s">
        <v>251</v>
      </c>
      <c r="M185" s="262" t="s">
        <v>252</v>
      </c>
      <c r="O185" s="262" t="s">
        <v>253</v>
      </c>
      <c r="Q185" s="262" t="s">
        <v>254</v>
      </c>
    </row>
    <row r="188" spans="1:18" s="238" customFormat="1">
      <c r="A188" s="238" t="s">
        <v>268</v>
      </c>
      <c r="J188" s="238" t="s">
        <v>269</v>
      </c>
    </row>
    <row r="189" spans="1:18" ht="16" thickBot="1">
      <c r="A189" s="3" t="s">
        <v>230</v>
      </c>
      <c r="B189" s="3">
        <v>18</v>
      </c>
      <c r="C189" s="3" t="s">
        <v>231</v>
      </c>
      <c r="D189" s="3">
        <v>25</v>
      </c>
      <c r="E189" s="3" t="s">
        <v>232</v>
      </c>
      <c r="F189" s="3" t="s">
        <v>233</v>
      </c>
      <c r="G189" s="233">
        <f>D189-B189</f>
        <v>7</v>
      </c>
      <c r="J189" s="3" t="s">
        <v>234</v>
      </c>
    </row>
    <row r="190" spans="1:18" ht="46" thickBot="1">
      <c r="A190" s="3" t="s">
        <v>235</v>
      </c>
      <c r="B190" s="161" t="s">
        <v>236</v>
      </c>
      <c r="C190" s="3" t="s">
        <v>235</v>
      </c>
      <c r="D190" s="161" t="s">
        <v>236</v>
      </c>
      <c r="E190" s="3" t="s">
        <v>235</v>
      </c>
      <c r="F190" s="161" t="s">
        <v>236</v>
      </c>
      <c r="G190" s="3" t="s">
        <v>235</v>
      </c>
      <c r="H190" s="161" t="s">
        <v>236</v>
      </c>
      <c r="J190" s="29"/>
      <c r="K190" s="30" t="s">
        <v>8</v>
      </c>
      <c r="L190" s="31" t="s">
        <v>9</v>
      </c>
      <c r="M190" s="31" t="s">
        <v>10</v>
      </c>
      <c r="N190" s="31" t="s">
        <v>9</v>
      </c>
      <c r="O190" s="31" t="s">
        <v>11</v>
      </c>
      <c r="P190" s="31" t="s">
        <v>9</v>
      </c>
      <c r="Q190" s="31" t="s">
        <v>12</v>
      </c>
      <c r="R190" s="32" t="s">
        <v>9</v>
      </c>
    </row>
    <row r="191" spans="1:18" ht="16" thickTop="1">
      <c r="A191" s="3">
        <v>1</v>
      </c>
      <c r="B191" s="267">
        <f>'[1]Priming incubation'!CD12</f>
        <v>1.5188388492635703E-3</v>
      </c>
      <c r="C191" s="129">
        <v>13</v>
      </c>
      <c r="D191" s="267">
        <f>'[1]Priming incubation'!CD27</f>
        <v>1.9519667684884377E-3</v>
      </c>
      <c r="E191" s="129">
        <v>25</v>
      </c>
      <c r="F191" s="267">
        <f>'[1]Priming incubation'!CD42</f>
        <v>2.4946060000854806E-3</v>
      </c>
      <c r="G191" s="129">
        <v>37</v>
      </c>
      <c r="H191" s="267">
        <f>'[1]Priming incubation'!CD57</f>
        <v>2.4364174549315609E-3</v>
      </c>
      <c r="J191" s="15" t="s">
        <v>21</v>
      </c>
      <c r="K191" s="263">
        <f>AVERAGE(B191:B193)</f>
        <v>1.5230977816517556E-3</v>
      </c>
      <c r="L191" s="245">
        <f>STDEV(B191:B193)</f>
        <v>2.2976321343035752E-4</v>
      </c>
      <c r="M191" s="245">
        <f>AVERAGE(B194:B196)</f>
        <v>4.8453876790152759E-4</v>
      </c>
      <c r="N191" s="245">
        <f>STDEV(B194:B196)</f>
        <v>6.9300912549855888E-5</v>
      </c>
      <c r="O191" s="245">
        <f>AVERAGE(B197:B199)</f>
        <v>3.0368620914192393E-3</v>
      </c>
      <c r="P191" s="245">
        <f>STDEV(B197:B199)</f>
        <v>2.9193008178162881E-4</v>
      </c>
      <c r="Q191" s="253">
        <f>AVERAGE(B200:B202)</f>
        <v>6.2750150325038031E-4</v>
      </c>
      <c r="R191" s="254">
        <f>STDEV(B200:B202)</f>
        <v>5.252245515467126E-5</v>
      </c>
    </row>
    <row r="192" spans="1:18">
      <c r="A192" s="3">
        <v>2</v>
      </c>
      <c r="B192" s="267">
        <f>'[1]Priming incubation'!CD13</f>
        <v>1.2954936404501764E-3</v>
      </c>
      <c r="C192" s="129">
        <v>14</v>
      </c>
      <c r="D192" s="267">
        <f>'[1]Priming incubation'!CD28</f>
        <v>1.9874044496428866E-3</v>
      </c>
      <c r="E192" s="129">
        <v>26</v>
      </c>
      <c r="F192" s="267">
        <f>'[1]Priming incubation'!CD43</f>
        <v>2.4939112674948268E-3</v>
      </c>
      <c r="G192" s="129">
        <v>38</v>
      </c>
      <c r="H192" s="267">
        <f>'[1]Priming incubation'!CD58</f>
        <v>1.8483899830302316E-3</v>
      </c>
      <c r="J192" s="15" t="s">
        <v>237</v>
      </c>
      <c r="K192" s="252">
        <f>AVERAGE(D191:D193)</f>
        <v>2.0246125261760479E-3</v>
      </c>
      <c r="L192" s="253">
        <f>STDEV(D191:D193)</f>
        <v>9.6772185989336089E-5</v>
      </c>
      <c r="M192" s="253">
        <f>AVERAGE(D194:D196)</f>
        <v>4.7531547503983258E-4</v>
      </c>
      <c r="N192" s="253">
        <f>STDEV(D194:D196)</f>
        <v>5.4459069509758255E-5</v>
      </c>
      <c r="O192" s="253">
        <f>AVERAGE(D197:D199)</f>
        <v>4.5235831146546697E-3</v>
      </c>
      <c r="P192" s="253">
        <f>STDEV(D197:D199)</f>
        <v>2.5842259341187944E-4</v>
      </c>
      <c r="Q192" s="253">
        <f>AVERAGE(D200:D202)</f>
        <v>7.9708583031273936E-4</v>
      </c>
      <c r="R192" s="254">
        <f>STDEV(D200:D202)</f>
        <v>8.0260283577688398E-5</v>
      </c>
    </row>
    <row r="193" spans="1:18">
      <c r="A193" s="3">
        <v>3</v>
      </c>
      <c r="B193" s="267">
        <f>'[1]Priming incubation'!CD14</f>
        <v>1.75496085524152E-3</v>
      </c>
      <c r="C193" s="129">
        <v>15</v>
      </c>
      <c r="D193" s="267">
        <f>'[1]Priming incubation'!CD29</f>
        <v>2.1344663603968194E-3</v>
      </c>
      <c r="E193" s="129">
        <v>27</v>
      </c>
      <c r="F193" s="267">
        <f>'[1]Priming incubation'!CD44</f>
        <v>2.6702581332688929E-3</v>
      </c>
      <c r="G193" s="129">
        <v>39</v>
      </c>
      <c r="H193" s="267">
        <f>'[1]Priming incubation'!CD59</f>
        <v>2.0398635713559246E-3</v>
      </c>
      <c r="J193" s="15" t="s">
        <v>32</v>
      </c>
      <c r="K193" s="252">
        <f>AVERAGE(F191:F193)</f>
        <v>2.5529251336164002E-3</v>
      </c>
      <c r="L193" s="253">
        <f>STDEV(F191:F193)</f>
        <v>1.0161395213715505E-4</v>
      </c>
      <c r="M193" s="253">
        <f>AVERAGE(F194:F196)</f>
        <v>5.8620738318296338E-4</v>
      </c>
      <c r="N193" s="253">
        <f>STDEV(F194:F196)</f>
        <v>2.148643035198323E-5</v>
      </c>
      <c r="O193" s="253">
        <f>AVERAGE(F197:F199)</f>
        <v>4.6244144350355253E-3</v>
      </c>
      <c r="P193" s="253">
        <f>STDEV(F197:F199)</f>
        <v>1.6585114108833247E-5</v>
      </c>
      <c r="Q193" s="253">
        <f>AVERAGE(F200:F202)</f>
        <v>1.0536009156519889E-3</v>
      </c>
      <c r="R193" s="254">
        <f>STDEV(F200:F202)</f>
        <v>8.7528845181311513E-5</v>
      </c>
    </row>
    <row r="194" spans="1:18">
      <c r="A194" s="3">
        <v>4</v>
      </c>
      <c r="B194" s="267">
        <f>'[1]Priming incubation'!CD15</f>
        <v>4.7068929073738576E-4</v>
      </c>
      <c r="C194" s="129">
        <v>16</v>
      </c>
      <c r="D194" s="267">
        <f>'[1]Priming incubation'!CD30</f>
        <v>5.1581762856004907E-4</v>
      </c>
      <c r="E194" s="129">
        <v>28</v>
      </c>
      <c r="F194" s="267">
        <f>'[1]Priming incubation'!CD45</f>
        <v>5.6181950885190416E-4</v>
      </c>
      <c r="G194" s="129">
        <v>40</v>
      </c>
      <c r="H194" s="267">
        <f>'[1]Priming incubation'!CD60</f>
        <v>4.9712372328704194E-4</v>
      </c>
      <c r="J194" s="15" t="s">
        <v>31</v>
      </c>
      <c r="K194" s="252">
        <f>AVERAGE(H191:H193)</f>
        <v>2.1082236697725723E-3</v>
      </c>
      <c r="L194" s="253">
        <f>STDEV(H191:H193)</f>
        <v>2.9991482827515796E-4</v>
      </c>
      <c r="M194" s="253">
        <f>AVERAGE(H194:H196)</f>
        <v>4.9145406161895256E-4</v>
      </c>
      <c r="N194" s="253">
        <f>STDEV(H194:H196)</f>
        <v>1.3071311343227613E-5</v>
      </c>
      <c r="O194" s="253">
        <f>AVERAGE(H197:H199)</f>
        <v>4.0374640688156964E-3</v>
      </c>
      <c r="P194" s="253">
        <f>STDEV(H197:H199)</f>
        <v>8.2975146789045207E-4</v>
      </c>
      <c r="Q194" s="253">
        <f>AVERAGE(H200:H202)</f>
        <v>7.9944402778752224E-4</v>
      </c>
      <c r="R194" s="254">
        <f>STDEV(H200:H202)</f>
        <v>4.853559774729545E-5</v>
      </c>
    </row>
    <row r="195" spans="1:18" ht="16" thickBot="1">
      <c r="A195" s="3">
        <v>5</v>
      </c>
      <c r="B195" s="267">
        <f>'[1]Priming incubation'!CD16</f>
        <v>5.5971861960307627E-4</v>
      </c>
      <c r="C195" s="129">
        <v>17</v>
      </c>
      <c r="D195" s="267">
        <f>'[1]Priming incubation'!CD31</f>
        <v>4.1340540258806975E-4</v>
      </c>
      <c r="E195" s="129">
        <v>29</v>
      </c>
      <c r="F195" s="267">
        <f>'[1]Priming incubation'!CD46</f>
        <v>5.9445285501624453E-4</v>
      </c>
      <c r="G195" s="129">
        <v>41</v>
      </c>
      <c r="H195" s="267">
        <f>'[1]Priming incubation'!CD61</f>
        <v>5.0073328801849551E-4</v>
      </c>
      <c r="J195" s="22" t="s">
        <v>238</v>
      </c>
      <c r="K195" s="255">
        <f>AVERAGE(B191:B193,D191:D193,F191:F193,H191:H193)</f>
        <v>2.052214777804194E-3</v>
      </c>
      <c r="L195" s="256">
        <f>STDEV(B191:B193,D191:D193,F191:F193,H191:H193)</f>
        <v>4.1871927983476643E-4</v>
      </c>
      <c r="M195" s="256">
        <f>AVERAGE(B194:B196,D194:D196,F194:F196,H194:H196)</f>
        <v>5.0937892193581903E-4</v>
      </c>
      <c r="N195" s="256">
        <f>STDEV(B194:B196,D194:D196,F194:F196,H194:H196)</f>
        <v>6.0906530049088608E-5</v>
      </c>
      <c r="O195" s="256">
        <f>AVERAGE(B197:B199,D197:D199,F197:F199,H197:H199)</f>
        <v>4.0555809274812823E-3</v>
      </c>
      <c r="P195" s="256">
        <f>STDEV(B197:B199,D197:D199,F197:F199,H197:H199)</f>
        <v>7.6417975217135301E-4</v>
      </c>
      <c r="Q195" s="256">
        <f>AVERAGE(B200:B202,D200:D202,F200:F202,H200:H202)</f>
        <v>8.1940806925065782E-4</v>
      </c>
      <c r="R195" s="257">
        <f>STDEV(B200:B202,D200:D202,F200:F202,H200:H202)</f>
        <v>1.6953102232945513E-4</v>
      </c>
    </row>
    <row r="196" spans="1:18">
      <c r="A196" s="3">
        <v>6</v>
      </c>
      <c r="B196" s="267">
        <f>'[1]Priming incubation'!CD17</f>
        <v>4.2320839336412069E-4</v>
      </c>
      <c r="C196" s="129">
        <v>18</v>
      </c>
      <c r="D196" s="267">
        <f>'[1]Priming incubation'!CD32</f>
        <v>4.9672339397137876E-4</v>
      </c>
      <c r="E196" s="129">
        <v>30</v>
      </c>
      <c r="F196" s="267">
        <f>'[1]Priming incubation'!CD47</f>
        <v>6.0234978568074178E-4</v>
      </c>
      <c r="G196" s="129">
        <v>42</v>
      </c>
      <c r="H196" s="267">
        <f>'[1]Priming incubation'!CD62</f>
        <v>4.7650517355132008E-4</v>
      </c>
    </row>
    <row r="197" spans="1:18" ht="16" thickBot="1">
      <c r="A197" s="3">
        <v>7</v>
      </c>
      <c r="B197" s="267">
        <f>'[1]Priming incubation'!CD18</f>
        <v>2.7310154245187394E-3</v>
      </c>
      <c r="C197" s="129">
        <v>19</v>
      </c>
      <c r="D197" s="267">
        <f>'[1]Priming incubation'!CD33</f>
        <v>4.8147742402987271E-3</v>
      </c>
      <c r="E197" s="129">
        <v>31</v>
      </c>
      <c r="F197" s="267">
        <f>'[1]Priming incubation'!CD48</f>
        <v>4.6055814218483558E-3</v>
      </c>
      <c r="G197" s="129">
        <v>43</v>
      </c>
      <c r="H197" s="267">
        <f>'[1]Priming incubation'!CD63</f>
        <v>3.1044154754362807E-3</v>
      </c>
      <c r="J197" s="3" t="s">
        <v>266</v>
      </c>
    </row>
    <row r="198" spans="1:18">
      <c r="A198" s="3">
        <v>8</v>
      </c>
      <c r="B198" s="267">
        <f>'[1]Priming incubation'!CD19</f>
        <v>3.0670396106499431E-3</v>
      </c>
      <c r="C198" s="129">
        <v>20</v>
      </c>
      <c r="D198" s="267">
        <f>'[1]Priming incubation'!CD34</f>
        <v>4.4344502213172808E-3</v>
      </c>
      <c r="E198" s="129">
        <v>32</v>
      </c>
      <c r="F198" s="267">
        <f>'[1]Priming incubation'!CD49</f>
        <v>4.6308219184118624E-3</v>
      </c>
      <c r="G198" s="129">
        <v>44</v>
      </c>
      <c r="H198" s="267">
        <f>'[1]Priming incubation'!CD64</f>
        <v>4.6925427084967041E-3</v>
      </c>
      <c r="J198" s="4" t="s">
        <v>21</v>
      </c>
      <c r="K198" s="258">
        <f>K191*G$189*1000</f>
        <v>10.661684471562291</v>
      </c>
      <c r="L198" s="37">
        <f>L191*G$189*1000</f>
        <v>1.6083424940125026</v>
      </c>
      <c r="M198" s="37">
        <f>M191*G$189*1000</f>
        <v>3.3917713753106931</v>
      </c>
      <c r="N198" s="37">
        <f>N191*G$189*1000</f>
        <v>0.48510638784899124</v>
      </c>
      <c r="O198" s="37">
        <f>O191*G$189*1000</f>
        <v>21.258034639934678</v>
      </c>
      <c r="P198" s="37">
        <f>P191*G$189*1000</f>
        <v>2.0435105724714018</v>
      </c>
      <c r="Q198" s="37">
        <f>Q191*G$189*1000</f>
        <v>4.3925105227526622</v>
      </c>
      <c r="R198" s="234">
        <f>R191*G$189*1000</f>
        <v>0.36765718608269882</v>
      </c>
    </row>
    <row r="199" spans="1:18">
      <c r="A199" s="3">
        <v>9</v>
      </c>
      <c r="B199" s="267">
        <f>'[1]Priming incubation'!CD20</f>
        <v>3.312531239089036E-3</v>
      </c>
      <c r="C199" s="129">
        <v>21</v>
      </c>
      <c r="D199" s="267">
        <f>'[1]Priming incubation'!CD35</f>
        <v>4.3215248823480013E-3</v>
      </c>
      <c r="E199" s="129">
        <v>33</v>
      </c>
      <c r="F199" s="267">
        <f>'[1]Priming incubation'!CD50</f>
        <v>4.6368399648463584E-3</v>
      </c>
      <c r="G199" s="129">
        <v>45</v>
      </c>
      <c r="H199" s="267">
        <f>'[1]Priming incubation'!CD65</f>
        <v>4.3154340225141025E-3</v>
      </c>
      <c r="J199" s="15" t="s">
        <v>237</v>
      </c>
      <c r="K199" s="74">
        <f>K192*G$189*1000</f>
        <v>14.172287683232335</v>
      </c>
      <c r="L199" s="35">
        <f>L192*G$189*1000</f>
        <v>0.67740530192535264</v>
      </c>
      <c r="M199" s="35">
        <f>M192*G$189*1000</f>
        <v>3.327208325278828</v>
      </c>
      <c r="N199" s="35">
        <f>N192*G$189*1000</f>
        <v>0.38121348656830778</v>
      </c>
      <c r="O199" s="35">
        <f>O192*G$189*1000</f>
        <v>31.665081802582687</v>
      </c>
      <c r="P199" s="35">
        <f>P192*G$189*1000</f>
        <v>1.8089581538831561</v>
      </c>
      <c r="Q199" s="35">
        <f>Q192*G$189*1000</f>
        <v>5.5796008121891756</v>
      </c>
      <c r="R199" s="36">
        <f>R192*G$189*1000</f>
        <v>0.56182198504381875</v>
      </c>
    </row>
    <row r="200" spans="1:18">
      <c r="A200" s="3">
        <v>10</v>
      </c>
      <c r="B200" s="267">
        <f>'[1]Priming incubation'!CD21</f>
        <v>6.3274448610325094E-4</v>
      </c>
      <c r="C200" s="129">
        <v>22</v>
      </c>
      <c r="D200" s="267">
        <f>'[1]Priming incubation'!CD36</f>
        <v>8.8859218024006171E-4</v>
      </c>
      <c r="E200" s="129">
        <v>34</v>
      </c>
      <c r="F200" s="267">
        <f>'[1]Priming incubation'!CD51</f>
        <v>9.7128606863688559E-4</v>
      </c>
      <c r="G200" s="129">
        <v>46</v>
      </c>
      <c r="H200" s="267">
        <f>'[1]Priming incubation'!CD66</f>
        <v>8.4587390567893118E-4</v>
      </c>
      <c r="J200" s="15" t="s">
        <v>32</v>
      </c>
      <c r="K200" s="74">
        <f>K193*G$189*1000</f>
        <v>17.870475935314801</v>
      </c>
      <c r="L200" s="35">
        <f>L193*G$189*1000</f>
        <v>0.71129766496008529</v>
      </c>
      <c r="M200" s="35">
        <f>M193*G$189*1000</f>
        <v>4.1034516822807436</v>
      </c>
      <c r="N200" s="35">
        <f>N193*G$189*1000</f>
        <v>0.15040501246388263</v>
      </c>
      <c r="O200" s="35">
        <f>O193*G$189*1000</f>
        <v>32.370901045248672</v>
      </c>
      <c r="P200" s="35">
        <f>P193*G$189*1000</f>
        <v>0.11609579876183272</v>
      </c>
      <c r="Q200" s="35">
        <f>Q193*G$189*1000</f>
        <v>7.3752064095639227</v>
      </c>
      <c r="R200" s="36">
        <f>R193*G$189*1000</f>
        <v>0.61270191626918058</v>
      </c>
    </row>
    <row r="201" spans="1:18" ht="16" thickBot="1">
      <c r="A201" s="3">
        <v>11</v>
      </c>
      <c r="B201" s="267">
        <f>'[1]Priming incubation'!CD22</f>
        <v>6.7720583378192128E-4</v>
      </c>
      <c r="C201" s="129">
        <v>23</v>
      </c>
      <c r="D201" s="267">
        <f>'[1]Priming incubation'!CD37</f>
        <v>7.6404698042769551E-4</v>
      </c>
      <c r="E201" s="129">
        <v>35</v>
      </c>
      <c r="F201" s="267">
        <f>'[1]Priming incubation'!CD52</f>
        <v>1.0439695784989959E-3</v>
      </c>
      <c r="G201" s="129">
        <v>47</v>
      </c>
      <c r="H201" s="267">
        <f>'[1]Priming incubation'!CD67</f>
        <v>7.4904629873614775E-4</v>
      </c>
      <c r="J201" s="22" t="s">
        <v>31</v>
      </c>
      <c r="K201" s="76">
        <f>K194*G$189*1000</f>
        <v>14.757565688408006</v>
      </c>
      <c r="L201" s="77">
        <f>L194*G$189*1000</f>
        <v>2.0994037979261058</v>
      </c>
      <c r="M201" s="77">
        <f>M194*G$189*1000</f>
        <v>3.4401784313326678</v>
      </c>
      <c r="N201" s="77">
        <f>N194*G$189*1000</f>
        <v>9.1499179402593278E-2</v>
      </c>
      <c r="O201" s="77">
        <f>O194*G$189*1000</f>
        <v>28.262248481709875</v>
      </c>
      <c r="P201" s="77">
        <f>P194*G$189*1000</f>
        <v>5.808260275233164</v>
      </c>
      <c r="Q201" s="77">
        <f>Q194*G$189*1000</f>
        <v>5.5961081945126558</v>
      </c>
      <c r="R201" s="79">
        <f>R194*G$189*1000</f>
        <v>0.33974918423106815</v>
      </c>
    </row>
    <row r="202" spans="1:18" ht="16" thickBot="1">
      <c r="A202" s="3">
        <v>12</v>
      </c>
      <c r="B202" s="267">
        <f>'[1]Priming incubation'!CD23</f>
        <v>5.7255418986596873E-4</v>
      </c>
      <c r="C202" s="129">
        <v>24</v>
      </c>
      <c r="D202" s="267">
        <f>'[1]Priming incubation'!CD38</f>
        <v>7.3861833027046042E-4</v>
      </c>
      <c r="E202" s="129">
        <v>36</v>
      </c>
      <c r="F202" s="267">
        <f>'[1]Priming incubation'!CD53</f>
        <v>1.1455470998200854E-3</v>
      </c>
      <c r="G202" s="129">
        <v>48</v>
      </c>
      <c r="H202" s="267">
        <f>'[1]Priming incubation'!CD68</f>
        <v>8.03411878947488E-4</v>
      </c>
    </row>
    <row r="203" spans="1:18">
      <c r="J203" s="4" t="s">
        <v>249</v>
      </c>
      <c r="K203" s="258">
        <f>K200-K199</f>
        <v>3.6981882520824652</v>
      </c>
      <c r="L203" s="38">
        <f>(L200^2+L199^2)^0.5</f>
        <v>0.98225368986542783</v>
      </c>
      <c r="M203" s="38">
        <f>M200-M199</f>
        <v>0.7762433570019156</v>
      </c>
      <c r="N203" s="38">
        <f>(N200^2+N199^2)^0.5</f>
        <v>0.40981140798643717</v>
      </c>
      <c r="O203" s="38">
        <f>O200-O199</f>
        <v>0.70581924266598506</v>
      </c>
      <c r="P203" s="38">
        <f>(P200^2+P199^2)^0.5</f>
        <v>1.8126797392232594</v>
      </c>
      <c r="Q203" s="38">
        <f>Q200-Q199</f>
        <v>1.7956055973747471</v>
      </c>
      <c r="R203" s="268">
        <f>(R200^2+R199^2)^0.5</f>
        <v>0.83129271684437533</v>
      </c>
    </row>
    <row r="204" spans="1:18" ht="16" thickBot="1">
      <c r="J204" s="22" t="s">
        <v>250</v>
      </c>
      <c r="K204" s="76">
        <f>K201-K199</f>
        <v>0.5852780051756703</v>
      </c>
      <c r="L204" s="78">
        <f>(L201^2+L199^2)^0.5</f>
        <v>2.2059860039952963</v>
      </c>
      <c r="M204" s="78">
        <f>M201-M199</f>
        <v>0.11297010605383973</v>
      </c>
      <c r="N204" s="78">
        <f>(N201^2+N199^2)^0.5</f>
        <v>0.39204058740507125</v>
      </c>
      <c r="O204" s="78">
        <f>O201-O199</f>
        <v>-3.4028333208728121</v>
      </c>
      <c r="P204" s="78">
        <f>(P201^2+P199^2)^0.5</f>
        <v>6.0834379282895616</v>
      </c>
      <c r="Q204" s="78">
        <f>Q201-Q199</f>
        <v>1.6507382323480257E-2</v>
      </c>
      <c r="R204" s="269">
        <f>(R201^2+R199^2)^0.5</f>
        <v>0.65656184100528803</v>
      </c>
    </row>
    <row r="205" spans="1:18">
      <c r="K205" s="262" t="s">
        <v>251</v>
      </c>
      <c r="M205" s="262" t="s">
        <v>252</v>
      </c>
      <c r="O205" s="262" t="s">
        <v>253</v>
      </c>
      <c r="Q205" s="262" t="s">
        <v>254</v>
      </c>
    </row>
    <row r="207" spans="1:18" ht="16" thickBot="1">
      <c r="J207" s="3" t="s">
        <v>267</v>
      </c>
    </row>
    <row r="208" spans="1:18">
      <c r="J208" s="4" t="s">
        <v>21</v>
      </c>
      <c r="K208" s="258">
        <f>K147+K198</f>
        <v>21.866700560161409</v>
      </c>
      <c r="L208" s="37">
        <f>(L147^2+L198^2)^0.5</f>
        <v>2.1099511236795823</v>
      </c>
      <c r="M208" s="37">
        <f>M147+M198</f>
        <v>7.478853993105413</v>
      </c>
      <c r="N208" s="37">
        <f>(N147^2+N198^2)^0.5</f>
        <v>0.59721585828218426</v>
      </c>
      <c r="O208" s="37">
        <f>O147+O198</f>
        <v>46.482333868418216</v>
      </c>
      <c r="P208" s="37">
        <f>(P147^2+P198^2)^0.5</f>
        <v>3.9024078613202442</v>
      </c>
      <c r="Q208" s="37">
        <f>Q147+Q198</f>
        <v>10.764139106334696</v>
      </c>
      <c r="R208" s="234">
        <f>(R147^2+R198^2)^0.5</f>
        <v>0.99471224603002295</v>
      </c>
    </row>
    <row r="209" spans="1:18">
      <c r="J209" s="15" t="s">
        <v>237</v>
      </c>
      <c r="K209" s="74">
        <f>K148+K199</f>
        <v>41.000131142668387</v>
      </c>
      <c r="L209" s="35">
        <f>(L148^2+L199^2)^0.5</f>
        <v>0.8720323089225378</v>
      </c>
      <c r="M209" s="35">
        <f>M148+M199</f>
        <v>7.735678336110789</v>
      </c>
      <c r="N209" s="35">
        <f>(N148^2+N199^2)^0.5</f>
        <v>0.66396431913542775</v>
      </c>
      <c r="O209" s="35">
        <f>O148+O199</f>
        <v>79.052708834300304</v>
      </c>
      <c r="P209" s="35">
        <f>(P148^2+P199^2)^0.5</f>
        <v>4.2831498716793908</v>
      </c>
      <c r="Q209" s="35">
        <f>Q148+Q199</f>
        <v>13.414273113648335</v>
      </c>
      <c r="R209" s="36">
        <f>(R148^2+R199^2)^0.5</f>
        <v>1.576962893399845</v>
      </c>
    </row>
    <row r="210" spans="1:18">
      <c r="J210" s="15" t="s">
        <v>32</v>
      </c>
      <c r="K210" s="74">
        <f>K149+K200</f>
        <v>65.093348536407092</v>
      </c>
      <c r="L210" s="35">
        <f>(L149^2+L200^2)^0.5</f>
        <v>1.3224267989883904</v>
      </c>
      <c r="M210" s="35">
        <f>M149+M200</f>
        <v>10.641019862526248</v>
      </c>
      <c r="N210" s="35">
        <f>(N149^2+N200^2)^0.5</f>
        <v>0.45737532626936267</v>
      </c>
      <c r="O210" s="35">
        <f>O149+O200</f>
        <v>94.966472927278488</v>
      </c>
      <c r="P210" s="35">
        <f>(P149^2+P200^2)^0.5</f>
        <v>4.0547499369019393</v>
      </c>
      <c r="Q210" s="35">
        <f>Q149+Q200</f>
        <v>19.593569923719041</v>
      </c>
      <c r="R210" s="36">
        <f>(R149^2+R200^2)^0.5</f>
        <v>1.323371767990045</v>
      </c>
    </row>
    <row r="211" spans="1:18" ht="16" thickBot="1">
      <c r="J211" s="22" t="s">
        <v>31</v>
      </c>
      <c r="K211" s="76">
        <f>K150+K201</f>
        <v>38.159193359884206</v>
      </c>
      <c r="L211" s="77">
        <f>(L150^2+L201^2)^0.5</f>
        <v>4.7349837746064027</v>
      </c>
      <c r="M211" s="77">
        <f>M150+M201</f>
        <v>7.2193882829169436</v>
      </c>
      <c r="N211" s="77">
        <f>(N150^2+N201^2)^0.5</f>
        <v>0.24818563570059837</v>
      </c>
      <c r="O211" s="77">
        <f>O150+O201</f>
        <v>73.491324655726515</v>
      </c>
      <c r="P211" s="77">
        <f>(P150^2+P201^2)^0.5</f>
        <v>11.759465621399166</v>
      </c>
      <c r="Q211" s="77">
        <f>Q150+Q201</f>
        <v>14.196147633047024</v>
      </c>
      <c r="R211" s="79">
        <f>(R150^2+R201^2)^0.5</f>
        <v>1.2436767717893908</v>
      </c>
    </row>
    <row r="212" spans="1:18" ht="16" thickBot="1"/>
    <row r="213" spans="1:18">
      <c r="J213" s="4" t="s">
        <v>249</v>
      </c>
      <c r="K213" s="258">
        <f>K210-K209</f>
        <v>24.093217393738705</v>
      </c>
      <c r="L213" s="38">
        <f>(L210^2+L209^2)^0.5</f>
        <v>1.5840621788577156</v>
      </c>
      <c r="M213" s="38">
        <f>M210-M209</f>
        <v>2.9053415264154587</v>
      </c>
      <c r="N213" s="38">
        <f>(N210^2+N209^2)^0.5</f>
        <v>0.80625108134189694</v>
      </c>
      <c r="O213" s="38">
        <f>O210-O209</f>
        <v>15.913764092978184</v>
      </c>
      <c r="P213" s="38">
        <f>(P210^2+P209^2)^0.5</f>
        <v>5.8979971069909363</v>
      </c>
      <c r="Q213" s="38">
        <f>Q210-Q209</f>
        <v>6.1792968100707064</v>
      </c>
      <c r="R213" s="268">
        <f>(R210^2+R209^2)^0.5</f>
        <v>2.0586706398725143</v>
      </c>
    </row>
    <row r="214" spans="1:18" ht="16" thickBot="1">
      <c r="J214" s="22" t="s">
        <v>250</v>
      </c>
      <c r="K214" s="76">
        <f>K211-K209</f>
        <v>-2.8409377827841809</v>
      </c>
      <c r="L214" s="78">
        <f>(L211^2+L209^2)^0.5</f>
        <v>4.8146143868009474</v>
      </c>
      <c r="M214" s="78">
        <f>M211-M209</f>
        <v>-0.51629005319384547</v>
      </c>
      <c r="N214" s="78">
        <f>(N211^2+N209^2)^0.5</f>
        <v>0.70883335619388166</v>
      </c>
      <c r="O214" s="78">
        <f>O211-O209</f>
        <v>-5.561384178573789</v>
      </c>
      <c r="P214" s="78">
        <f>(P211^2+P209^2)^0.5</f>
        <v>12.515206930935504</v>
      </c>
      <c r="Q214" s="78">
        <f>Q211-Q209</f>
        <v>0.78187451939868957</v>
      </c>
      <c r="R214" s="269">
        <f>(R211^2+R209^2)^0.5</f>
        <v>2.0083684621723403</v>
      </c>
    </row>
    <row r="215" spans="1:18">
      <c r="K215" s="262" t="s">
        <v>251</v>
      </c>
      <c r="M215" s="262" t="s">
        <v>252</v>
      </c>
      <c r="O215" s="262" t="s">
        <v>253</v>
      </c>
      <c r="Q215" s="262" t="s">
        <v>254</v>
      </c>
    </row>
    <row r="218" spans="1:18" s="238" customFormat="1">
      <c r="A218" s="238" t="s">
        <v>270</v>
      </c>
      <c r="J218" s="238" t="s">
        <v>271</v>
      </c>
    </row>
    <row r="219" spans="1:18" ht="16" thickBot="1">
      <c r="A219" s="3" t="s">
        <v>230</v>
      </c>
      <c r="B219" s="3">
        <v>18</v>
      </c>
      <c r="C219" s="3" t="s">
        <v>231</v>
      </c>
      <c r="D219" s="3">
        <v>29</v>
      </c>
      <c r="E219" s="3" t="s">
        <v>232</v>
      </c>
      <c r="F219" s="3" t="s">
        <v>233</v>
      </c>
      <c r="G219" s="233">
        <f>D219-B219</f>
        <v>11</v>
      </c>
      <c r="J219" s="3" t="s">
        <v>234</v>
      </c>
    </row>
    <row r="220" spans="1:18" ht="46" thickBot="1">
      <c r="A220" s="3" t="s">
        <v>235</v>
      </c>
      <c r="B220" s="161" t="s">
        <v>236</v>
      </c>
      <c r="C220" s="3" t="s">
        <v>235</v>
      </c>
      <c r="D220" s="161" t="s">
        <v>236</v>
      </c>
      <c r="E220" s="3" t="s">
        <v>235</v>
      </c>
      <c r="F220" s="161" t="s">
        <v>236</v>
      </c>
      <c r="G220" s="3" t="s">
        <v>235</v>
      </c>
      <c r="H220" s="161" t="s">
        <v>236</v>
      </c>
      <c r="J220" s="29"/>
      <c r="K220" s="30" t="s">
        <v>8</v>
      </c>
      <c r="L220" s="31" t="s">
        <v>9</v>
      </c>
      <c r="M220" s="31" t="s">
        <v>10</v>
      </c>
      <c r="N220" s="31" t="s">
        <v>9</v>
      </c>
      <c r="O220" s="31" t="s">
        <v>11</v>
      </c>
      <c r="P220" s="31" t="s">
        <v>9</v>
      </c>
      <c r="Q220" s="31" t="s">
        <v>12</v>
      </c>
      <c r="R220" s="32" t="s">
        <v>9</v>
      </c>
    </row>
    <row r="221" spans="1:18" ht="16" thickTop="1">
      <c r="A221" s="3">
        <v>1</v>
      </c>
      <c r="B221" s="267">
        <f>'[1]Priming incubation'!CI12</f>
        <v>1.5276378265543127E-3</v>
      </c>
      <c r="C221" s="129">
        <v>13</v>
      </c>
      <c r="D221" s="267">
        <f>'[1]Priming incubation'!CI27</f>
        <v>1.8541853645298945E-3</v>
      </c>
      <c r="E221" s="129">
        <v>25</v>
      </c>
      <c r="F221" s="267">
        <f>'[1]Priming incubation'!CI42</f>
        <v>2.1925884771663547E-3</v>
      </c>
      <c r="G221" s="129">
        <v>37</v>
      </c>
      <c r="H221" s="267">
        <f>'[1]Priming incubation'!CI57</f>
        <v>1.8772142755073518E-3</v>
      </c>
      <c r="J221" s="15" t="s">
        <v>21</v>
      </c>
      <c r="K221" s="263">
        <f>AVERAGE(B221:B223)</f>
        <v>1.3617021286910422E-3</v>
      </c>
      <c r="L221" s="245">
        <f>STDEV(B221:B223)</f>
        <v>2.5194209989831765E-4</v>
      </c>
      <c r="M221" s="245">
        <f>AVERAGE(B224:B226)</f>
        <v>3.5323115413297626E-4</v>
      </c>
      <c r="N221" s="245">
        <f>STDEV(B224:B226)</f>
        <v>4.621529280022574E-5</v>
      </c>
      <c r="O221" s="245">
        <f>AVERAGE(B227:B229)</f>
        <v>2.7253094394359477E-3</v>
      </c>
      <c r="P221" s="245">
        <f>STDEV(B227:B229)</f>
        <v>1.492646575545882E-4</v>
      </c>
      <c r="Q221" s="253">
        <f>AVERAGE(B230:B232)</f>
        <v>5.3306929352337341E-4</v>
      </c>
      <c r="R221" s="254">
        <f>STDEV(B230:B232)</f>
        <v>2.6397218799426725E-5</v>
      </c>
    </row>
    <row r="222" spans="1:18">
      <c r="A222" s="3">
        <v>2</v>
      </c>
      <c r="B222" s="267">
        <f>'[1]Priming incubation'!CI13</f>
        <v>1.0717950861972741E-3</v>
      </c>
      <c r="C222" s="129">
        <v>14</v>
      </c>
      <c r="D222" s="267">
        <f>'[1]Priming incubation'!CI28</f>
        <v>2.0244232521222402E-3</v>
      </c>
      <c r="E222" s="129">
        <v>26</v>
      </c>
      <c r="F222" s="267">
        <f>'[1]Priming incubation'!CI43</f>
        <v>2.3249634738854129E-3</v>
      </c>
      <c r="G222" s="129">
        <v>38</v>
      </c>
      <c r="H222" s="267">
        <f>'[1]Priming incubation'!CI58</f>
        <v>1.5188810631848078E-3</v>
      </c>
      <c r="J222" s="15" t="s">
        <v>237</v>
      </c>
      <c r="K222" s="252">
        <f>AVERAGE(D221:D223)</f>
        <v>1.8782657350127176E-3</v>
      </c>
      <c r="L222" s="253">
        <f>STDEV(D221:D223)</f>
        <v>1.3572898323263013E-4</v>
      </c>
      <c r="M222" s="253">
        <f>AVERAGE(D224:D226)</f>
        <v>3.7813161002169405E-4</v>
      </c>
      <c r="N222" s="253">
        <f>STDEV(D224:D226)</f>
        <v>4.714941008174921E-5</v>
      </c>
      <c r="O222" s="253">
        <f>AVERAGE(D227:D229)</f>
        <v>4.1753159457579856E-3</v>
      </c>
      <c r="P222" s="253">
        <f>STDEV(D227:D229)</f>
        <v>3.7317322414397516E-4</v>
      </c>
      <c r="Q222" s="253">
        <f>AVERAGE(D230:D232)</f>
        <v>6.0275467568505331E-4</v>
      </c>
      <c r="R222" s="254">
        <f>STDEV(D230:D232)</f>
        <v>6.3356002872700702E-5</v>
      </c>
    </row>
    <row r="223" spans="1:18">
      <c r="A223" s="3">
        <v>3</v>
      </c>
      <c r="B223" s="267">
        <f>'[1]Priming incubation'!CI14</f>
        <v>1.4856734733215402E-3</v>
      </c>
      <c r="C223" s="129">
        <v>15</v>
      </c>
      <c r="D223" s="267">
        <f>'[1]Priming incubation'!CI29</f>
        <v>1.7561885883860177E-3</v>
      </c>
      <c r="E223" s="129">
        <v>27</v>
      </c>
      <c r="F223" s="267">
        <f>'[1]Priming incubation'!CI44</f>
        <v>2.4924443062126324E-3</v>
      </c>
      <c r="G223" s="129">
        <v>39</v>
      </c>
      <c r="H223" s="267">
        <f>'[1]Priming incubation'!CI59</f>
        <v>1.5368559506040115E-3</v>
      </c>
      <c r="J223" s="15" t="s">
        <v>32</v>
      </c>
      <c r="K223" s="252">
        <f>AVERAGE(F221:F223)</f>
        <v>2.3366654190881335E-3</v>
      </c>
      <c r="L223" s="253">
        <f>STDEV(F221:F223)</f>
        <v>1.5027002759833126E-4</v>
      </c>
      <c r="M223" s="253">
        <f>AVERAGE(F224:F226)</f>
        <v>3.9595520090886612E-4</v>
      </c>
      <c r="N223" s="253">
        <f>STDEV(F224:F226)</f>
        <v>1.7632942229917912E-5</v>
      </c>
      <c r="O223" s="253">
        <f>AVERAGE(F227:F229)</f>
        <v>4.5513516855551417E-3</v>
      </c>
      <c r="P223" s="253">
        <f>STDEV(F227:F229)</f>
        <v>4.5576309247116769E-4</v>
      </c>
      <c r="Q223" s="253">
        <f>AVERAGE(F230:F232)</f>
        <v>7.7023957633192547E-4</v>
      </c>
      <c r="R223" s="254">
        <f>STDEV(F230:F232)</f>
        <v>2.6059724903626874E-5</v>
      </c>
    </row>
    <row r="224" spans="1:18">
      <c r="A224" s="3">
        <v>4</v>
      </c>
      <c r="B224" s="267">
        <f>'[1]Priming incubation'!CI15</f>
        <v>4.0659542987101833E-4</v>
      </c>
      <c r="C224" s="129">
        <v>16</v>
      </c>
      <c r="D224" s="267">
        <f>'[1]Priming incubation'!CI30</f>
        <v>3.7781861724874266E-4</v>
      </c>
      <c r="E224" s="129">
        <v>28</v>
      </c>
      <c r="F224" s="267">
        <f>'[1]Priming incubation'!CI45</f>
        <v>3.9368108811158406E-4</v>
      </c>
      <c r="G224" s="129">
        <v>40</v>
      </c>
      <c r="H224" s="267">
        <f>'[1]Priming incubation'!CI60</f>
        <v>4.0523725518444624E-4</v>
      </c>
      <c r="J224" s="15" t="s">
        <v>31</v>
      </c>
      <c r="K224" s="252">
        <f>AVERAGE(H221:H223)</f>
        <v>1.644317096432057E-3</v>
      </c>
      <c r="L224" s="253">
        <f>STDEV(H221:H223)</f>
        <v>2.0189501271788689E-4</v>
      </c>
      <c r="M224" s="253">
        <f>AVERAGE(H224:H226)</f>
        <v>3.7342782327952589E-4</v>
      </c>
      <c r="N224" s="253">
        <f>STDEV(H224:H226)</f>
        <v>5.3847401060641642E-5</v>
      </c>
      <c r="O224" s="253">
        <f>AVERAGE(H227:H229)</f>
        <v>3.2784620793894631E-3</v>
      </c>
      <c r="P224" s="253">
        <f>STDEV(H227:H229)</f>
        <v>7.6595615540791346E-4</v>
      </c>
      <c r="Q224" s="253">
        <f>AVERAGE(H230:H232)</f>
        <v>6.658995351581466E-4</v>
      </c>
      <c r="R224" s="254">
        <f>STDEV(H230:H232)</f>
        <v>1.0140587598525997E-4</v>
      </c>
    </row>
    <row r="225" spans="1:18" ht="16" thickBot="1">
      <c r="A225" s="3">
        <v>5</v>
      </c>
      <c r="B225" s="267">
        <f>'[1]Priming incubation'!CI16</f>
        <v>3.2675840782601218E-4</v>
      </c>
      <c r="C225" s="129">
        <v>17</v>
      </c>
      <c r="D225" s="267">
        <f>'[1]Priming incubation'!CI31</f>
        <v>3.3113947548743126E-4</v>
      </c>
      <c r="E225" s="129">
        <v>29</v>
      </c>
      <c r="F225" s="267">
        <f>'[1]Priming incubation'!CI46</f>
        <v>3.7956964449084791E-4</v>
      </c>
      <c r="G225" s="129">
        <v>41</v>
      </c>
      <c r="H225" s="267">
        <f>'[1]Priming incubation'!CI61</f>
        <v>3.1125581183229678E-4</v>
      </c>
      <c r="J225" s="22" t="s">
        <v>238</v>
      </c>
      <c r="K225" s="255">
        <f>AVERAGE(B221:B223,D221:D223,F221:F223,H221:H223)</f>
        <v>1.8052375948059876E-3</v>
      </c>
      <c r="L225" s="256">
        <f>STDEV(B221:B223,D221:D223,F221:F223,H221:H223)</f>
        <v>4.0693789859439769E-4</v>
      </c>
      <c r="M225" s="256">
        <f>AVERAGE(B224:B226,D224:D226,F224:F226,H224:H226)</f>
        <v>3.7518644708576555E-4</v>
      </c>
      <c r="N225" s="256">
        <f>STDEV(B224:B226,D224:D226,F224:F226,H224:H226)</f>
        <v>4.0355460511366083E-5</v>
      </c>
      <c r="O225" s="256">
        <f>AVERAGE(B227:B229,D227:D229,F227:F229,H227:H229)</f>
        <v>3.6826097875346346E-3</v>
      </c>
      <c r="P225" s="256">
        <f>STDEV(B227:B229,D227:D229,F227:F229,H227:H229)</f>
        <v>8.6042207158343114E-4</v>
      </c>
      <c r="Q225" s="256">
        <f>AVERAGE(B230:B232,D230:D232,F230:F232,H230:H232)</f>
        <v>6.4299077017462467E-4</v>
      </c>
      <c r="R225" s="257">
        <f>STDEV(B230:B232,D230:D232,F230:F232,H230:H232)</f>
        <v>1.055730457787247E-4</v>
      </c>
    </row>
    <row r="226" spans="1:18">
      <c r="A226" s="3">
        <v>6</v>
      </c>
      <c r="B226" s="267">
        <f>'[1]Priming incubation'!CI17</f>
        <v>3.2633962470189837E-4</v>
      </c>
      <c r="C226" s="129">
        <v>18</v>
      </c>
      <c r="D226" s="267">
        <f>'[1]Priming incubation'!CI32</f>
        <v>4.2543673732890817E-4</v>
      </c>
      <c r="E226" s="129">
        <v>30</v>
      </c>
      <c r="F226" s="267">
        <f>'[1]Priming incubation'!CI47</f>
        <v>4.146148701241664E-4</v>
      </c>
      <c r="G226" s="129">
        <v>42</v>
      </c>
      <c r="H226" s="267">
        <f>'[1]Priming incubation'!CI62</f>
        <v>4.0379040282183471E-4</v>
      </c>
    </row>
    <row r="227" spans="1:18" ht="16" thickBot="1">
      <c r="A227" s="3">
        <v>7</v>
      </c>
      <c r="B227" s="267">
        <f>'[1]Priming incubation'!CI18</f>
        <v>2.5792436068374862E-3</v>
      </c>
      <c r="C227" s="129">
        <v>19</v>
      </c>
      <c r="D227" s="267">
        <f>'[1]Priming incubation'!CI33</f>
        <v>4.6028697448743825E-3</v>
      </c>
      <c r="E227" s="129">
        <v>31</v>
      </c>
      <c r="F227" s="267">
        <f>'[1]Priming incubation'!CI48</f>
        <v>4.1062998996181143E-3</v>
      </c>
      <c r="G227" s="129">
        <v>43</v>
      </c>
      <c r="H227" s="267">
        <f>'[1]Priming incubation'!CI63</f>
        <v>2.4545484578982883E-3</v>
      </c>
      <c r="J227" s="3" t="s">
        <v>266</v>
      </c>
    </row>
    <row r="228" spans="1:18">
      <c r="A228" s="3">
        <v>8</v>
      </c>
      <c r="B228" s="267">
        <f>'[1]Priming incubation'!CI19</f>
        <v>2.7191052595909025E-3</v>
      </c>
      <c r="C228" s="129">
        <v>20</v>
      </c>
      <c r="D228" s="267">
        <f>'[1]Priming incubation'!CI34</f>
        <v>3.9151001953972395E-3</v>
      </c>
      <c r="E228" s="129">
        <v>32</v>
      </c>
      <c r="F228" s="267">
        <f>'[1]Priming incubation'!CI49</f>
        <v>5.0171195924410272E-3</v>
      </c>
      <c r="G228" s="129">
        <v>44</v>
      </c>
      <c r="H228" s="267">
        <f>'[1]Priming incubation'!CI64</f>
        <v>3.9689212963154004E-3</v>
      </c>
      <c r="J228" s="4" t="s">
        <v>21</v>
      </c>
      <c r="K228" s="258">
        <f>K221*G$219*1000</f>
        <v>14.978723415601465</v>
      </c>
      <c r="L228" s="37">
        <f>L221*G$219*1000</f>
        <v>2.7713630988814946</v>
      </c>
      <c r="M228" s="37">
        <f>M221*G$219*1000</f>
        <v>3.8855426954627386</v>
      </c>
      <c r="N228" s="37">
        <f>N221*G$219*1000</f>
        <v>0.50836822080248312</v>
      </c>
      <c r="O228" s="37">
        <f>O221*G$219*1000</f>
        <v>29.978403833795426</v>
      </c>
      <c r="P228" s="37">
        <f>P221*G$219*1000</f>
        <v>1.6419112331004702</v>
      </c>
      <c r="Q228" s="37">
        <f>Q221*G$219*1000</f>
        <v>5.8637622287571078</v>
      </c>
      <c r="R228" s="234">
        <f>R221*G$219*1000</f>
        <v>0.29036940679369394</v>
      </c>
    </row>
    <row r="229" spans="1:18">
      <c r="A229" s="3">
        <v>9</v>
      </c>
      <c r="B229" s="267">
        <f>'[1]Priming incubation'!CI20</f>
        <v>2.8775794518794539E-3</v>
      </c>
      <c r="C229" s="129">
        <v>21</v>
      </c>
      <c r="D229" s="267">
        <f>'[1]Priming incubation'!CI35</f>
        <v>4.0079778970023346E-3</v>
      </c>
      <c r="E229" s="129">
        <v>33</v>
      </c>
      <c r="F229" s="267">
        <f>'[1]Priming incubation'!CI50</f>
        <v>4.5306355646062852E-3</v>
      </c>
      <c r="G229" s="129">
        <v>45</v>
      </c>
      <c r="H229" s="267">
        <f>'[1]Priming incubation'!CI65</f>
        <v>3.4119164839546993E-3</v>
      </c>
      <c r="J229" s="15" t="s">
        <v>237</v>
      </c>
      <c r="K229" s="74">
        <f>K222*G$219*1000</f>
        <v>20.660923085139892</v>
      </c>
      <c r="L229" s="35">
        <f>L222*G$219*1000</f>
        <v>1.4930188155589315</v>
      </c>
      <c r="M229" s="35">
        <f>M222*G$219*1000</f>
        <v>4.1594477102386342</v>
      </c>
      <c r="N229" s="35">
        <f>N222*G$219*1000</f>
        <v>0.51864351089924121</v>
      </c>
      <c r="O229" s="35">
        <f>O222*G$219*1000</f>
        <v>45.928475403337842</v>
      </c>
      <c r="P229" s="35">
        <f>P222*G$219*1000</f>
        <v>4.1049054655837267</v>
      </c>
      <c r="Q229" s="35">
        <f>Q222*G$219*1000</f>
        <v>6.6303014325355862</v>
      </c>
      <c r="R229" s="36">
        <f>R222*G$219*1000</f>
        <v>0.69691603159970783</v>
      </c>
    </row>
    <row r="230" spans="1:18">
      <c r="A230" s="3">
        <v>10</v>
      </c>
      <c r="B230" s="267">
        <f>'[1]Priming incubation'!CI21</f>
        <v>5.4436379262148599E-4</v>
      </c>
      <c r="C230" s="129">
        <v>22</v>
      </c>
      <c r="D230" s="267">
        <f>'[1]Priming incubation'!CI36</f>
        <v>6.4686661761147255E-4</v>
      </c>
      <c r="E230" s="129">
        <v>34</v>
      </c>
      <c r="F230" s="267">
        <f>'[1]Priming incubation'!CI51</f>
        <v>7.9809478421040035E-4</v>
      </c>
      <c r="G230" s="129">
        <v>46</v>
      </c>
      <c r="H230" s="267">
        <f>'[1]Priming incubation'!CI66</f>
        <v>6.6505956977680708E-4</v>
      </c>
      <c r="J230" s="15" t="s">
        <v>32</v>
      </c>
      <c r="K230" s="74">
        <f>K223*G$219*1000</f>
        <v>25.703319609969469</v>
      </c>
      <c r="L230" s="35">
        <f>L223*G$219*1000</f>
        <v>1.6529703035816439</v>
      </c>
      <c r="M230" s="35">
        <f>M223*G$219*1000</f>
        <v>4.3555072099975272</v>
      </c>
      <c r="N230" s="35">
        <f>N223*G$219*1000</f>
        <v>0.19396236452909704</v>
      </c>
      <c r="O230" s="35">
        <f>O223*G$219*1000</f>
        <v>50.064868541106563</v>
      </c>
      <c r="P230" s="35">
        <f>P223*G$219*1000</f>
        <v>5.0133940171828444</v>
      </c>
      <c r="Q230" s="35">
        <f>Q223*G$219*1000</f>
        <v>8.4726353396511804</v>
      </c>
      <c r="R230" s="36">
        <f>R223*G$219*1000</f>
        <v>0.28665697393989564</v>
      </c>
    </row>
    <row r="231" spans="1:18" ht="16" thickBot="1">
      <c r="A231" s="3">
        <v>11</v>
      </c>
      <c r="B231" s="267">
        <f>'[1]Priming incubation'!CI22</f>
        <v>5.0290391031906391E-4</v>
      </c>
      <c r="C231" s="129">
        <v>23</v>
      </c>
      <c r="D231" s="267">
        <f>'[1]Priming incubation'!CI37</f>
        <v>5.3015579686509467E-4</v>
      </c>
      <c r="E231" s="129">
        <v>35</v>
      </c>
      <c r="F231" s="267">
        <f>'[1]Priming incubation'!CI52</f>
        <v>7.4645424407486938E-4</v>
      </c>
      <c r="G231" s="129">
        <v>47</v>
      </c>
      <c r="H231" s="267">
        <f>'[1]Priming incubation'!CI67</f>
        <v>7.6772278469933034E-4</v>
      </c>
      <c r="J231" s="22" t="s">
        <v>31</v>
      </c>
      <c r="K231" s="76">
        <f>K224*G$219*1000</f>
        <v>18.087488060752626</v>
      </c>
      <c r="L231" s="77">
        <f>L224*G$219*1000</f>
        <v>2.2208451398967557</v>
      </c>
      <c r="M231" s="77">
        <f>M224*G$219*1000</f>
        <v>4.1077060560747842</v>
      </c>
      <c r="N231" s="77">
        <f>N224*G$219*1000</f>
        <v>0.59232141166705798</v>
      </c>
      <c r="O231" s="77">
        <f>O224*G$219*1000</f>
        <v>36.063082873284095</v>
      </c>
      <c r="P231" s="77">
        <f>P224*G$219*1000</f>
        <v>8.4255177094870479</v>
      </c>
      <c r="Q231" s="77">
        <f>Q224*G$219*1000</f>
        <v>7.3248948867396129</v>
      </c>
      <c r="R231" s="79">
        <f>R224*G$219*1000</f>
        <v>1.1154646358378597</v>
      </c>
    </row>
    <row r="232" spans="1:18" ht="16" thickBot="1">
      <c r="A232" s="3">
        <v>12</v>
      </c>
      <c r="B232" s="267">
        <f>'[1]Priming incubation'!CI23</f>
        <v>5.5194017762957024E-4</v>
      </c>
      <c r="C232" s="129">
        <v>24</v>
      </c>
      <c r="D232" s="267">
        <f>'[1]Priming incubation'!CI38</f>
        <v>6.3124161257859272E-4</v>
      </c>
      <c r="E232" s="129">
        <v>36</v>
      </c>
      <c r="F232" s="267">
        <f>'[1]Priming incubation'!CI53</f>
        <v>7.6616970071050657E-4</v>
      </c>
      <c r="G232" s="129">
        <v>48</v>
      </c>
      <c r="H232" s="267">
        <f>'[1]Priming incubation'!CI68</f>
        <v>5.6491625099830249E-4</v>
      </c>
    </row>
    <row r="233" spans="1:18">
      <c r="J233" s="4" t="s">
        <v>249</v>
      </c>
      <c r="K233" s="258">
        <f>K230-K229</f>
        <v>5.0423965248295772</v>
      </c>
      <c r="L233" s="38">
        <f>(L230^2+L229^2)^0.5</f>
        <v>2.227423625657182</v>
      </c>
      <c r="M233" s="38">
        <f>M230-M229</f>
        <v>0.19605949975889292</v>
      </c>
      <c r="N233" s="38">
        <f>(N230^2+N229^2)^0.5</f>
        <v>0.55372600647938663</v>
      </c>
      <c r="O233" s="38">
        <f>O230-O229</f>
        <v>4.1363931377687209</v>
      </c>
      <c r="P233" s="38">
        <f>(P230^2+P229^2)^0.5</f>
        <v>6.4795345861337825</v>
      </c>
      <c r="Q233" s="38">
        <f>Q230-Q229</f>
        <v>1.8423339071155942</v>
      </c>
      <c r="R233" s="268">
        <f>(R230^2+R229^2)^0.5</f>
        <v>0.75356763187458031</v>
      </c>
    </row>
    <row r="234" spans="1:18" ht="16" thickBot="1">
      <c r="J234" s="22" t="s">
        <v>250</v>
      </c>
      <c r="K234" s="76">
        <f>K231-K229</f>
        <v>-2.5734350243872655</v>
      </c>
      <c r="L234" s="78">
        <f>(L231^2+L229^2)^0.5</f>
        <v>2.676052749669938</v>
      </c>
      <c r="M234" s="78">
        <f>M231-M229</f>
        <v>-5.1741654163850015E-2</v>
      </c>
      <c r="N234" s="78">
        <f>(N231^2+N229^2)^0.5</f>
        <v>0.78729647917233048</v>
      </c>
      <c r="O234" s="78">
        <f>O231-O229</f>
        <v>-9.8653925300537466</v>
      </c>
      <c r="P234" s="78">
        <f>(P231^2+P229^2)^0.5</f>
        <v>9.3722781411063032</v>
      </c>
      <c r="Q234" s="78">
        <f>Q231-Q229</f>
        <v>0.69459345420402663</v>
      </c>
      <c r="R234" s="269">
        <f>(R231^2+R229^2)^0.5</f>
        <v>1.3152768943859594</v>
      </c>
    </row>
    <row r="235" spans="1:18">
      <c r="K235" s="262" t="s">
        <v>251</v>
      </c>
      <c r="M235" s="262" t="s">
        <v>252</v>
      </c>
      <c r="O235" s="262" t="s">
        <v>253</v>
      </c>
      <c r="Q235" s="262" t="s">
        <v>254</v>
      </c>
    </row>
    <row r="237" spans="1:18" ht="16" thickBot="1">
      <c r="J237" s="3" t="s">
        <v>267</v>
      </c>
    </row>
    <row r="238" spans="1:18">
      <c r="J238" s="4" t="s">
        <v>21</v>
      </c>
      <c r="K238" s="258">
        <f>K147+K228</f>
        <v>26.183739504200581</v>
      </c>
      <c r="L238" s="37">
        <f>(L147^2+L228^2)^0.5</f>
        <v>3.0895924637583536</v>
      </c>
      <c r="M238" s="37">
        <f>M147+M228</f>
        <v>7.972625313257458</v>
      </c>
      <c r="N238" s="37">
        <f>(N147^2+N228^2)^0.5</f>
        <v>0.61626035226494358</v>
      </c>
      <c r="O238" s="37">
        <f>O147+O228</f>
        <v>55.202703062278964</v>
      </c>
      <c r="P238" s="37">
        <f>(P147^2+P228^2)^0.5</f>
        <v>3.7079272044732963</v>
      </c>
      <c r="Q238" s="37">
        <f>Q147+Q228</f>
        <v>12.235390812339141</v>
      </c>
      <c r="R238" s="234">
        <f>(R147^2+R228^2)^0.5</f>
        <v>0.96881114688341941</v>
      </c>
    </row>
    <row r="239" spans="1:18">
      <c r="J239" s="15" t="s">
        <v>237</v>
      </c>
      <c r="K239" s="74">
        <f>K148+K229</f>
        <v>47.488766544575938</v>
      </c>
      <c r="L239" s="35">
        <f>(L148^2+L229^2)^0.5</f>
        <v>1.5908072128140445</v>
      </c>
      <c r="M239" s="35">
        <f>M148+M229</f>
        <v>8.5679177210705966</v>
      </c>
      <c r="N239" s="35">
        <f>(N148^2+N229^2)^0.5</f>
        <v>0.75134278870652516</v>
      </c>
      <c r="O239" s="35">
        <f>O148+O229</f>
        <v>93.316102435055456</v>
      </c>
      <c r="P239" s="35">
        <f>(P148^2+P229^2)^0.5</f>
        <v>5.65007009710021</v>
      </c>
      <c r="Q239" s="35">
        <f>Q148+Q229</f>
        <v>14.464973733994746</v>
      </c>
      <c r="R239" s="36">
        <f>(R148^2+R229^2)^0.5</f>
        <v>1.6299877236906171</v>
      </c>
    </row>
    <row r="240" spans="1:18">
      <c r="J240" s="15" t="s">
        <v>32</v>
      </c>
      <c r="K240" s="74">
        <f>K149+K230</f>
        <v>72.92619221106176</v>
      </c>
      <c r="L240" s="35">
        <f>(L149^2+L230^2)^0.5</f>
        <v>1.9937851175660337</v>
      </c>
      <c r="M240" s="35">
        <f>M149+M230</f>
        <v>10.89307539024303</v>
      </c>
      <c r="N240" s="35">
        <f>(N149^2+N230^2)^0.5</f>
        <v>0.47348909191180277</v>
      </c>
      <c r="O240" s="35">
        <f>O149+O230</f>
        <v>112.66044042313638</v>
      </c>
      <c r="P240" s="35">
        <f>(P149^2+P230^2)^0.5</f>
        <v>6.4468316549946358</v>
      </c>
      <c r="Q240" s="35">
        <f>Q149+Q230</f>
        <v>20.690998853806299</v>
      </c>
      <c r="R240" s="36">
        <f>(R149^2+R230^2)^0.5</f>
        <v>1.2075104218273021</v>
      </c>
    </row>
    <row r="241" spans="1:18" ht="16" thickBot="1">
      <c r="J241" s="22" t="s">
        <v>31</v>
      </c>
      <c r="K241" s="76">
        <f>K150+K231</f>
        <v>41.489115732228825</v>
      </c>
      <c r="L241" s="77">
        <f>(L150^2+L231^2)^0.5</f>
        <v>4.79006557099612</v>
      </c>
      <c r="M241" s="77">
        <f>M150+M231</f>
        <v>7.88691590765906</v>
      </c>
      <c r="N241" s="77">
        <f>(N150^2+N231^2)^0.5</f>
        <v>0.63566395576280599</v>
      </c>
      <c r="O241" s="77">
        <f>O150+O231</f>
        <v>81.292159047300729</v>
      </c>
      <c r="P241" s="77">
        <f>(P150^2+P231^2)^0.5</f>
        <v>13.249094042571254</v>
      </c>
      <c r="Q241" s="77">
        <f>Q150+Q231</f>
        <v>15.924934325273981</v>
      </c>
      <c r="R241" s="79">
        <f>(R150^2+R231^2)^0.5</f>
        <v>1.6357150602435906</v>
      </c>
    </row>
    <row r="242" spans="1:18" ht="16" thickBot="1"/>
    <row r="243" spans="1:18">
      <c r="J243" s="4" t="s">
        <v>249</v>
      </c>
      <c r="K243" s="258">
        <f>K240-K239</f>
        <v>25.437425666485822</v>
      </c>
      <c r="L243" s="38">
        <f>(L240^2+L239^2)^0.5</f>
        <v>2.5506561280127493</v>
      </c>
      <c r="M243" s="38">
        <f>M240-M239</f>
        <v>2.3251576691724338</v>
      </c>
      <c r="N243" s="38">
        <f>(N240^2+N239^2)^0.5</f>
        <v>0.88809228478844571</v>
      </c>
      <c r="O243" s="38">
        <f>O240-O239</f>
        <v>19.344337988080923</v>
      </c>
      <c r="P243" s="38">
        <f>(P240^2+P239^2)^0.5</f>
        <v>8.5723351830167527</v>
      </c>
      <c r="Q243" s="38">
        <f>Q240-Q239</f>
        <v>6.2260251198115526</v>
      </c>
      <c r="R243" s="268">
        <f>(R240^2+R239^2)^0.5</f>
        <v>2.0285318331748377</v>
      </c>
    </row>
    <row r="244" spans="1:18" ht="16" thickBot="1">
      <c r="J244" s="22" t="s">
        <v>250</v>
      </c>
      <c r="K244" s="76">
        <f>K241-K239</f>
        <v>-5.9996508123471131</v>
      </c>
      <c r="L244" s="78">
        <f>(L241^2+L239^2)^0.5</f>
        <v>5.0473156987435983</v>
      </c>
      <c r="M244" s="78">
        <f>M241-M239</f>
        <v>-0.68100181341153654</v>
      </c>
      <c r="N244" s="78">
        <f>(N241^2+N239^2)^0.5</f>
        <v>0.98416698318797335</v>
      </c>
      <c r="O244" s="78">
        <f>O241-O239</f>
        <v>-12.023943387754727</v>
      </c>
      <c r="P244" s="78">
        <f>(P241^2+P239^2)^0.5</f>
        <v>14.403533769566518</v>
      </c>
      <c r="Q244" s="78">
        <f>Q241-Q239</f>
        <v>1.4599605912792342</v>
      </c>
      <c r="R244" s="269">
        <f>(R241^2+R239^2)^0.5</f>
        <v>2.3092041351274712</v>
      </c>
    </row>
    <row r="245" spans="1:18">
      <c r="K245" s="262" t="s">
        <v>251</v>
      </c>
      <c r="M245" s="262" t="s">
        <v>252</v>
      </c>
      <c r="O245" s="262" t="s">
        <v>253</v>
      </c>
      <c r="Q245" s="262" t="s">
        <v>254</v>
      </c>
    </row>
    <row r="248" spans="1:18" s="1" customFormat="1">
      <c r="A248" s="1" t="s">
        <v>272</v>
      </c>
    </row>
    <row r="250" spans="1:18" s="238" customFormat="1">
      <c r="A250" s="238" t="s">
        <v>273</v>
      </c>
      <c r="J250" s="238" t="s">
        <v>274</v>
      </c>
    </row>
    <row r="251" spans="1:18" ht="16" thickBot="1">
      <c r="A251" s="3" t="s">
        <v>230</v>
      </c>
      <c r="B251" s="3">
        <v>29</v>
      </c>
      <c r="C251" s="3" t="s">
        <v>231</v>
      </c>
      <c r="D251" s="3">
        <v>32</v>
      </c>
      <c r="E251" s="3" t="s">
        <v>232</v>
      </c>
      <c r="F251" s="3" t="s">
        <v>233</v>
      </c>
      <c r="G251" s="233">
        <f>D251-B251</f>
        <v>3</v>
      </c>
      <c r="J251" s="3" t="s">
        <v>234</v>
      </c>
    </row>
    <row r="252" spans="1:18" ht="46" thickBot="1">
      <c r="A252" s="3" t="s">
        <v>235</v>
      </c>
      <c r="B252" s="161" t="s">
        <v>236</v>
      </c>
      <c r="C252" s="3" t="s">
        <v>235</v>
      </c>
      <c r="D252" s="161" t="s">
        <v>236</v>
      </c>
      <c r="E252" s="3" t="s">
        <v>235</v>
      </c>
      <c r="F252" s="161" t="s">
        <v>236</v>
      </c>
      <c r="G252" s="3" t="s">
        <v>235</v>
      </c>
      <c r="H252" s="161" t="s">
        <v>236</v>
      </c>
      <c r="J252" s="29"/>
      <c r="K252" s="30" t="s">
        <v>8</v>
      </c>
      <c r="L252" s="31" t="s">
        <v>9</v>
      </c>
      <c r="M252" s="31" t="s">
        <v>10</v>
      </c>
      <c r="N252" s="31" t="s">
        <v>9</v>
      </c>
      <c r="O252" s="31" t="s">
        <v>11</v>
      </c>
      <c r="P252" s="31" t="s">
        <v>9</v>
      </c>
      <c r="Q252" s="31" t="s">
        <v>12</v>
      </c>
      <c r="R252" s="32" t="s">
        <v>9</v>
      </c>
    </row>
    <row r="253" spans="1:18" ht="16" thickTop="1">
      <c r="A253" s="3">
        <v>1</v>
      </c>
      <c r="B253" s="267">
        <f>'[1]Priming incubation'!CN12</f>
        <v>1.9208844270098091E-3</v>
      </c>
      <c r="C253" s="129">
        <v>13</v>
      </c>
      <c r="D253" s="267">
        <f>'[1]Priming incubation'!CN27</f>
        <v>2.0624081711621981E-3</v>
      </c>
      <c r="E253" s="129">
        <v>25</v>
      </c>
      <c r="F253" s="267">
        <f>'[1]Priming incubation'!CN42</f>
        <v>2.8004415727270852E-3</v>
      </c>
      <c r="G253" s="129">
        <v>37</v>
      </c>
      <c r="H253" s="267">
        <f>'[1]Priming incubation'!CN57</f>
        <v>2.1688412193549785E-3</v>
      </c>
      <c r="J253" s="15" t="s">
        <v>21</v>
      </c>
      <c r="K253" s="263">
        <f>AVERAGE(B253:B255)</f>
        <v>1.5806933681495542E-3</v>
      </c>
      <c r="L253" s="245">
        <f>STDEV(B253:B255)</f>
        <v>3.2967626217012588E-4</v>
      </c>
      <c r="M253" s="245">
        <f>AVERAGE(B256:B258)</f>
        <v>6.5321130041951306E-4</v>
      </c>
      <c r="N253" s="245">
        <f>STDEV(B256:B258)</f>
        <v>2.0061980175726743E-5</v>
      </c>
      <c r="O253" s="245">
        <f>AVERAGE(B259:B261)</f>
        <v>3.1681427105073458E-3</v>
      </c>
      <c r="P253" s="245">
        <f>STDEV(B259:B261)</f>
        <v>2.7787837211737615E-4</v>
      </c>
      <c r="Q253" s="253">
        <f>AVERAGE(B262:B264)</f>
        <v>8.6372598643322208E-4</v>
      </c>
      <c r="R253" s="254">
        <f>STDEV(B262:B264)</f>
        <v>7.2530450872107538E-5</v>
      </c>
    </row>
    <row r="254" spans="1:18">
      <c r="A254" s="3">
        <v>2</v>
      </c>
      <c r="B254" s="267">
        <f>'[1]Priming incubation'!CN13</f>
        <v>1.2626486229657787E-3</v>
      </c>
      <c r="C254" s="129">
        <v>14</v>
      </c>
      <c r="D254" s="267">
        <f>'[1]Priming incubation'!CN28</f>
        <v>2.5748795661546938E-3</v>
      </c>
      <c r="E254" s="129">
        <v>26</v>
      </c>
      <c r="F254" s="267">
        <f>'[1]Priming incubation'!CN43</f>
        <v>2.4335647726270509E-3</v>
      </c>
      <c r="G254" s="129">
        <v>38</v>
      </c>
      <c r="H254" s="267">
        <f>'[1]Priming incubation'!CN58</f>
        <v>2.0859662868947869E-3</v>
      </c>
      <c r="J254" s="15" t="s">
        <v>237</v>
      </c>
      <c r="K254" s="252">
        <f>AVERAGE(D253:D255)</f>
        <v>2.3785461603349658E-3</v>
      </c>
      <c r="L254" s="253">
        <f>STDEV(D253:D255)</f>
        <v>2.7644454473851556E-4</v>
      </c>
      <c r="M254" s="253">
        <f>AVERAGE(D256:D258)</f>
        <v>7.5416454596280739E-4</v>
      </c>
      <c r="N254" s="253">
        <f>STDEV(D256:D258)</f>
        <v>1.5084270315227262E-4</v>
      </c>
      <c r="O254" s="253">
        <f>AVERAGE(D259:D261)</f>
        <v>4.6194039342517699E-3</v>
      </c>
      <c r="P254" s="253">
        <f>STDEV(D259:D261)</f>
        <v>5.4696905422292261E-4</v>
      </c>
      <c r="Q254" s="253">
        <f>AVERAGE(D262:D264)</f>
        <v>9.5422927839454669E-4</v>
      </c>
      <c r="R254" s="254">
        <f>STDEV(D262:D264)</f>
        <v>1.4350251450570697E-4</v>
      </c>
    </row>
    <row r="255" spans="1:18">
      <c r="A255" s="3">
        <v>3</v>
      </c>
      <c r="B255" s="267">
        <f>'[1]Priming incubation'!CN14</f>
        <v>1.5585470544730751E-3</v>
      </c>
      <c r="C255" s="129">
        <v>15</v>
      </c>
      <c r="D255" s="267">
        <f>'[1]Priming incubation'!CN29</f>
        <v>2.4983507436880047E-3</v>
      </c>
      <c r="E255" s="129">
        <v>27</v>
      </c>
      <c r="F255" s="267">
        <f>'[1]Priming incubation'!CN44</f>
        <v>2.4149332316370908E-3</v>
      </c>
      <c r="G255" s="129">
        <v>39</v>
      </c>
      <c r="H255" s="267">
        <f>'[1]Priming incubation'!CN59</f>
        <v>1.5713958072289768E-3</v>
      </c>
      <c r="J255" s="15" t="s">
        <v>32</v>
      </c>
      <c r="K255" s="252">
        <f>AVERAGE(F253:F255)</f>
        <v>2.5496465256637422E-3</v>
      </c>
      <c r="L255" s="253">
        <f>STDEV(F253:F255)</f>
        <v>2.1739457284749184E-4</v>
      </c>
      <c r="M255" s="253">
        <f>AVERAGE(F256:F258)</f>
        <v>8.4406286416642258E-4</v>
      </c>
      <c r="N255" s="253">
        <f>STDEV(F256:F258)</f>
        <v>8.3799349416919445E-5</v>
      </c>
      <c r="O255" s="253">
        <f>AVERAGE(F259:F261)</f>
        <v>4.6270211741990053E-3</v>
      </c>
      <c r="P255" s="253">
        <f>STDEV(F259:F261)</f>
        <v>1.9940446478548126E-4</v>
      </c>
      <c r="Q255" s="253">
        <f>AVERAGE(F262:F264)</f>
        <v>1.1349927718326349E-3</v>
      </c>
      <c r="R255" s="254">
        <f>STDEV(F262:F264)</f>
        <v>6.8576474251065694E-5</v>
      </c>
    </row>
    <row r="256" spans="1:18">
      <c r="A256" s="3">
        <v>4</v>
      </c>
      <c r="B256" s="267">
        <f>'[1]Priming incubation'!CN15</f>
        <v>6.3279334717857331E-4</v>
      </c>
      <c r="C256" s="129">
        <v>16</v>
      </c>
      <c r="D256" s="267">
        <f>'[1]Priming incubation'!CN30</f>
        <v>6.6865248146673014E-4</v>
      </c>
      <c r="E256" s="129">
        <v>28</v>
      </c>
      <c r="F256" s="267">
        <f>'[1]Priming incubation'!CN45</f>
        <v>7.7963794616319555E-4</v>
      </c>
      <c r="G256" s="129">
        <v>40</v>
      </c>
      <c r="H256" s="267">
        <f>'[1]Priming incubation'!CN60</f>
        <v>6.3867987121358149E-4</v>
      </c>
      <c r="J256" s="15" t="s">
        <v>31</v>
      </c>
      <c r="K256" s="252">
        <f>AVERAGE(H253:H255)</f>
        <v>1.9420677711595809E-3</v>
      </c>
      <c r="L256" s="253">
        <f>STDEV(H253:H255)</f>
        <v>3.2367474761046554E-4</v>
      </c>
      <c r="M256" s="253">
        <f>AVERAGE(H256:H258)</f>
        <v>6.4230721588714307E-4</v>
      </c>
      <c r="N256" s="253">
        <f>STDEV(H256:H258)</f>
        <v>4.5086387961979384E-5</v>
      </c>
      <c r="O256" s="253">
        <f>AVERAGE(H259:H261)</f>
        <v>3.9846189281601526E-3</v>
      </c>
      <c r="P256" s="253">
        <f>STDEV(H259:H261)</f>
        <v>7.7389056113698373E-4</v>
      </c>
      <c r="Q256" s="253">
        <f>AVERAGE(H262:H264)</f>
        <v>1.218349729961047E-3</v>
      </c>
      <c r="R256" s="254">
        <f>STDEV(H262:H264)</f>
        <v>1.434041093546943E-4</v>
      </c>
    </row>
    <row r="257" spans="1:18" ht="16" thickBot="1">
      <c r="A257" s="3">
        <v>5</v>
      </c>
      <c r="B257" s="267">
        <f>'[1]Priming incubation'!CN16</f>
        <v>6.5394328185905382E-4</v>
      </c>
      <c r="C257" s="129">
        <v>17</v>
      </c>
      <c r="D257" s="267">
        <f>'[1]Priming incubation'!CN31</f>
        <v>6.6550792199578177E-4</v>
      </c>
      <c r="E257" s="129">
        <v>29</v>
      </c>
      <c r="F257" s="267">
        <f>'[1]Priming incubation'!CN46</f>
        <v>9.3880054542199592E-4</v>
      </c>
      <c r="G257" s="129">
        <v>41</v>
      </c>
      <c r="H257" s="267">
        <f>'[1]Priming incubation'!CN61</f>
        <v>5.991440702237305E-4</v>
      </c>
      <c r="J257" s="22" t="s">
        <v>238</v>
      </c>
      <c r="K257" s="255">
        <f>AVERAGE(B253:B255,D253:D255,F253:F255,H253:H255)</f>
        <v>2.1127384563269613E-3</v>
      </c>
      <c r="L257" s="256">
        <f>STDEV(B253:B255,D253:D255,F253:F255,H253:H255)</f>
        <v>4.6666087540478955E-4</v>
      </c>
      <c r="M257" s="256">
        <f>AVERAGE(B256:B258,D256:D258,F256:F258,H256:H258)</f>
        <v>7.234364816089715E-4</v>
      </c>
      <c r="N257" s="256">
        <f>STDEV(B256:B258,D256:D258,F256:F258,H256:H258)</f>
        <v>1.1498918952448692E-4</v>
      </c>
      <c r="O257" s="256">
        <f>AVERAGE(B259:B261,D259:D261,F259:F261,H259:H261)</f>
        <v>4.0997966867795674E-3</v>
      </c>
      <c r="P257" s="256">
        <f>STDEV(B259:B261,D259:D261,F259:F261,H259:H261)</f>
        <v>7.5785149374921776E-4</v>
      </c>
      <c r="Q257" s="256">
        <f>AVERAGE(B262:B264,D262:D264,F262:F264,H262:H264)</f>
        <v>1.0428244416553626E-3</v>
      </c>
      <c r="R257" s="257">
        <f>STDEV(B262:B264,D262:D264,F262:F264,H262:H264)</f>
        <v>1.7579189177787061E-4</v>
      </c>
    </row>
    <row r="258" spans="1:18">
      <c r="A258" s="3">
        <v>6</v>
      </c>
      <c r="B258" s="267">
        <f>'[1]Priming incubation'!CN17</f>
        <v>6.7289727222091193E-4</v>
      </c>
      <c r="C258" s="129">
        <v>18</v>
      </c>
      <c r="D258" s="267">
        <f>'[1]Priming incubation'!CN32</f>
        <v>9.2833323442591037E-4</v>
      </c>
      <c r="E258" s="129">
        <v>30</v>
      </c>
      <c r="F258" s="267">
        <f>'[1]Priming incubation'!CN47</f>
        <v>8.1375010091407659E-4</v>
      </c>
      <c r="G258" s="129">
        <v>42</v>
      </c>
      <c r="H258" s="267">
        <f>'[1]Priming incubation'!CN62</f>
        <v>6.8909770622411701E-4</v>
      </c>
    </row>
    <row r="259" spans="1:18" ht="16" thickBot="1">
      <c r="A259" s="3">
        <v>7</v>
      </c>
      <c r="B259" s="267">
        <f>'[1]Priming incubation'!CN18</f>
        <v>2.8484265705669542E-3</v>
      </c>
      <c r="C259" s="129">
        <v>19</v>
      </c>
      <c r="D259" s="267">
        <f>'[1]Priming incubation'!CN33</f>
        <v>4.6807197891638114E-3</v>
      </c>
      <c r="E259" s="129">
        <v>31</v>
      </c>
      <c r="F259" s="267">
        <f>'[1]Priming incubation'!CN48</f>
        <v>4.7438419933861897E-3</v>
      </c>
      <c r="G259" s="129">
        <v>43</v>
      </c>
      <c r="H259" s="267">
        <f>'[1]Priming incubation'!CN63</f>
        <v>3.1090719195554302E-3</v>
      </c>
      <c r="J259" s="3" t="s">
        <v>266</v>
      </c>
    </row>
    <row r="260" spans="1:18">
      <c r="A260" s="3">
        <v>8</v>
      </c>
      <c r="B260" s="267">
        <f>'[1]Priming incubation'!CN19</f>
        <v>3.3515078450925659E-3</v>
      </c>
      <c r="C260" s="129">
        <v>20</v>
      </c>
      <c r="D260" s="267">
        <f>'[1]Priming incubation'!CN34</f>
        <v>5.133131367298603E-3</v>
      </c>
      <c r="E260" s="129">
        <v>32</v>
      </c>
      <c r="F260" s="267">
        <f>'[1]Priming incubation'!CN49</f>
        <v>4.3967770870863929E-3</v>
      </c>
      <c r="G260" s="129">
        <v>44</v>
      </c>
      <c r="H260" s="267">
        <f>'[1]Priming incubation'!CN64</f>
        <v>4.5772138696390475E-3</v>
      </c>
      <c r="J260" s="4" t="s">
        <v>21</v>
      </c>
      <c r="K260" s="258">
        <f>K253*G$251*1000</f>
        <v>4.7420801044486627</v>
      </c>
      <c r="L260" s="37">
        <f>L253*G$251*1000</f>
        <v>0.98902878651037751</v>
      </c>
      <c r="M260" s="37">
        <f>M253*G$251*1000</f>
        <v>1.9596339012585393</v>
      </c>
      <c r="N260" s="37">
        <f>N253*G$251*1000</f>
        <v>6.018594052718023E-2</v>
      </c>
      <c r="O260" s="37">
        <f>O253*G$251*1000</f>
        <v>9.5044281315220367</v>
      </c>
      <c r="P260" s="37">
        <f>P253*G$251*1000</f>
        <v>0.8336351163521285</v>
      </c>
      <c r="Q260" s="37">
        <f>Q253*G$251*1000</f>
        <v>2.5911779592996664</v>
      </c>
      <c r="R260" s="234">
        <f>R253*G$251*1000</f>
        <v>0.21759135261632262</v>
      </c>
    </row>
    <row r="261" spans="1:18">
      <c r="A261" s="3">
        <v>9</v>
      </c>
      <c r="B261" s="267">
        <f>'[1]Priming incubation'!CN20</f>
        <v>3.3044937158625172E-3</v>
      </c>
      <c r="C261" s="129">
        <v>21</v>
      </c>
      <c r="D261" s="267">
        <f>'[1]Priming incubation'!CN35</f>
        <v>4.0443606462928945E-3</v>
      </c>
      <c r="E261" s="129">
        <v>33</v>
      </c>
      <c r="F261" s="267">
        <f>'[1]Priming incubation'!CN50</f>
        <v>4.7404444421244333E-3</v>
      </c>
      <c r="G261" s="129">
        <v>45</v>
      </c>
      <c r="H261" s="267">
        <f>'[1]Priming incubation'!CN65</f>
        <v>4.2675709952859795E-3</v>
      </c>
      <c r="J261" s="15" t="s">
        <v>237</v>
      </c>
      <c r="K261" s="74">
        <f>K254*G$251*1000</f>
        <v>7.1356384810048974</v>
      </c>
      <c r="L261" s="35">
        <f>L254*G$251*1000</f>
        <v>0.82933363421554662</v>
      </c>
      <c r="M261" s="35">
        <f>M254*G$251*1000</f>
        <v>2.2624936378884222</v>
      </c>
      <c r="N261" s="35">
        <f>N254*G$251*1000</f>
        <v>0.45252810945681787</v>
      </c>
      <c r="O261" s="35">
        <f>O254*G$251*1000</f>
        <v>13.858211802755308</v>
      </c>
      <c r="P261" s="35">
        <f>P254*G$251*1000</f>
        <v>1.6409071626687679</v>
      </c>
      <c r="Q261" s="35">
        <f>Q254*G$251*1000</f>
        <v>2.8626878351836402</v>
      </c>
      <c r="R261" s="36">
        <f>R254*G$251*1000</f>
        <v>0.43050754351712089</v>
      </c>
    </row>
    <row r="262" spans="1:18">
      <c r="A262" s="3">
        <v>10</v>
      </c>
      <c r="B262" s="267">
        <f>'[1]Priming incubation'!CN21</f>
        <v>9.2403966486733478E-4</v>
      </c>
      <c r="C262" s="129">
        <v>22</v>
      </c>
      <c r="D262" s="267">
        <f>'[1]Priming incubation'!CN36</f>
        <v>1.0837919919137295E-3</v>
      </c>
      <c r="E262" s="129">
        <v>34</v>
      </c>
      <c r="F262" s="267">
        <f>'[1]Priming incubation'!CN51</f>
        <v>1.0644757310085749E-3</v>
      </c>
      <c r="G262" s="129">
        <v>46</v>
      </c>
      <c r="H262" s="267">
        <f>'[1]Priming incubation'!CN66</f>
        <v>1.1772318821336584E-3</v>
      </c>
      <c r="J262" s="15" t="s">
        <v>32</v>
      </c>
      <c r="K262" s="74">
        <f>K255*G$251*1000</f>
        <v>7.6489395769912258</v>
      </c>
      <c r="L262" s="35">
        <f>L255*G$251*1000</f>
        <v>0.65218371854247548</v>
      </c>
      <c r="M262" s="35">
        <f>M255*G$251*1000</f>
        <v>2.532188592499268</v>
      </c>
      <c r="N262" s="35">
        <f>N255*G$251*1000</f>
        <v>0.25139804825075834</v>
      </c>
      <c r="O262" s="35">
        <f>O255*G$251*1000</f>
        <v>13.881063522597017</v>
      </c>
      <c r="P262" s="35">
        <f>P255*G$251*1000</f>
        <v>0.59821339435644372</v>
      </c>
      <c r="Q262" s="35">
        <f>Q255*G$251*1000</f>
        <v>3.404978315497905</v>
      </c>
      <c r="R262" s="36">
        <f>R255*G$251*1000</f>
        <v>0.20572942275319706</v>
      </c>
    </row>
    <row r="263" spans="1:18" ht="16" thickBot="1">
      <c r="A263" s="3">
        <v>11</v>
      </c>
      <c r="B263" s="267">
        <f>'[1]Priming incubation'!CN22</f>
        <v>8.8389172116683961E-4</v>
      </c>
      <c r="C263" s="129">
        <v>23</v>
      </c>
      <c r="D263" s="267">
        <f>'[1]Priming incubation'!CN37</f>
        <v>7.9998787961271908E-4</v>
      </c>
      <c r="E263" s="129">
        <v>35</v>
      </c>
      <c r="F263" s="267">
        <f>'[1]Priming incubation'!CN52</f>
        <v>1.2014481356069423E-3</v>
      </c>
      <c r="G263" s="129">
        <v>47</v>
      </c>
      <c r="H263" s="267">
        <f>'[1]Priming incubation'!CN67</f>
        <v>1.3778213261632908E-3</v>
      </c>
      <c r="J263" s="22" t="s">
        <v>31</v>
      </c>
      <c r="K263" s="76">
        <f>K256*G$251*1000</f>
        <v>5.8262033134787421</v>
      </c>
      <c r="L263" s="77">
        <f>L256*G$251*1000</f>
        <v>0.97102424283139666</v>
      </c>
      <c r="M263" s="77">
        <f>M256*G$251*1000</f>
        <v>1.926921647661429</v>
      </c>
      <c r="N263" s="77">
        <f>N256*G$251*1000</f>
        <v>0.13525916388593814</v>
      </c>
      <c r="O263" s="77">
        <f>O256*G$251*1000</f>
        <v>11.953856784480459</v>
      </c>
      <c r="P263" s="77">
        <f>P256*G$251*1000</f>
        <v>2.3216716834109512</v>
      </c>
      <c r="Q263" s="77">
        <f>Q256*G$251*1000</f>
        <v>3.6550491898831408</v>
      </c>
      <c r="R263" s="79">
        <f>R256*G$251*1000</f>
        <v>0.43021232806408288</v>
      </c>
    </row>
    <row r="264" spans="1:18" ht="16" thickBot="1">
      <c r="A264" s="3">
        <v>12</v>
      </c>
      <c r="B264" s="267">
        <f>'[1]Priming incubation'!CN23</f>
        <v>7.8324657326549185E-4</v>
      </c>
      <c r="C264" s="129">
        <v>24</v>
      </c>
      <c r="D264" s="267">
        <f>'[1]Priming incubation'!CN38</f>
        <v>9.7890796365719137E-4</v>
      </c>
      <c r="E264" s="129">
        <v>36</v>
      </c>
      <c r="F264" s="267">
        <f>'[1]Priming incubation'!CN53</f>
        <v>1.1390544488823874E-3</v>
      </c>
      <c r="G264" s="129">
        <v>48</v>
      </c>
      <c r="H264" s="267">
        <f>'[1]Priming incubation'!CN68</f>
        <v>1.0999959815861922E-3</v>
      </c>
    </row>
    <row r="265" spans="1:18">
      <c r="J265" s="4" t="s">
        <v>249</v>
      </c>
      <c r="K265" s="258">
        <f>K262-K261</f>
        <v>0.51330109598632845</v>
      </c>
      <c r="L265" s="38">
        <f>(L262^2+L261^2)^0.5</f>
        <v>1.0550534960716718</v>
      </c>
      <c r="M265" s="38">
        <f>M262-M261</f>
        <v>0.26969495461084581</v>
      </c>
      <c r="N265" s="38">
        <f>(N262^2+N261^2)^0.5</f>
        <v>0.51767042460705859</v>
      </c>
      <c r="O265" s="38">
        <f>O262-O261</f>
        <v>2.2851719841709084E-2</v>
      </c>
      <c r="P265" s="38">
        <f>(P262^2+P261^2)^0.5</f>
        <v>1.7465496218788414</v>
      </c>
      <c r="Q265" s="38">
        <f>Q262-Q261</f>
        <v>0.54229048031426474</v>
      </c>
      <c r="R265" s="268">
        <f>(R262^2+R261^2)^0.5</f>
        <v>0.47713870143964365</v>
      </c>
    </row>
    <row r="266" spans="1:18" ht="16" thickBot="1">
      <c r="J266" s="22" t="s">
        <v>250</v>
      </c>
      <c r="K266" s="76">
        <f>K263-K261</f>
        <v>-1.3094351675261553</v>
      </c>
      <c r="L266" s="78">
        <f>(L263^2+L261^2)^0.5</f>
        <v>1.2769817371471894</v>
      </c>
      <c r="M266" s="78">
        <f>M263-M261</f>
        <v>-0.33557199022699313</v>
      </c>
      <c r="N266" s="78">
        <f>(N263^2+N261^2)^0.5</f>
        <v>0.47230999488014735</v>
      </c>
      <c r="O266" s="78">
        <f>O263-O261</f>
        <v>-1.904355018274849</v>
      </c>
      <c r="P266" s="78">
        <f>(P263^2+P261^2)^0.5</f>
        <v>2.8430152518145073</v>
      </c>
      <c r="Q266" s="78">
        <f>Q263-Q261</f>
        <v>0.79236135469950053</v>
      </c>
      <c r="R266" s="269">
        <f>(R263^2+R261^2)^0.5</f>
        <v>0.60862089369612005</v>
      </c>
    </row>
    <row r="267" spans="1:18">
      <c r="K267" s="262" t="s">
        <v>251</v>
      </c>
      <c r="M267" s="262" t="s">
        <v>252</v>
      </c>
      <c r="O267" s="262" t="s">
        <v>253</v>
      </c>
      <c r="Q267" s="262" t="s">
        <v>254</v>
      </c>
    </row>
    <row r="269" spans="1:18" ht="16" thickBot="1">
      <c r="J269" s="3" t="s">
        <v>267</v>
      </c>
    </row>
    <row r="270" spans="1:18">
      <c r="J270" s="4" t="s">
        <v>21</v>
      </c>
      <c r="K270" s="258">
        <f>K238+K260</f>
        <v>30.925819608649242</v>
      </c>
      <c r="L270" s="37">
        <f>(L238^2+L260^2)^0.5</f>
        <v>3.244034453062822</v>
      </c>
      <c r="M270" s="37">
        <f>M238+M260</f>
        <v>9.932259214515998</v>
      </c>
      <c r="N270" s="37">
        <f>(N238^2+N260^2)^0.5</f>
        <v>0.61919235235171766</v>
      </c>
      <c r="O270" s="37">
        <f>O238+O260</f>
        <v>64.707131193801004</v>
      </c>
      <c r="P270" s="37">
        <f>(P238^2+P260^2)^0.5</f>
        <v>3.8004830825683964</v>
      </c>
      <c r="Q270" s="37">
        <f>Q238+Q260</f>
        <v>14.826568771638808</v>
      </c>
      <c r="R270" s="234">
        <f>(R238^2+R260^2)^0.5</f>
        <v>0.99294563550023596</v>
      </c>
    </row>
    <row r="271" spans="1:18">
      <c r="J271" s="15" t="s">
        <v>237</v>
      </c>
      <c r="K271" s="74">
        <f>K239+K261</f>
        <v>54.624405025580835</v>
      </c>
      <c r="L271" s="35">
        <f>(L239^2+L261^2)^0.5</f>
        <v>1.7940072087877337</v>
      </c>
      <c r="M271" s="35">
        <f>M239+M261</f>
        <v>10.830411358959019</v>
      </c>
      <c r="N271" s="35">
        <f>(N239^2+N261^2)^0.5</f>
        <v>0.87709616119890743</v>
      </c>
      <c r="O271" s="35">
        <f>O239+O261</f>
        <v>107.17431423781076</v>
      </c>
      <c r="P271" s="35">
        <f>(P239^2+P261^2)^0.5</f>
        <v>5.8835251693728345</v>
      </c>
      <c r="Q271" s="35">
        <f>Q239+Q261</f>
        <v>17.327661569178385</v>
      </c>
      <c r="R271" s="36">
        <f>(R239^2+R261^2)^0.5</f>
        <v>1.6858815867098333</v>
      </c>
    </row>
    <row r="272" spans="1:18">
      <c r="J272" s="15" t="s">
        <v>32</v>
      </c>
      <c r="K272" s="74">
        <f>K240+K262</f>
        <v>80.575131788052985</v>
      </c>
      <c r="L272" s="35">
        <f>(L240^2+L262^2)^0.5</f>
        <v>2.0977422858301003</v>
      </c>
      <c r="M272" s="35">
        <f>M240+M262</f>
        <v>13.425263982742297</v>
      </c>
      <c r="N272" s="35">
        <f>(N240^2+N262^2)^0.5</f>
        <v>0.53609038307337153</v>
      </c>
      <c r="O272" s="35">
        <f>O240+O262</f>
        <v>126.5415039457334</v>
      </c>
      <c r="P272" s="35">
        <f>(P240^2+P262^2)^0.5</f>
        <v>6.4745268285047928</v>
      </c>
      <c r="Q272" s="35">
        <f>Q240+Q262</f>
        <v>24.095977169304206</v>
      </c>
      <c r="R272" s="36">
        <f>(R240^2+R262^2)^0.5</f>
        <v>1.2249106147829369</v>
      </c>
    </row>
    <row r="273" spans="1:18" ht="16" thickBot="1">
      <c r="J273" s="22" t="s">
        <v>31</v>
      </c>
      <c r="K273" s="76">
        <f>K241+K263</f>
        <v>47.315319045707568</v>
      </c>
      <c r="L273" s="77">
        <f>(L241^2+L263^2)^0.5</f>
        <v>4.8874959083981517</v>
      </c>
      <c r="M273" s="77">
        <f>M241+M263</f>
        <v>9.8138375553204895</v>
      </c>
      <c r="N273" s="77">
        <f>(N241^2+N263^2)^0.5</f>
        <v>0.64989515005971665</v>
      </c>
      <c r="O273" s="77">
        <f>O241+O263</f>
        <v>93.246015831781193</v>
      </c>
      <c r="P273" s="77">
        <f>(P241^2+P263^2)^0.5</f>
        <v>13.45097217135064</v>
      </c>
      <c r="Q273" s="77">
        <f>Q241+Q263</f>
        <v>19.579983515157121</v>
      </c>
      <c r="R273" s="79">
        <f>(R241^2+R263^2)^0.5</f>
        <v>1.6913445555314892</v>
      </c>
    </row>
    <row r="274" spans="1:18" ht="16" thickBot="1"/>
    <row r="275" spans="1:18">
      <c r="J275" s="4" t="s">
        <v>249</v>
      </c>
      <c r="K275" s="258">
        <f>K272-K271</f>
        <v>25.950726762472151</v>
      </c>
      <c r="L275" s="38">
        <f>(L272^2+L271^2)^0.5</f>
        <v>2.7602508152235097</v>
      </c>
      <c r="M275" s="38">
        <f>M272-M271</f>
        <v>2.5948526237832787</v>
      </c>
      <c r="N275" s="38">
        <f>(N272^2+N271^2)^0.5</f>
        <v>1.0279545587299148</v>
      </c>
      <c r="O275" s="38">
        <f>O272-O271</f>
        <v>19.367189707922634</v>
      </c>
      <c r="P275" s="38">
        <f>(P272^2+P271^2)^0.5</f>
        <v>8.7484493524093736</v>
      </c>
      <c r="Q275" s="38">
        <f>Q272-Q271</f>
        <v>6.7683156001258205</v>
      </c>
      <c r="R275" s="268">
        <f>(R272^2+R271^2)^0.5</f>
        <v>2.0838912492294739</v>
      </c>
    </row>
    <row r="276" spans="1:18" ht="16" thickBot="1">
      <c r="J276" s="22" t="s">
        <v>250</v>
      </c>
      <c r="K276" s="76">
        <f>K273-K271</f>
        <v>-7.3090859798732666</v>
      </c>
      <c r="L276" s="78">
        <f>(L273^2+L271^2)^0.5</f>
        <v>5.2063497884593799</v>
      </c>
      <c r="M276" s="78">
        <f>M273-M271</f>
        <v>-1.0165738036385292</v>
      </c>
      <c r="N276" s="78">
        <f>(N273^2+N271^2)^0.5</f>
        <v>1.0916324390842373</v>
      </c>
      <c r="O276" s="78">
        <f>O273-O271</f>
        <v>-13.928298406029569</v>
      </c>
      <c r="P276" s="78">
        <f>(P273^2+P271^2)^0.5</f>
        <v>14.681434561141938</v>
      </c>
      <c r="Q276" s="78">
        <f>Q273-Q271</f>
        <v>2.2523219459787356</v>
      </c>
      <c r="R276" s="269">
        <f>(R273^2+R271^2)^0.5</f>
        <v>2.3880626310742512</v>
      </c>
    </row>
    <row r="277" spans="1:18">
      <c r="K277" s="262" t="s">
        <v>251</v>
      </c>
      <c r="M277" s="262" t="s">
        <v>252</v>
      </c>
      <c r="O277" s="262" t="s">
        <v>253</v>
      </c>
      <c r="Q277" s="262" t="s">
        <v>254</v>
      </c>
    </row>
    <row r="280" spans="1:18" s="238" customFormat="1">
      <c r="A280" s="238" t="s">
        <v>275</v>
      </c>
      <c r="J280" s="238" t="s">
        <v>276</v>
      </c>
    </row>
    <row r="281" spans="1:18" ht="16" thickBot="1">
      <c r="A281" s="3" t="s">
        <v>230</v>
      </c>
      <c r="B281" s="3">
        <v>29</v>
      </c>
      <c r="C281" s="3" t="s">
        <v>231</v>
      </c>
      <c r="D281" s="3">
        <v>36</v>
      </c>
      <c r="E281" s="3" t="s">
        <v>232</v>
      </c>
      <c r="F281" s="3" t="s">
        <v>233</v>
      </c>
      <c r="G281" s="233">
        <f>D281-B281</f>
        <v>7</v>
      </c>
      <c r="J281" s="3" t="s">
        <v>234</v>
      </c>
    </row>
    <row r="282" spans="1:18" ht="46" thickBot="1">
      <c r="A282" s="3" t="s">
        <v>235</v>
      </c>
      <c r="B282" s="161" t="s">
        <v>236</v>
      </c>
      <c r="C282" s="3" t="s">
        <v>235</v>
      </c>
      <c r="D282" s="161" t="s">
        <v>236</v>
      </c>
      <c r="E282" s="3" t="s">
        <v>235</v>
      </c>
      <c r="F282" s="161" t="s">
        <v>236</v>
      </c>
      <c r="G282" s="3" t="s">
        <v>235</v>
      </c>
      <c r="H282" s="161" t="s">
        <v>236</v>
      </c>
      <c r="J282" s="29"/>
      <c r="K282" s="30" t="s">
        <v>8</v>
      </c>
      <c r="L282" s="31" t="s">
        <v>9</v>
      </c>
      <c r="M282" s="31" t="s">
        <v>10</v>
      </c>
      <c r="N282" s="31" t="s">
        <v>9</v>
      </c>
      <c r="O282" s="31" t="s">
        <v>11</v>
      </c>
      <c r="P282" s="31" t="s">
        <v>9</v>
      </c>
      <c r="Q282" s="31" t="s">
        <v>12</v>
      </c>
      <c r="R282" s="32" t="s">
        <v>9</v>
      </c>
    </row>
    <row r="283" spans="1:18" ht="16" thickTop="1">
      <c r="A283" s="3">
        <v>1</v>
      </c>
      <c r="B283" s="267">
        <f>'[1]Priming incubation'!CS12</f>
        <v>1.2736761358495274E-3</v>
      </c>
      <c r="C283" s="129">
        <v>13</v>
      </c>
      <c r="D283" s="267">
        <f>'[1]Priming incubation'!CS27</f>
        <v>1.5035782535811897E-3</v>
      </c>
      <c r="E283" s="129">
        <v>25</v>
      </c>
      <c r="F283" s="267">
        <f>'[1]Priming incubation'!CS42</f>
        <v>1.7020180371832949E-3</v>
      </c>
      <c r="G283" s="129">
        <v>37</v>
      </c>
      <c r="H283" s="267">
        <f>'[1]Priming incubation'!CS57</f>
        <v>1.8382327584103228E-3</v>
      </c>
      <c r="J283" s="15" t="s">
        <v>21</v>
      </c>
      <c r="K283" s="263">
        <f>AVERAGE(B283:B285)</f>
        <v>1.2823007147160159E-3</v>
      </c>
      <c r="L283" s="245">
        <f>STDEV(B283:B285)</f>
        <v>5.0899087006142445E-5</v>
      </c>
      <c r="M283" s="245">
        <f>AVERAGE(B286:B288)</f>
        <v>3.7516767087541965E-4</v>
      </c>
      <c r="N283" s="245">
        <f>STDEV(B286:B288)</f>
        <v>6.9812043327241211E-5</v>
      </c>
      <c r="O283" s="245">
        <f>AVERAGE(B289:B291)</f>
        <v>2.2207355691858978E-3</v>
      </c>
      <c r="P283" s="245">
        <f>STDEV(B289:B291)</f>
        <v>2.2854698738882702E-4</v>
      </c>
      <c r="Q283" s="253">
        <f>AVERAGE(B292:B294)</f>
        <v>5.2235714211684465E-4</v>
      </c>
      <c r="R283" s="254">
        <f>STDEV(B292:B294)</f>
        <v>6.236790045802716E-5</v>
      </c>
    </row>
    <row r="284" spans="1:18">
      <c r="A284" s="3">
        <v>2</v>
      </c>
      <c r="B284" s="267">
        <f>'[1]Priming incubation'!CS13</f>
        <v>1.2362649203963444E-3</v>
      </c>
      <c r="C284" s="129">
        <v>14</v>
      </c>
      <c r="D284" s="267">
        <f>'[1]Priming incubation'!CS28</f>
        <v>1.3653719733362664E-3</v>
      </c>
      <c r="E284" s="129">
        <v>26</v>
      </c>
      <c r="F284" s="267">
        <f>'[1]Priming incubation'!CS43</f>
        <v>1.6114097565421599E-3</v>
      </c>
      <c r="G284" s="129">
        <v>38</v>
      </c>
      <c r="H284" s="267">
        <f>'[1]Priming incubation'!CS58</f>
        <v>1.4350820695554359E-3</v>
      </c>
      <c r="J284" s="15" t="s">
        <v>237</v>
      </c>
      <c r="K284" s="252">
        <f>AVERAGE(D283:D285)</f>
        <v>1.5134140724772794E-3</v>
      </c>
      <c r="L284" s="253">
        <f>STDEV(D283:D285)</f>
        <v>1.5319700299804215E-4</v>
      </c>
      <c r="M284" s="253">
        <f>AVERAGE(D286:D288)</f>
        <v>3.7854072047751984E-4</v>
      </c>
      <c r="N284" s="253">
        <f>STDEV(D286:D288)</f>
        <v>6.5411526873775458E-5</v>
      </c>
      <c r="O284" s="253">
        <f>AVERAGE(D289:D291)</f>
        <v>3.5338883985937077E-3</v>
      </c>
      <c r="P284" s="253">
        <f>STDEV(D289:D291)</f>
        <v>4.3505838177756382E-4</v>
      </c>
      <c r="Q284" s="253">
        <f>AVERAGE(D292:D294)</f>
        <v>5.7958294104673526E-4</v>
      </c>
      <c r="R284" s="254">
        <f>STDEV(D292:D294)</f>
        <v>7.6104957858873514E-6</v>
      </c>
    </row>
    <row r="285" spans="1:18">
      <c r="A285" s="3">
        <v>3</v>
      </c>
      <c r="B285" s="267">
        <f>'[1]Priming incubation'!CS14</f>
        <v>1.3369610879021764E-3</v>
      </c>
      <c r="C285" s="129">
        <v>15</v>
      </c>
      <c r="D285" s="267">
        <f>'[1]Priming incubation'!CS29</f>
        <v>1.671291990514382E-3</v>
      </c>
      <c r="E285" s="129">
        <v>27</v>
      </c>
      <c r="F285" s="267">
        <f>'[1]Priming incubation'!CS44</f>
        <v>1.8797807604839262E-3</v>
      </c>
      <c r="G285" s="129">
        <v>39</v>
      </c>
      <c r="H285" s="267">
        <f>'[1]Priming incubation'!CS59</f>
        <v>1.3748395912342051E-3</v>
      </c>
      <c r="J285" s="15" t="s">
        <v>32</v>
      </c>
      <c r="K285" s="252">
        <f>AVERAGE(F283:F285)</f>
        <v>1.7310695180697937E-3</v>
      </c>
      <c r="L285" s="253">
        <f>STDEV(F283:F285)</f>
        <v>1.3652377208915611E-4</v>
      </c>
      <c r="M285" s="253">
        <f>AVERAGE(F286:F288)</f>
        <v>3.9677869907919018E-4</v>
      </c>
      <c r="N285" s="253">
        <f>STDEV(F286:F288)</f>
        <v>5.0963159362379914E-5</v>
      </c>
      <c r="O285" s="253">
        <f>AVERAGE(F289:F291)</f>
        <v>3.5880864129868135E-3</v>
      </c>
      <c r="P285" s="253">
        <f>STDEV(F289:F291)</f>
        <v>4.875499666453337E-4</v>
      </c>
      <c r="Q285" s="253">
        <f>AVERAGE(F292:F294)</f>
        <v>7.4702771402924289E-4</v>
      </c>
      <c r="R285" s="254">
        <f>STDEV(F292:F294)</f>
        <v>6.6764711402670469E-5</v>
      </c>
    </row>
    <row r="286" spans="1:18">
      <c r="A286" s="3">
        <v>4</v>
      </c>
      <c r="B286" s="267">
        <f>'[1]Priming incubation'!CS15</f>
        <v>3.8095788552447137E-4</v>
      </c>
      <c r="C286" s="129">
        <v>16</v>
      </c>
      <c r="D286" s="267">
        <f>'[1]Priming incubation'!CS30</f>
        <v>3.4145674003270858E-4</v>
      </c>
      <c r="E286" s="129">
        <v>28</v>
      </c>
      <c r="F286" s="267">
        <f>'[1]Priming incubation'!CS45</f>
        <v>3.96554938228089E-4</v>
      </c>
      <c r="G286" s="129">
        <v>40</v>
      </c>
      <c r="H286" s="267">
        <f>'[1]Priming incubation'!CS60</f>
        <v>4.4600249830124882E-4</v>
      </c>
      <c r="J286" s="15" t="s">
        <v>31</v>
      </c>
      <c r="K286" s="252">
        <f>AVERAGE(H283:H285)</f>
        <v>1.5493848063999878E-3</v>
      </c>
      <c r="L286" s="253">
        <f>STDEV(H283:H285)</f>
        <v>2.5195663036323238E-4</v>
      </c>
      <c r="M286" s="253">
        <f>AVERAGE(H286:H288)</f>
        <v>3.8239732373391726E-4</v>
      </c>
      <c r="N286" s="253">
        <f>STDEV(H286:H288)</f>
        <v>5.9149189816972645E-5</v>
      </c>
      <c r="O286" s="253">
        <f>AVERAGE(H289:H291)</f>
        <v>3.2305419619860273E-3</v>
      </c>
      <c r="P286" s="253">
        <f>STDEV(H289:H291)</f>
        <v>1.0551083550867514E-3</v>
      </c>
      <c r="Q286" s="253">
        <f>AVERAGE(H292:H294)</f>
        <v>7.4878165335813714E-4</v>
      </c>
      <c r="R286" s="254">
        <f>STDEV(H292:H294)</f>
        <v>7.4449188370816482E-5</v>
      </c>
    </row>
    <row r="287" spans="1:18" ht="16" thickBot="1">
      <c r="A287" s="3">
        <v>5</v>
      </c>
      <c r="B287" s="267">
        <f>'[1]Priming incubation'!CS16</f>
        <v>4.4190428372398042E-4</v>
      </c>
      <c r="C287" s="129">
        <v>17</v>
      </c>
      <c r="D287" s="267">
        <f>'[1]Priming incubation'!CS31</f>
        <v>3.4009804922216215E-4</v>
      </c>
      <c r="E287" s="129">
        <v>29</v>
      </c>
      <c r="F287" s="267">
        <f>'[1]Priming incubation'!CS46</f>
        <v>4.4785337044584279E-4</v>
      </c>
      <c r="G287" s="129">
        <v>41</v>
      </c>
      <c r="H287" s="267">
        <f>'[1]Priming incubation'!CS61</f>
        <v>3.7214497965534592E-4</v>
      </c>
      <c r="J287" s="22" t="s">
        <v>238</v>
      </c>
      <c r="K287" s="255">
        <f>AVERAGE(B283:B285,D283:D285,F283:F285,H283:H285)</f>
        <v>1.5190422779157694E-3</v>
      </c>
      <c r="L287" s="256">
        <f>STDEV(B283:B285,D283:D285,F283:F285,H283:H285)</f>
        <v>2.1788763525450042E-4</v>
      </c>
      <c r="M287" s="256">
        <f>AVERAGE(B286:B288,D286:D288,F286:F288,H286:H288)</f>
        <v>3.8322110354151173E-4</v>
      </c>
      <c r="N287" s="256">
        <f>STDEV(B286:B288,D286:D288,F286:F288,H286:H288)</f>
        <v>5.3351553900151668E-5</v>
      </c>
      <c r="O287" s="256">
        <f>AVERAGE(B289:B291,D289:D291,F289:F291,H289:H291)</f>
        <v>3.1433130856881116E-3</v>
      </c>
      <c r="P287" s="256">
        <f>STDEV(B289:B291,D289:D291,F289:F291,H289:H291)</f>
        <v>7.8695777174035968E-4</v>
      </c>
      <c r="Q287" s="256">
        <f>AVERAGE(B292:B294,D292:D294,F292:F294,H292:H294)</f>
        <v>6.4943736263773993E-4</v>
      </c>
      <c r="R287" s="257">
        <f>STDEV(B292:B294,D292:D294,F292:F294,H292:H294)</f>
        <v>1.164483218675822E-4</v>
      </c>
    </row>
    <row r="288" spans="1:18">
      <c r="A288" s="3">
        <v>6</v>
      </c>
      <c r="B288" s="267">
        <f>'[1]Priming incubation'!CS17</f>
        <v>3.0264084337780722E-4</v>
      </c>
      <c r="C288" s="129">
        <v>18</v>
      </c>
      <c r="D288" s="267">
        <f>'[1]Priming incubation'!CS32</f>
        <v>4.540673721776889E-4</v>
      </c>
      <c r="E288" s="129">
        <v>30</v>
      </c>
      <c r="F288" s="267">
        <f>'[1]Priming incubation'!CS47</f>
        <v>3.4592778856363881E-4</v>
      </c>
      <c r="G288" s="129">
        <v>42</v>
      </c>
      <c r="H288" s="267">
        <f>'[1]Priming incubation'!CS62</f>
        <v>3.2904449324515703E-4</v>
      </c>
    </row>
    <row r="289" spans="1:18" ht="16" thickBot="1">
      <c r="A289" s="3">
        <v>7</v>
      </c>
      <c r="B289" s="267">
        <f>'[1]Priming incubation'!CS18</f>
        <v>2.0549631178210302E-3</v>
      </c>
      <c r="C289" s="129">
        <v>19</v>
      </c>
      <c r="D289" s="267">
        <f>'[1]Priming incubation'!CS33</f>
        <v>3.7451795202500674E-3</v>
      </c>
      <c r="E289" s="129">
        <v>31</v>
      </c>
      <c r="F289" s="267">
        <f>'[1]Priming incubation'!CS48</f>
        <v>3.1597555228523311E-3</v>
      </c>
      <c r="G289" s="129">
        <v>43</v>
      </c>
      <c r="H289" s="267">
        <f>'[1]Priming incubation'!CS63</f>
        <v>2.2060799484495274E-3</v>
      </c>
      <c r="J289" s="3" t="s">
        <v>266</v>
      </c>
    </row>
    <row r="290" spans="1:18">
      <c r="A290" s="3">
        <v>8</v>
      </c>
      <c r="B290" s="267">
        <f>'[1]Priming incubation'!CS19</f>
        <v>2.1257922522696098E-3</v>
      </c>
      <c r="C290" s="129">
        <v>20</v>
      </c>
      <c r="D290" s="267">
        <f>'[1]Priming incubation'!CS34</f>
        <v>3.8229488574647603E-3</v>
      </c>
      <c r="E290" s="129">
        <v>32</v>
      </c>
      <c r="F290" s="267">
        <f>'[1]Priming incubation'!CS49</f>
        <v>4.1186447410228684E-3</v>
      </c>
      <c r="G290" s="129">
        <v>44</v>
      </c>
      <c r="H290" s="267">
        <f>'[1]Priming incubation'!CS64</f>
        <v>4.3138349864803955E-3</v>
      </c>
      <c r="J290" s="4" t="s">
        <v>21</v>
      </c>
      <c r="K290" s="258">
        <f>K283*G$281*1000</f>
        <v>8.9761050030121119</v>
      </c>
      <c r="L290" s="37">
        <f>L283*G$281*1000</f>
        <v>0.35629360904299712</v>
      </c>
      <c r="M290" s="37">
        <f>M283*G$281*1000</f>
        <v>2.6261736961279376</v>
      </c>
      <c r="N290" s="37">
        <f>N283*G$281*1000</f>
        <v>0.48868430329068846</v>
      </c>
      <c r="O290" s="37">
        <f>O283*G$281*1000</f>
        <v>15.545148984301285</v>
      </c>
      <c r="P290" s="37">
        <f>P283*G$281*1000</f>
        <v>1.5998289117217892</v>
      </c>
      <c r="Q290" s="37">
        <f>Q283*G$281*1000</f>
        <v>3.6564999948179127</v>
      </c>
      <c r="R290" s="234">
        <f>R283*G$281*1000</f>
        <v>0.43657530320619009</v>
      </c>
    </row>
    <row r="291" spans="1:18">
      <c r="A291" s="3">
        <v>9</v>
      </c>
      <c r="B291" s="267">
        <f>'[1]Priming incubation'!CS20</f>
        <v>2.4814513374670534E-3</v>
      </c>
      <c r="C291" s="129">
        <v>21</v>
      </c>
      <c r="D291" s="267">
        <f>'[1]Priming incubation'!CS35</f>
        <v>3.033536818066296E-3</v>
      </c>
      <c r="E291" s="129">
        <v>33</v>
      </c>
      <c r="F291" s="267">
        <f>'[1]Priming incubation'!CS50</f>
        <v>3.4858589750852405E-3</v>
      </c>
      <c r="G291" s="129">
        <v>45</v>
      </c>
      <c r="H291" s="267">
        <f>'[1]Priming incubation'!CS65</f>
        <v>3.1717109510281585E-3</v>
      </c>
      <c r="J291" s="15" t="s">
        <v>237</v>
      </c>
      <c r="K291" s="74">
        <f>K284*G$281*1000</f>
        <v>10.593898507340956</v>
      </c>
      <c r="L291" s="35">
        <f>L284*G$281*1000</f>
        <v>1.0723790209862949</v>
      </c>
      <c r="M291" s="35">
        <f>M284*G$281*1000</f>
        <v>2.6497850433426389</v>
      </c>
      <c r="N291" s="35">
        <f>N284*G$281*1000</f>
        <v>0.45788068811642824</v>
      </c>
      <c r="O291" s="35">
        <f>O284*G$281*1000</f>
        <v>24.737218790155953</v>
      </c>
      <c r="P291" s="35">
        <f>P284*G$281*1000</f>
        <v>3.0454086724429468</v>
      </c>
      <c r="Q291" s="35">
        <f>Q284*G$281*1000</f>
        <v>4.057080587327146</v>
      </c>
      <c r="R291" s="36">
        <f>R284*G$281*1000</f>
        <v>5.3273470501211458E-2</v>
      </c>
    </row>
    <row r="292" spans="1:18">
      <c r="A292" s="3">
        <v>10</v>
      </c>
      <c r="B292" s="267">
        <f>'[1]Priming incubation'!CS21</f>
        <v>4.5218962323295106E-4</v>
      </c>
      <c r="C292" s="129">
        <v>22</v>
      </c>
      <c r="D292" s="267">
        <f>'[1]Priming incubation'!CS36</f>
        <v>5.8360080213697271E-4</v>
      </c>
      <c r="E292" s="129">
        <v>34</v>
      </c>
      <c r="F292" s="267">
        <f>'[1]Priming incubation'!CS51</f>
        <v>7.6335920782229151E-4</v>
      </c>
      <c r="G292" s="129">
        <v>46</v>
      </c>
      <c r="H292" s="267">
        <f>'[1]Priming incubation'!CS66</f>
        <v>8.1024111309887072E-4</v>
      </c>
      <c r="J292" s="15" t="s">
        <v>32</v>
      </c>
      <c r="K292" s="74">
        <f>K285*G$281*1000</f>
        <v>12.117486626488557</v>
      </c>
      <c r="L292" s="35">
        <f>L285*G$281*1000</f>
        <v>0.9556664046240928</v>
      </c>
      <c r="M292" s="35">
        <f>M285*G$281*1000</f>
        <v>2.7774508935543309</v>
      </c>
      <c r="N292" s="35">
        <f>N285*G$281*1000</f>
        <v>0.35674211553665941</v>
      </c>
      <c r="O292" s="35">
        <f>O285*G$281*1000</f>
        <v>25.116604890907695</v>
      </c>
      <c r="P292" s="35">
        <f>P285*G$281*1000</f>
        <v>3.4128497665173358</v>
      </c>
      <c r="Q292" s="35">
        <f>Q285*G$281*1000</f>
        <v>5.2291939982047007</v>
      </c>
      <c r="R292" s="36">
        <f>R285*G$281*1000</f>
        <v>0.46735297981869328</v>
      </c>
    </row>
    <row r="293" spans="1:18" ht="16" thickBot="1">
      <c r="A293" s="3">
        <v>11</v>
      </c>
      <c r="B293" s="267">
        <f>'[1]Priming incubation'!CS22</f>
        <v>5.714817162716636E-4</v>
      </c>
      <c r="C293" s="129">
        <v>23</v>
      </c>
      <c r="D293" s="267">
        <f>'[1]Priming incubation'!CS37</f>
        <v>5.8434248450257679E-4</v>
      </c>
      <c r="E293" s="129">
        <v>35</v>
      </c>
      <c r="F293" s="267">
        <f>'[1]Priming incubation'!CS52</f>
        <v>8.0411139947927316E-4</v>
      </c>
      <c r="G293" s="129">
        <v>47</v>
      </c>
      <c r="H293" s="267">
        <f>'[1]Priming incubation'!CS67</f>
        <v>7.7010701694994938E-4</v>
      </c>
      <c r="J293" s="22" t="s">
        <v>31</v>
      </c>
      <c r="K293" s="76">
        <f>K286*G$281*1000</f>
        <v>10.845693644799915</v>
      </c>
      <c r="L293" s="77">
        <f>L286*G$281*1000</f>
        <v>1.7636964125426267</v>
      </c>
      <c r="M293" s="77">
        <f>M286*G$281*1000</f>
        <v>2.6767812661374206</v>
      </c>
      <c r="N293" s="77">
        <f>N286*G$281*1000</f>
        <v>0.41404432871880847</v>
      </c>
      <c r="O293" s="77">
        <f>O286*G$281*1000</f>
        <v>22.613793733902188</v>
      </c>
      <c r="P293" s="77">
        <f>P286*G$281*1000</f>
        <v>7.3857584856072593</v>
      </c>
      <c r="Q293" s="77">
        <f>Q286*G$281*1000</f>
        <v>5.2414715735069599</v>
      </c>
      <c r="R293" s="79">
        <f>R286*G$281*1000</f>
        <v>0.52114431859571542</v>
      </c>
    </row>
    <row r="294" spans="1:18" ht="16" thickBot="1">
      <c r="A294" s="3">
        <v>12</v>
      </c>
      <c r="B294" s="267">
        <f>'[1]Priming incubation'!CS23</f>
        <v>5.4340008684591954E-4</v>
      </c>
      <c r="C294" s="129">
        <v>24</v>
      </c>
      <c r="D294" s="267">
        <f>'[1]Priming incubation'!CS38</f>
        <v>5.7080553650065615E-4</v>
      </c>
      <c r="E294" s="129">
        <v>36</v>
      </c>
      <c r="F294" s="267">
        <f>'[1]Priming incubation'!CS53</f>
        <v>6.7361253478616422E-4</v>
      </c>
      <c r="G294" s="129">
        <v>48</v>
      </c>
      <c r="H294" s="267">
        <f>'[1]Priming incubation'!CS68</f>
        <v>6.6599683002559152E-4</v>
      </c>
    </row>
    <row r="295" spans="1:18">
      <c r="J295" s="4" t="s">
        <v>249</v>
      </c>
      <c r="K295" s="258">
        <f>K292-K291</f>
        <v>1.5235881191476004</v>
      </c>
      <c r="L295" s="38">
        <f>(L292^2+L291^2)^0.5</f>
        <v>1.4364174329137978</v>
      </c>
      <c r="M295" s="38">
        <f>M292-M291</f>
        <v>0.12766585021169208</v>
      </c>
      <c r="N295" s="38">
        <f>(N292^2+N291^2)^0.5</f>
        <v>0.58044781121780886</v>
      </c>
      <c r="O295" s="38">
        <f>O292-O291</f>
        <v>0.3793861007517414</v>
      </c>
      <c r="P295" s="38">
        <f>(P292^2+P291^2)^0.5</f>
        <v>4.5740635665683689</v>
      </c>
      <c r="Q295" s="38">
        <f>Q292-Q291</f>
        <v>1.1721134108775546</v>
      </c>
      <c r="R295" s="268">
        <f>(R292^2+R291^2)^0.5</f>
        <v>0.47037949615672597</v>
      </c>
    </row>
    <row r="296" spans="1:18" ht="16" thickBot="1">
      <c r="J296" s="22" t="s">
        <v>250</v>
      </c>
      <c r="K296" s="76">
        <f>K293-K291</f>
        <v>0.25179513745895932</v>
      </c>
      <c r="L296" s="78">
        <f>(L293^2+L291^2)^0.5</f>
        <v>2.0641273701657212</v>
      </c>
      <c r="M296" s="78">
        <f>M293-M291</f>
        <v>2.6996222794781755E-2</v>
      </c>
      <c r="N296" s="78">
        <f>(N293^2+N291^2)^0.5</f>
        <v>0.61732279294886117</v>
      </c>
      <c r="O296" s="78">
        <f>O293-O291</f>
        <v>-2.1234250562537653</v>
      </c>
      <c r="P296" s="78">
        <f>(P293^2+P291^2)^0.5</f>
        <v>7.9889888214911373</v>
      </c>
      <c r="Q296" s="78">
        <f>Q293-Q291</f>
        <v>1.1843909861798139</v>
      </c>
      <c r="R296" s="269">
        <f>(R293^2+R291^2)^0.5</f>
        <v>0.52386015640038519</v>
      </c>
    </row>
    <row r="297" spans="1:18">
      <c r="K297" s="262" t="s">
        <v>251</v>
      </c>
      <c r="M297" s="262" t="s">
        <v>252</v>
      </c>
      <c r="O297" s="262" t="s">
        <v>253</v>
      </c>
      <c r="Q297" s="262" t="s">
        <v>254</v>
      </c>
    </row>
    <row r="299" spans="1:18" ht="16" thickBot="1">
      <c r="J299" s="3" t="s">
        <v>267</v>
      </c>
    </row>
    <row r="300" spans="1:18">
      <c r="J300" s="4" t="s">
        <v>21</v>
      </c>
      <c r="K300" s="258">
        <f>K238+K290</f>
        <v>35.159844507212696</v>
      </c>
      <c r="L300" s="37">
        <f>(L238^2+L290^2)^0.5</f>
        <v>3.1100686050242201</v>
      </c>
      <c r="M300" s="37">
        <f>M238+M290</f>
        <v>10.598799009385395</v>
      </c>
      <c r="N300" s="37">
        <f>(N238^2+N290^2)^0.5</f>
        <v>0.78650439926068938</v>
      </c>
      <c r="O300" s="37">
        <f>O238+O290</f>
        <v>70.747852046580249</v>
      </c>
      <c r="P300" s="37">
        <f>(P238^2+P290^2)^0.5</f>
        <v>4.0383383588369703</v>
      </c>
      <c r="Q300" s="37">
        <f>Q238+Q290</f>
        <v>15.891890807157054</v>
      </c>
      <c r="R300" s="234">
        <f>(R238^2+R290^2)^0.5</f>
        <v>1.062634948463085</v>
      </c>
    </row>
    <row r="301" spans="1:18">
      <c r="J301" s="15" t="s">
        <v>237</v>
      </c>
      <c r="K301" s="74">
        <f>K239+K291</f>
        <v>58.082665051916891</v>
      </c>
      <c r="L301" s="35">
        <f>(L239^2+L291^2)^0.5</f>
        <v>1.9185057604794187</v>
      </c>
      <c r="M301" s="35">
        <f>M239+M291</f>
        <v>11.217702764413236</v>
      </c>
      <c r="N301" s="35">
        <f>(N239^2+N291^2)^0.5</f>
        <v>0.87986971233886202</v>
      </c>
      <c r="O301" s="35">
        <f>O239+O291</f>
        <v>118.05332122521141</v>
      </c>
      <c r="P301" s="35">
        <f>(P239^2+P291^2)^0.5</f>
        <v>6.4185517123675719</v>
      </c>
      <c r="Q301" s="35">
        <f>Q239+Q291</f>
        <v>18.522054321321892</v>
      </c>
      <c r="R301" s="36">
        <f>(R239^2+R291^2)^0.5</f>
        <v>1.6308580692510806</v>
      </c>
    </row>
    <row r="302" spans="1:18">
      <c r="J302" s="15" t="s">
        <v>32</v>
      </c>
      <c r="K302" s="74">
        <f>K240+K292</f>
        <v>85.043678837550317</v>
      </c>
      <c r="L302" s="35">
        <f>(L240^2+L292^2)^0.5</f>
        <v>2.2109901338438722</v>
      </c>
      <c r="M302" s="35">
        <f>M240+M292</f>
        <v>13.670526283797361</v>
      </c>
      <c r="N302" s="35">
        <f>(N240^2+N292^2)^0.5</f>
        <v>0.59283796872082584</v>
      </c>
      <c r="O302" s="35">
        <f>O240+O292</f>
        <v>137.77704531404407</v>
      </c>
      <c r="P302" s="35">
        <f>(P240^2+P292^2)^0.5</f>
        <v>7.2944624145072066</v>
      </c>
      <c r="Q302" s="35">
        <f>Q240+Q292</f>
        <v>25.920192852010999</v>
      </c>
      <c r="R302" s="36">
        <f>(R240^2+R292^2)^0.5</f>
        <v>1.2947973689218559</v>
      </c>
    </row>
    <row r="303" spans="1:18" ht="16" thickBot="1">
      <c r="J303" s="22" t="s">
        <v>31</v>
      </c>
      <c r="K303" s="76">
        <f>K241+K293</f>
        <v>52.334809377028741</v>
      </c>
      <c r="L303" s="77">
        <f>(L241^2+L293^2)^0.5</f>
        <v>5.1044444565552984</v>
      </c>
      <c r="M303" s="77">
        <f>M241+M293</f>
        <v>10.563697173796481</v>
      </c>
      <c r="N303" s="77">
        <f>(N241^2+N293^2)^0.5</f>
        <v>0.75861806648683716</v>
      </c>
      <c r="O303" s="77">
        <f>O241+O293</f>
        <v>103.90595278120291</v>
      </c>
      <c r="P303" s="77">
        <f>(P241^2+P293^2)^0.5</f>
        <v>15.16864929242603</v>
      </c>
      <c r="Q303" s="77">
        <f>Q241+Q293</f>
        <v>21.16640589878094</v>
      </c>
      <c r="R303" s="79">
        <f>(R241^2+R293^2)^0.5</f>
        <v>1.7167280387738431</v>
      </c>
    </row>
    <row r="304" spans="1:18" ht="16" thickBot="1"/>
    <row r="305" spans="1:18">
      <c r="J305" s="4" t="s">
        <v>249</v>
      </c>
      <c r="K305" s="258">
        <f>K302-K301</f>
        <v>26.961013785633426</v>
      </c>
      <c r="L305" s="38">
        <f>(L302^2+L301^2)^0.5</f>
        <v>2.9273096394040135</v>
      </c>
      <c r="M305" s="38">
        <f>M302-M301</f>
        <v>2.4528235193841255</v>
      </c>
      <c r="N305" s="38">
        <f>(N302^2+N301^2)^0.5</f>
        <v>1.0609559688546488</v>
      </c>
      <c r="O305" s="38">
        <f>O302-O301</f>
        <v>19.723724088832668</v>
      </c>
      <c r="P305" s="38">
        <f>(P302^2+P301^2)^0.5</f>
        <v>9.7163258488481645</v>
      </c>
      <c r="Q305" s="38">
        <f>Q302-Q301</f>
        <v>7.3981385306891063</v>
      </c>
      <c r="R305" s="268">
        <f>(R302^2+R301^2)^0.5</f>
        <v>2.0823540209600102</v>
      </c>
    </row>
    <row r="306" spans="1:18" ht="16" thickBot="1">
      <c r="J306" s="22" t="s">
        <v>250</v>
      </c>
      <c r="K306" s="76">
        <f>K303-K301</f>
        <v>-5.7478556748881502</v>
      </c>
      <c r="L306" s="78">
        <f>(L303^2+L301^2)^0.5</f>
        <v>5.4530741387817967</v>
      </c>
      <c r="M306" s="78">
        <f>M303-M301</f>
        <v>-0.65400559061675523</v>
      </c>
      <c r="N306" s="78">
        <f>(N303^2+N301^2)^0.5</f>
        <v>1.1617538816339281</v>
      </c>
      <c r="O306" s="78">
        <f>O303-O301</f>
        <v>-14.147368444008492</v>
      </c>
      <c r="P306" s="78">
        <f>(P303^2+P301^2)^0.5</f>
        <v>16.470753699844867</v>
      </c>
      <c r="Q306" s="78">
        <f>Q303-Q301</f>
        <v>2.644351577459048</v>
      </c>
      <c r="R306" s="269">
        <f>(R303^2+R301^2)^0.5</f>
        <v>2.367879473527664</v>
      </c>
    </row>
    <row r="307" spans="1:18">
      <c r="K307" s="262" t="s">
        <v>251</v>
      </c>
      <c r="M307" s="262" t="s">
        <v>252</v>
      </c>
      <c r="O307" s="262" t="s">
        <v>253</v>
      </c>
      <c r="Q307" s="262" t="s">
        <v>254</v>
      </c>
    </row>
    <row r="309" spans="1:18" ht="12.75" customHeight="1"/>
    <row r="310" spans="1:18" s="238" customFormat="1">
      <c r="A310" s="238" t="s">
        <v>277</v>
      </c>
      <c r="J310" s="238" t="s">
        <v>278</v>
      </c>
    </row>
    <row r="311" spans="1:18" ht="16" thickBot="1">
      <c r="A311" s="3" t="s">
        <v>230</v>
      </c>
      <c r="B311" s="3">
        <v>29</v>
      </c>
      <c r="C311" s="3" t="s">
        <v>231</v>
      </c>
      <c r="D311" s="3">
        <v>42</v>
      </c>
      <c r="E311" s="3" t="s">
        <v>232</v>
      </c>
      <c r="F311" s="3" t="s">
        <v>233</v>
      </c>
      <c r="G311" s="233">
        <f>D311-B311</f>
        <v>13</v>
      </c>
      <c r="J311" s="3" t="s">
        <v>234</v>
      </c>
    </row>
    <row r="312" spans="1:18" ht="46" thickBot="1">
      <c r="A312" s="3" t="s">
        <v>235</v>
      </c>
      <c r="B312" s="161" t="s">
        <v>236</v>
      </c>
      <c r="C312" s="3" t="s">
        <v>235</v>
      </c>
      <c r="D312" s="161" t="s">
        <v>236</v>
      </c>
      <c r="E312" s="3" t="s">
        <v>235</v>
      </c>
      <c r="F312" s="161" t="s">
        <v>236</v>
      </c>
      <c r="G312" s="3" t="s">
        <v>235</v>
      </c>
      <c r="H312" s="161" t="s">
        <v>236</v>
      </c>
      <c r="J312" s="29"/>
      <c r="K312" s="30" t="s">
        <v>8</v>
      </c>
      <c r="L312" s="31" t="s">
        <v>9</v>
      </c>
      <c r="M312" s="31" t="s">
        <v>10</v>
      </c>
      <c r="N312" s="31" t="s">
        <v>9</v>
      </c>
      <c r="O312" s="31" t="s">
        <v>11</v>
      </c>
      <c r="P312" s="31" t="s">
        <v>9</v>
      </c>
      <c r="Q312" s="31" t="s">
        <v>12</v>
      </c>
      <c r="R312" s="32" t="s">
        <v>9</v>
      </c>
    </row>
    <row r="313" spans="1:18" ht="16" thickTop="1">
      <c r="A313" s="3">
        <v>1</v>
      </c>
      <c r="B313" s="267">
        <f>'[1]Priming incubation'!CX12</f>
        <v>1.3201069183833066E-3</v>
      </c>
      <c r="C313" s="129">
        <v>13</v>
      </c>
      <c r="D313" s="267">
        <f>'[1]Priming incubation'!CX27</f>
        <v>1.4330257355285338E-3</v>
      </c>
      <c r="E313" s="129">
        <v>25</v>
      </c>
      <c r="F313" s="267">
        <f>'[1]Priming incubation'!CX42</f>
        <v>1.4229803539646481E-3</v>
      </c>
      <c r="G313" s="129">
        <v>37</v>
      </c>
      <c r="H313" s="267">
        <f>'[1]Priming incubation'!CX57</f>
        <v>1.632582440454292E-3</v>
      </c>
      <c r="J313" s="15" t="s">
        <v>21</v>
      </c>
      <c r="K313" s="263">
        <f>AVERAGE(B313:B315)</f>
        <v>1.2868948486182842E-3</v>
      </c>
      <c r="L313" s="245">
        <f>STDEV(B313:B315)</f>
        <v>1.3370126313877448E-4</v>
      </c>
      <c r="M313" s="245">
        <f>AVERAGE(B316:B318)</f>
        <v>2.7410793701161722E-4</v>
      </c>
      <c r="N313" s="245">
        <f>STDEV(B316:B318)</f>
        <v>4.5966915299752339E-5</v>
      </c>
      <c r="O313" s="245">
        <f>AVERAGE(B319:B321)</f>
        <v>2.1966963163954534E-3</v>
      </c>
      <c r="P313" s="245">
        <f>STDEV(B319:B321)</f>
        <v>1.1514237479793198E-4</v>
      </c>
      <c r="Q313" s="253">
        <f>AVERAGE(B322:B324)</f>
        <v>3.9095661766932782E-4</v>
      </c>
      <c r="R313" s="254">
        <f>STDEV(B322:B324)</f>
        <v>5.4832295790854937E-5</v>
      </c>
    </row>
    <row r="314" spans="1:18">
      <c r="A314" s="3">
        <v>2</v>
      </c>
      <c r="B314" s="267">
        <f>'[1]Priming incubation'!CX13</f>
        <v>1.1397179648400633E-3</v>
      </c>
      <c r="C314" s="129">
        <v>14</v>
      </c>
      <c r="D314" s="267">
        <f>'[1]Priming incubation'!CX28</f>
        <v>1.561329468350386E-3</v>
      </c>
      <c r="E314" s="129">
        <v>26</v>
      </c>
      <c r="F314" s="267">
        <f>'[1]Priming incubation'!CX43</f>
        <v>1.8402365193195449E-3</v>
      </c>
      <c r="G314" s="129">
        <v>38</v>
      </c>
      <c r="H314" s="267">
        <f>'[1]Priming incubation'!CX58</f>
        <v>1.0753244499749764E-3</v>
      </c>
      <c r="J314" s="15" t="s">
        <v>237</v>
      </c>
      <c r="K314" s="252">
        <f>AVERAGE(D313:D315)</f>
        <v>1.4888297445876213E-3</v>
      </c>
      <c r="L314" s="253">
        <f>STDEV(D313:D315)</f>
        <v>6.5761098919537894E-5</v>
      </c>
      <c r="M314" s="253">
        <f>AVERAGE(D316:D318)</f>
        <v>2.8892681311633929E-4</v>
      </c>
      <c r="N314" s="253">
        <f>STDEV(D316:D318)</f>
        <v>2.1397768818449274E-5</v>
      </c>
      <c r="O314" s="253">
        <f>AVERAGE(D319:D321)</f>
        <v>3.0775842561620794E-3</v>
      </c>
      <c r="P314" s="253">
        <f>STDEV(D319:D321)</f>
        <v>2.578736669888038E-4</v>
      </c>
      <c r="Q314" s="253">
        <f>AVERAGE(D322:D324)</f>
        <v>4.7019832490648563E-4</v>
      </c>
      <c r="R314" s="254">
        <f>STDEV(D322:D324)</f>
        <v>5.2442719853680086E-5</v>
      </c>
    </row>
    <row r="315" spans="1:18">
      <c r="A315" s="3">
        <v>3</v>
      </c>
      <c r="B315" s="267">
        <f>'[1]Priming incubation'!CX14</f>
        <v>1.4008596626314828E-3</v>
      </c>
      <c r="C315" s="129">
        <v>15</v>
      </c>
      <c r="D315" s="267">
        <f>'[1]Priming incubation'!CX29</f>
        <v>1.472134029883944E-3</v>
      </c>
      <c r="E315" s="129">
        <v>27</v>
      </c>
      <c r="F315" s="267">
        <f>'[1]Priming incubation'!CX44</f>
        <v>1.47368386842132E-3</v>
      </c>
      <c r="G315" s="129">
        <v>39</v>
      </c>
      <c r="H315" s="267">
        <f>'[1]Priming incubation'!CX59</f>
        <v>1.2334520718714987E-3</v>
      </c>
      <c r="J315" s="15" t="s">
        <v>32</v>
      </c>
      <c r="K315" s="252">
        <f>AVERAGE(F313:F315)</f>
        <v>1.5789669139018379E-3</v>
      </c>
      <c r="L315" s="253">
        <f>STDEV(F313:F315)</f>
        <v>2.2768194181996035E-4</v>
      </c>
      <c r="M315" s="253">
        <f>AVERAGE(F316:F318)</f>
        <v>2.7637100111842862E-4</v>
      </c>
      <c r="N315" s="253">
        <f>STDEV(F316:F318)</f>
        <v>9.6153117196826695E-6</v>
      </c>
      <c r="O315" s="253">
        <f>AVERAGE(F319:F321)</f>
        <v>3.160619489749029E-3</v>
      </c>
      <c r="P315" s="253">
        <f>STDEV(F319:F321)</f>
        <v>2.0188729482524794E-4</v>
      </c>
      <c r="Q315" s="253">
        <f>AVERAGE(F322:F324)</f>
        <v>6.2155992346602884E-4</v>
      </c>
      <c r="R315" s="254">
        <f>STDEV(F322:F324)</f>
        <v>5.315204071877546E-5</v>
      </c>
    </row>
    <row r="316" spans="1:18">
      <c r="A316" s="3">
        <v>4</v>
      </c>
      <c r="B316" s="267">
        <f>'[1]Priming incubation'!CX15</f>
        <v>2.521538766680214E-4</v>
      </c>
      <c r="C316" s="129">
        <v>16</v>
      </c>
      <c r="D316" s="267">
        <f>'[1]Priming incubation'!CX30</f>
        <v>2.7274935999157521E-4</v>
      </c>
      <c r="E316" s="129">
        <v>28</v>
      </c>
      <c r="F316" s="267">
        <f>'[1]Priming incubation'!CX45</f>
        <v>2.7235256488722587E-4</v>
      </c>
      <c r="G316" s="129">
        <v>40</v>
      </c>
      <c r="H316" s="267">
        <f>'[1]Priming incubation'!CX60</f>
        <v>2.7613512078940137E-4</v>
      </c>
      <c r="J316" s="15" t="s">
        <v>31</v>
      </c>
      <c r="K316" s="252">
        <f>AVERAGE(H313:H315)</f>
        <v>1.3137863207669225E-3</v>
      </c>
      <c r="L316" s="253">
        <f>STDEV(H313:H315)</f>
        <v>2.8718340942236747E-4</v>
      </c>
      <c r="M316" s="253">
        <f>AVERAGE(H316:H318)</f>
        <v>2.8322734143102624E-4</v>
      </c>
      <c r="N316" s="253">
        <f>STDEV(H316:H318)</f>
        <v>2.4613217767870183E-5</v>
      </c>
      <c r="O316" s="253">
        <f>AVERAGE(H319:H321)</f>
        <v>2.7533735792023965E-3</v>
      </c>
      <c r="P316" s="253">
        <f>STDEV(H319:H321)</f>
        <v>8.311514193010723E-4</v>
      </c>
      <c r="Q316" s="253">
        <f>AVERAGE(H322:H324)</f>
        <v>5.6308921438120627E-4</v>
      </c>
      <c r="R316" s="254">
        <f>STDEV(H322:H324)</f>
        <v>1.2814417818489746E-4</v>
      </c>
    </row>
    <row r="317" spans="1:18" ht="16" thickBot="1">
      <c r="A317" s="3">
        <v>5</v>
      </c>
      <c r="B317" s="267">
        <f>'[1]Priming incubation'!CX16</f>
        <v>3.269355553273937E-4</v>
      </c>
      <c r="C317" s="129">
        <v>17</v>
      </c>
      <c r="D317" s="267">
        <f>'[1]Priming incubation'!CX31</f>
        <v>2.8084204227695804E-4</v>
      </c>
      <c r="E317" s="129">
        <v>29</v>
      </c>
      <c r="F317" s="267">
        <f>'[1]Priming incubation'!CX46</f>
        <v>2.8734366428370168E-4</v>
      </c>
      <c r="G317" s="129">
        <v>41</v>
      </c>
      <c r="H317" s="267">
        <f>'[1]Priming incubation'!CX61</f>
        <v>2.6293890133303517E-4</v>
      </c>
      <c r="J317" s="22" t="s">
        <v>238</v>
      </c>
      <c r="K317" s="255">
        <f>AVERAGE(B313:B315,D313:D315,F313:F315,H313:H315)</f>
        <v>1.4171194569686664E-3</v>
      </c>
      <c r="L317" s="256">
        <f>STDEV(B313:B315,D313:D315,F313:F315,H313:H315)</f>
        <v>2.1104659229637246E-4</v>
      </c>
      <c r="M317" s="256">
        <f>AVERAGE(B316:B318,D316:D318,F316:F318,H316:H318)</f>
        <v>2.8065827316935279E-4</v>
      </c>
      <c r="N317" s="256">
        <f>STDEV(B316:B318,D316:D318,F316:F318,H316:H318)</f>
        <v>2.5130464040669871E-5</v>
      </c>
      <c r="O317" s="256">
        <f>AVERAGE(B319:B321,D319:D321,F319:F321,H319:H321)</f>
        <v>2.7970684103772402E-3</v>
      </c>
      <c r="P317" s="256">
        <f>STDEV(B319:B321,D319:D321,F319:F321,H319:H321)</f>
        <v>5.5122168136649433E-4</v>
      </c>
      <c r="Q317" s="256">
        <f>AVERAGE(B322:B324,D322:D324,F322:F324,H322:H324)</f>
        <v>5.1145102010576222E-4</v>
      </c>
      <c r="R317" s="257">
        <f>STDEV(B322:B324,D322:D324,F322:F324,H322:H324)</f>
        <v>1.1403319193273254E-4</v>
      </c>
    </row>
    <row r="318" spans="1:18">
      <c r="A318" s="3">
        <v>6</v>
      </c>
      <c r="B318" s="267">
        <f>'[1]Priming incubation'!CX17</f>
        <v>2.4323437903943653E-4</v>
      </c>
      <c r="C318" s="129">
        <v>18</v>
      </c>
      <c r="D318" s="267">
        <f>'[1]Priming incubation'!CX32</f>
        <v>3.1318903708048469E-4</v>
      </c>
      <c r="E318" s="129">
        <v>30</v>
      </c>
      <c r="F318" s="267">
        <f>'[1]Priming incubation'!CX47</f>
        <v>2.6941677418435819E-4</v>
      </c>
      <c r="G318" s="129">
        <v>42</v>
      </c>
      <c r="H318" s="267">
        <f>'[1]Priming incubation'!CX62</f>
        <v>3.1060800217064206E-4</v>
      </c>
    </row>
    <row r="319" spans="1:18" ht="16" thickBot="1">
      <c r="A319" s="3">
        <v>7</v>
      </c>
      <c r="B319" s="267">
        <f>'[1]Priming incubation'!CX18</f>
        <v>2.3117664920543394E-3</v>
      </c>
      <c r="C319" s="129">
        <v>19</v>
      </c>
      <c r="D319" s="267">
        <f>'[1]Priming incubation'!CX33</f>
        <v>3.1627699527212718E-3</v>
      </c>
      <c r="E319" s="129">
        <v>31</v>
      </c>
      <c r="F319" s="267">
        <f>'[1]Priming incubation'!CX48</f>
        <v>2.949182302848765E-3</v>
      </c>
      <c r="G319" s="129">
        <v>43</v>
      </c>
      <c r="H319" s="267">
        <f>'[1]Priming incubation'!CX63</f>
        <v>2.0306367062679501E-3</v>
      </c>
      <c r="J319" s="3" t="s">
        <v>266</v>
      </c>
    </row>
    <row r="320" spans="1:18">
      <c r="A320" s="3">
        <v>8</v>
      </c>
      <c r="B320" s="267">
        <f>'[1]Priming incubation'!CX19</f>
        <v>2.0814818780193695E-3</v>
      </c>
      <c r="C320" s="129">
        <v>20</v>
      </c>
      <c r="D320" s="267">
        <f>'[1]Priming incubation'!CX34</f>
        <v>3.2820872920095692E-3</v>
      </c>
      <c r="E320" s="129">
        <v>32</v>
      </c>
      <c r="F320" s="267">
        <f>'[1]Priming incubation'!CX49</f>
        <v>3.3513628843376154E-3</v>
      </c>
      <c r="G320" s="129">
        <v>44</v>
      </c>
      <c r="H320" s="267">
        <f>'[1]Priming incubation'!CX64</f>
        <v>3.6615977929837945E-3</v>
      </c>
      <c r="J320" s="4" t="s">
        <v>21</v>
      </c>
      <c r="K320" s="258">
        <f>K313*G$311*1000</f>
        <v>16.729633032037693</v>
      </c>
      <c r="L320" s="37">
        <f>L313*G$311*1000</f>
        <v>1.7381164208040683</v>
      </c>
      <c r="M320" s="37">
        <f>M313*G$311*1000</f>
        <v>3.5634031811510241</v>
      </c>
      <c r="N320" s="37">
        <f>N313*G$311*1000</f>
        <v>0.59756989889678036</v>
      </c>
      <c r="O320" s="37">
        <f>O313*G$311*1000</f>
        <v>28.557052113140895</v>
      </c>
      <c r="P320" s="37">
        <f>P313*G$311*1000</f>
        <v>1.4968508723731158</v>
      </c>
      <c r="Q320" s="37">
        <f>Q313*G$311*1000</f>
        <v>5.0824360297012614</v>
      </c>
      <c r="R320" s="234">
        <f>R313*G$311*1000</f>
        <v>0.71281984528111419</v>
      </c>
    </row>
    <row r="321" spans="1:18">
      <c r="A321" s="3">
        <v>9</v>
      </c>
      <c r="B321" s="267">
        <f>'[1]Priming incubation'!CX20</f>
        <v>2.1968405791126526E-3</v>
      </c>
      <c r="C321" s="129">
        <v>21</v>
      </c>
      <c r="D321" s="267">
        <f>'[1]Priming incubation'!CX35</f>
        <v>2.787895523755397E-3</v>
      </c>
      <c r="E321" s="129">
        <v>33</v>
      </c>
      <c r="F321" s="267">
        <f>'[1]Priming incubation'!CX50</f>
        <v>3.1813132820607062E-3</v>
      </c>
      <c r="G321" s="129">
        <v>45</v>
      </c>
      <c r="H321" s="267">
        <f>'[1]Priming incubation'!CX65</f>
        <v>2.5678862383554449E-3</v>
      </c>
      <c r="J321" s="15" t="s">
        <v>237</v>
      </c>
      <c r="K321" s="74">
        <f>K314*G$311*1000</f>
        <v>19.354786679639076</v>
      </c>
      <c r="L321" s="35">
        <f>L314*G$311*1000</f>
        <v>0.85489428595399264</v>
      </c>
      <c r="M321" s="35">
        <f>M314*G$311*1000</f>
        <v>3.7560485705124109</v>
      </c>
      <c r="N321" s="35">
        <f>N314*G$311*1000</f>
        <v>0.27817099463984052</v>
      </c>
      <c r="O321" s="35">
        <f>O314*G$311*1000</f>
        <v>40.008595330107035</v>
      </c>
      <c r="P321" s="35">
        <f>P314*G$311*1000</f>
        <v>3.3523576708544494</v>
      </c>
      <c r="Q321" s="35">
        <f>Q314*G$311*1000</f>
        <v>6.1125782237843129</v>
      </c>
      <c r="R321" s="36">
        <f>R314*G$311*1000</f>
        <v>0.68175535809784116</v>
      </c>
    </row>
    <row r="322" spans="1:18">
      <c r="A322" s="3">
        <v>10</v>
      </c>
      <c r="B322" s="267">
        <f>'[1]Priming incubation'!CX21</f>
        <v>3.2882589897780771E-4</v>
      </c>
      <c r="C322" s="129">
        <v>22</v>
      </c>
      <c r="D322" s="267">
        <f>'[1]Priming incubation'!CX36</f>
        <v>5.2065924038911262E-4</v>
      </c>
      <c r="E322" s="129">
        <v>34</v>
      </c>
      <c r="F322" s="267">
        <f>'[1]Priming incubation'!CX51</f>
        <v>5.6379376227884046E-4</v>
      </c>
      <c r="G322" s="129">
        <v>46</v>
      </c>
      <c r="H322" s="267">
        <f>'[1]Priming incubation'!CX66</f>
        <v>6.7611978018825936E-4</v>
      </c>
      <c r="J322" s="15" t="s">
        <v>32</v>
      </c>
      <c r="K322" s="74">
        <f>K315*G$311*1000</f>
        <v>20.526569880723891</v>
      </c>
      <c r="L322" s="35">
        <f>L315*G$311*1000</f>
        <v>2.9598652436594843</v>
      </c>
      <c r="M322" s="35">
        <f>M315*G$311*1000</f>
        <v>3.5928230145395719</v>
      </c>
      <c r="N322" s="35">
        <f>N315*G$311*1000</f>
        <v>0.12499905235587469</v>
      </c>
      <c r="O322" s="35">
        <f>O315*G$311*1000</f>
        <v>41.088053366737377</v>
      </c>
      <c r="P322" s="35">
        <f>P315*G$311*1000</f>
        <v>2.624534832728223</v>
      </c>
      <c r="Q322" s="35">
        <f>Q315*G$311*1000</f>
        <v>8.0802790050583742</v>
      </c>
      <c r="R322" s="36">
        <f>R315*G$311*1000</f>
        <v>0.69097652934408094</v>
      </c>
    </row>
    <row r="323" spans="1:18" ht="16" thickBot="1">
      <c r="A323" s="3">
        <v>11</v>
      </c>
      <c r="B323" s="267">
        <f>'[1]Priming incubation'!CX22</f>
        <v>4.1146683571559772E-4</v>
      </c>
      <c r="C323" s="129">
        <v>23</v>
      </c>
      <c r="D323" s="267">
        <f>'[1]Priming incubation'!CX37</f>
        <v>4.1597630163064204E-4</v>
      </c>
      <c r="E323" s="129">
        <v>35</v>
      </c>
      <c r="F323" s="267">
        <f>'[1]Priming incubation'!CX52</f>
        <v>6.3248632288402207E-4</v>
      </c>
      <c r="G323" s="129">
        <v>47</v>
      </c>
      <c r="H323" s="267">
        <f>'[1]Priming incubation'!CX67</f>
        <v>5.8927217086453623E-4</v>
      </c>
      <c r="J323" s="22" t="s">
        <v>31</v>
      </c>
      <c r="K323" s="76">
        <f>K316*G$311*1000</f>
        <v>17.079222169969995</v>
      </c>
      <c r="L323" s="77">
        <f>L316*G$311*1000</f>
        <v>3.7333843224907772</v>
      </c>
      <c r="M323" s="77">
        <f>M316*G$311*1000</f>
        <v>3.6819554386033411</v>
      </c>
      <c r="N323" s="77">
        <f>N316*G$311*1000</f>
        <v>0.31997183098231236</v>
      </c>
      <c r="O323" s="77">
        <f>O316*G$311*1000</f>
        <v>35.793856529631157</v>
      </c>
      <c r="P323" s="77">
        <f>P316*G$311*1000</f>
        <v>10.80496845091394</v>
      </c>
      <c r="Q323" s="77">
        <f>Q316*G$311*1000</f>
        <v>7.3201597869556814</v>
      </c>
      <c r="R323" s="79">
        <f>R316*G$311*1000</f>
        <v>1.6658743164036671</v>
      </c>
    </row>
    <row r="324" spans="1:18" ht="16" thickBot="1">
      <c r="A324" s="3">
        <v>12</v>
      </c>
      <c r="B324" s="267">
        <f>'[1]Priming incubation'!CX23</f>
        <v>4.3257711831457804E-4</v>
      </c>
      <c r="C324" s="129">
        <v>24</v>
      </c>
      <c r="D324" s="267">
        <f>'[1]Priming incubation'!CX38</f>
        <v>4.7395943269970227E-4</v>
      </c>
      <c r="E324" s="129">
        <v>36</v>
      </c>
      <c r="F324" s="267">
        <f>'[1]Priming incubation'!CX53</f>
        <v>6.6839968523522422E-4</v>
      </c>
      <c r="G324" s="129">
        <v>48</v>
      </c>
      <c r="H324" s="267">
        <f>'[1]Priming incubation'!CX68</f>
        <v>4.2387569209082317E-4</v>
      </c>
    </row>
    <row r="325" spans="1:18">
      <c r="J325" s="4" t="s">
        <v>249</v>
      </c>
      <c r="K325" s="258">
        <f>K322-K321</f>
        <v>1.1717832010848142</v>
      </c>
      <c r="L325" s="38">
        <f>(L322^2+L321^2)^0.5</f>
        <v>3.0808515869447857</v>
      </c>
      <c r="M325" s="38">
        <f>M322-M321</f>
        <v>-0.16322555597283905</v>
      </c>
      <c r="N325" s="38">
        <f>(N322^2+N321^2)^0.5</f>
        <v>0.30496535106268202</v>
      </c>
      <c r="O325" s="38">
        <f>O322-O321</f>
        <v>1.0794580366303421</v>
      </c>
      <c r="P325" s="38">
        <f>(P322^2+P321^2)^0.5</f>
        <v>4.2575209971931356</v>
      </c>
      <c r="Q325" s="38">
        <f>Q322-Q321</f>
        <v>1.9677007812740612</v>
      </c>
      <c r="R325" s="268">
        <f>(R322^2+R321^2)^0.5</f>
        <v>0.97068992598023141</v>
      </c>
    </row>
    <row r="326" spans="1:18" ht="16" thickBot="1">
      <c r="J326" s="22" t="s">
        <v>250</v>
      </c>
      <c r="K326" s="76">
        <f>K323-K321</f>
        <v>-2.2755645096690813</v>
      </c>
      <c r="L326" s="78">
        <f>(L323^2+L321^2)^0.5</f>
        <v>3.830013412453892</v>
      </c>
      <c r="M326" s="78">
        <f>M323-M321</f>
        <v>-7.4093131909069854E-2</v>
      </c>
      <c r="N326" s="78">
        <f>(N323^2+N321^2)^0.5</f>
        <v>0.42398239925861508</v>
      </c>
      <c r="O326" s="78">
        <f>O323-O321</f>
        <v>-4.2147388004758781</v>
      </c>
      <c r="P326" s="78">
        <f>(P323^2+P321^2)^0.5</f>
        <v>11.313074081724306</v>
      </c>
      <c r="Q326" s="78">
        <f>Q323-Q321</f>
        <v>1.2075815631713684</v>
      </c>
      <c r="R326" s="269">
        <f>(R323^2+R321^2)^0.5</f>
        <v>1.7999798905400308</v>
      </c>
    </row>
    <row r="327" spans="1:18">
      <c r="K327" s="262" t="s">
        <v>251</v>
      </c>
      <c r="M327" s="262" t="s">
        <v>252</v>
      </c>
      <c r="O327" s="262" t="s">
        <v>253</v>
      </c>
      <c r="Q327" s="262" t="s">
        <v>254</v>
      </c>
    </row>
    <row r="329" spans="1:18" ht="16" thickBot="1">
      <c r="J329" s="3" t="s">
        <v>267</v>
      </c>
    </row>
    <row r="330" spans="1:18">
      <c r="J330" s="4" t="s">
        <v>21</v>
      </c>
      <c r="K330" s="258">
        <f>K238+K320</f>
        <v>42.913372536238271</v>
      </c>
      <c r="L330" s="37">
        <f>(L238^2+L320^2)^0.5</f>
        <v>3.5449443274022174</v>
      </c>
      <c r="M330" s="37">
        <f>M238+M320</f>
        <v>11.536028494408482</v>
      </c>
      <c r="N330" s="37">
        <f>(N238^2+N320^2)^0.5</f>
        <v>0.85840934631516019</v>
      </c>
      <c r="O330" s="37">
        <f>O238+O320</f>
        <v>83.759755175419855</v>
      </c>
      <c r="P330" s="37">
        <f>(P238^2+P320^2)^0.5</f>
        <v>3.9986606117295462</v>
      </c>
      <c r="Q330" s="37">
        <f>Q238+Q320</f>
        <v>17.317826842040404</v>
      </c>
      <c r="R330" s="234">
        <f>(R238^2+R320^2)^0.5</f>
        <v>1.2027914075816131</v>
      </c>
    </row>
    <row r="331" spans="1:18">
      <c r="J331" s="15" t="s">
        <v>237</v>
      </c>
      <c r="K331" s="74">
        <f>K239+K321</f>
        <v>66.843553224215015</v>
      </c>
      <c r="L331" s="35">
        <f>(L239^2+L321^2)^0.5</f>
        <v>1.8059656221805485</v>
      </c>
      <c r="M331" s="35">
        <f>M239+M321</f>
        <v>12.323966291583007</v>
      </c>
      <c r="N331" s="35">
        <f>(N239^2+N321^2)^0.5</f>
        <v>0.80118355474898273</v>
      </c>
      <c r="O331" s="35">
        <f>O239+O321</f>
        <v>133.32469776516248</v>
      </c>
      <c r="P331" s="35">
        <f>(P239^2+P321^2)^0.5</f>
        <v>6.5697484012314087</v>
      </c>
      <c r="Q331" s="35">
        <f>Q239+Q321</f>
        <v>20.577551957779058</v>
      </c>
      <c r="R331" s="36">
        <f>(R239^2+R321^2)^0.5</f>
        <v>1.7668192741979114</v>
      </c>
    </row>
    <row r="332" spans="1:18">
      <c r="J332" s="15" t="s">
        <v>32</v>
      </c>
      <c r="K332" s="74">
        <f>K240+K322</f>
        <v>93.452762091785644</v>
      </c>
      <c r="L332" s="35">
        <f>(L240^2+L322^2)^0.5</f>
        <v>3.5687506715447666</v>
      </c>
      <c r="M332" s="35">
        <f>M240+M322</f>
        <v>14.485898404782603</v>
      </c>
      <c r="N332" s="35">
        <f>(N240^2+N322^2)^0.5</f>
        <v>0.48971081594072469</v>
      </c>
      <c r="O332" s="35">
        <f>O240+O322</f>
        <v>153.74849378987375</v>
      </c>
      <c r="P332" s="35">
        <f>(P240^2+P322^2)^0.5</f>
        <v>6.960590598221148</v>
      </c>
      <c r="Q332" s="35">
        <f>Q240+Q322</f>
        <v>28.771277858864671</v>
      </c>
      <c r="R332" s="36">
        <f>(R240^2+R322^2)^0.5</f>
        <v>1.3912332597109445</v>
      </c>
    </row>
    <row r="333" spans="1:18" ht="16" thickBot="1">
      <c r="J333" s="22" t="s">
        <v>31</v>
      </c>
      <c r="K333" s="76">
        <f>K241+K323</f>
        <v>58.56833790219882</v>
      </c>
      <c r="L333" s="77">
        <f>(L241^2+L323^2)^0.5</f>
        <v>6.0731282444768366</v>
      </c>
      <c r="M333" s="77">
        <f>M241+M323</f>
        <v>11.568871346262402</v>
      </c>
      <c r="N333" s="77">
        <f>(N241^2+N323^2)^0.5</f>
        <v>0.71165345307824657</v>
      </c>
      <c r="O333" s="77">
        <f>O241+O323</f>
        <v>117.08601557693189</v>
      </c>
      <c r="P333" s="77">
        <f>(P241^2+P323^2)^0.5</f>
        <v>17.096369093294129</v>
      </c>
      <c r="Q333" s="77">
        <f>Q241+Q323</f>
        <v>23.245094112229662</v>
      </c>
      <c r="R333" s="79">
        <f>(R241^2+R323^2)^0.5</f>
        <v>2.3346736380832929</v>
      </c>
    </row>
    <row r="334" spans="1:18" ht="16" thickBot="1"/>
    <row r="335" spans="1:18">
      <c r="J335" s="4" t="s">
        <v>249</v>
      </c>
      <c r="K335" s="258">
        <f>K332-K331</f>
        <v>26.609208867570629</v>
      </c>
      <c r="L335" s="38">
        <f>(L332^2+L331^2)^0.5</f>
        <v>3.9996866357440055</v>
      </c>
      <c r="M335" s="38">
        <f>M332-M331</f>
        <v>2.1619321131995957</v>
      </c>
      <c r="N335" s="38">
        <f>(N332^2+N331^2)^0.5</f>
        <v>0.93899508606251325</v>
      </c>
      <c r="O335" s="38">
        <f>O332-O331</f>
        <v>20.423796024711265</v>
      </c>
      <c r="P335" s="38">
        <f>(P332^2+P331^2)^0.5</f>
        <v>9.5713852462184015</v>
      </c>
      <c r="Q335" s="38">
        <f>Q332-Q331</f>
        <v>8.1937259010856138</v>
      </c>
      <c r="R335" s="268">
        <f>(R332^2+R331^2)^0.5</f>
        <v>2.248817540531729</v>
      </c>
    </row>
    <row r="336" spans="1:18" ht="16" thickBot="1">
      <c r="J336" s="22" t="s">
        <v>250</v>
      </c>
      <c r="K336" s="76">
        <f>K333-K331</f>
        <v>-8.2752153220161944</v>
      </c>
      <c r="L336" s="78">
        <f>(L333^2+L331^2)^0.5</f>
        <v>6.3359607402792735</v>
      </c>
      <c r="M336" s="78">
        <f>M333-M331</f>
        <v>-0.7550949453206055</v>
      </c>
      <c r="N336" s="78">
        <f>(N333^2+N331^2)^0.5</f>
        <v>1.0716089425151363</v>
      </c>
      <c r="O336" s="78">
        <f>O333-O331</f>
        <v>-16.238682188230598</v>
      </c>
      <c r="P336" s="78">
        <f>(P333^2+P331^2)^0.5</f>
        <v>18.315224001622951</v>
      </c>
      <c r="Q336" s="78">
        <f>Q333-Q331</f>
        <v>2.6675421544506044</v>
      </c>
      <c r="R336" s="269">
        <f>(R333^2+R331^2)^0.5</f>
        <v>2.92785780802933</v>
      </c>
    </row>
    <row r="337" spans="1:18">
      <c r="K337" s="262" t="s">
        <v>251</v>
      </c>
      <c r="M337" s="262" t="s">
        <v>252</v>
      </c>
      <c r="O337" s="262" t="s">
        <v>253</v>
      </c>
      <c r="Q337" s="262" t="s">
        <v>254</v>
      </c>
    </row>
    <row r="340" spans="1:18" s="238" customFormat="1">
      <c r="A340" s="238" t="s">
        <v>279</v>
      </c>
      <c r="J340" s="238" t="s">
        <v>280</v>
      </c>
    </row>
    <row r="341" spans="1:18" ht="16" thickBot="1">
      <c r="A341" s="3" t="s">
        <v>230</v>
      </c>
      <c r="B341" s="3">
        <v>29</v>
      </c>
      <c r="C341" s="3" t="s">
        <v>231</v>
      </c>
      <c r="D341" s="3">
        <v>46</v>
      </c>
      <c r="E341" s="3" t="s">
        <v>232</v>
      </c>
      <c r="F341" s="3" t="s">
        <v>233</v>
      </c>
      <c r="G341" s="233">
        <f>D341-B341</f>
        <v>17</v>
      </c>
      <c r="J341" s="3" t="s">
        <v>234</v>
      </c>
    </row>
    <row r="342" spans="1:18" ht="46" thickBot="1">
      <c r="A342" s="3" t="s">
        <v>235</v>
      </c>
      <c r="B342" s="161" t="s">
        <v>236</v>
      </c>
      <c r="C342" s="3" t="s">
        <v>235</v>
      </c>
      <c r="D342" s="161" t="s">
        <v>236</v>
      </c>
      <c r="E342" s="3" t="s">
        <v>235</v>
      </c>
      <c r="F342" s="161" t="s">
        <v>236</v>
      </c>
      <c r="G342" s="3" t="s">
        <v>235</v>
      </c>
      <c r="H342" s="161" t="s">
        <v>236</v>
      </c>
      <c r="J342" s="29"/>
      <c r="K342" s="30" t="s">
        <v>8</v>
      </c>
      <c r="L342" s="31" t="s">
        <v>9</v>
      </c>
      <c r="M342" s="31" t="s">
        <v>10</v>
      </c>
      <c r="N342" s="31" t="s">
        <v>9</v>
      </c>
      <c r="O342" s="31" t="s">
        <v>11</v>
      </c>
      <c r="P342" s="31" t="s">
        <v>9</v>
      </c>
      <c r="Q342" s="31" t="s">
        <v>12</v>
      </c>
      <c r="R342" s="32" t="s">
        <v>9</v>
      </c>
    </row>
    <row r="343" spans="1:18" ht="16" thickTop="1">
      <c r="A343" s="3">
        <v>1</v>
      </c>
      <c r="B343" s="267">
        <f>'[1]Priming incubation'!DC12</f>
        <v>1.295918153105797E-3</v>
      </c>
      <c r="C343" s="129">
        <v>13</v>
      </c>
      <c r="D343" s="267">
        <f>'[1]Priming incubation'!DC27</f>
        <v>1.2935195269779352E-3</v>
      </c>
      <c r="E343" s="129">
        <v>25</v>
      </c>
      <c r="F343" s="267">
        <f>'[1]Priming incubation'!DC42</f>
        <v>1.3664097389531333E-3</v>
      </c>
      <c r="G343" s="129">
        <v>37</v>
      </c>
      <c r="H343" s="267">
        <f>'[1]Priming incubation'!DC57</f>
        <v>1.6711007500689954E-3</v>
      </c>
      <c r="J343" s="15" t="s">
        <v>21</v>
      </c>
      <c r="K343" s="263">
        <f>AVERAGE(B343:B345)</f>
        <v>1.2706010344969252E-3</v>
      </c>
      <c r="L343" s="245">
        <f>STDEV(B343:B345)</f>
        <v>2.6116140960011607E-4</v>
      </c>
      <c r="M343" s="245">
        <f>AVERAGE(B346:B348)</f>
        <v>2.5672698789403273E-4</v>
      </c>
      <c r="N343" s="245">
        <f>STDEV(B346:B348)</f>
        <v>6.4610709107402618E-5</v>
      </c>
      <c r="O343" s="245">
        <f>AVERAGE(B349:B351)</f>
        <v>2.1341764346065159E-3</v>
      </c>
      <c r="P343" s="245">
        <f>STDEV(B349:B351)</f>
        <v>4.712279792789507E-5</v>
      </c>
      <c r="Q343" s="253">
        <f>AVERAGE(B352:B354)</f>
        <v>4.1575764993837162E-4</v>
      </c>
      <c r="R343" s="254">
        <f>STDEV(B352:B354)</f>
        <v>5.7593752494474381E-5</v>
      </c>
    </row>
    <row r="344" spans="1:18">
      <c r="A344" s="3">
        <v>2</v>
      </c>
      <c r="B344" s="267">
        <f>'[1]Priming incubation'!DC13</f>
        <v>9.9770303833994793E-4</v>
      </c>
      <c r="C344" s="129">
        <v>14</v>
      </c>
      <c r="D344" s="267">
        <f>'[1]Priming incubation'!DC28</f>
        <v>1.4705529247068924E-3</v>
      </c>
      <c r="E344" s="129">
        <v>26</v>
      </c>
      <c r="F344" s="267">
        <f>'[1]Priming incubation'!DC43</f>
        <v>1.7960507812267755E-3</v>
      </c>
      <c r="G344" s="129">
        <v>38</v>
      </c>
      <c r="H344" s="267">
        <f>'[1]Priming incubation'!DC58</f>
        <v>1.1364788178600009E-3</v>
      </c>
      <c r="J344" s="15" t="s">
        <v>237</v>
      </c>
      <c r="K344" s="252">
        <f>AVERAGE(D343:D345)</f>
        <v>1.3861840559919885E-3</v>
      </c>
      <c r="L344" s="253">
        <f>STDEV(D343:D345)</f>
        <v>8.8807766905344207E-5</v>
      </c>
      <c r="M344" s="253">
        <f>AVERAGE(D346:D348)</f>
        <v>2.5141497107199944E-4</v>
      </c>
      <c r="N344" s="253">
        <f>STDEV(D346:D348)</f>
        <v>1.0509734525667537E-5</v>
      </c>
      <c r="O344" s="253">
        <f>AVERAGE(D349:D351)</f>
        <v>2.9873201490930195E-3</v>
      </c>
      <c r="P344" s="253">
        <f>STDEV(D349:D351)</f>
        <v>3.4771820656104638E-4</v>
      </c>
      <c r="Q344" s="253">
        <f>AVERAGE(D352:D354)</f>
        <v>4.3579792682638569E-4</v>
      </c>
      <c r="R344" s="254">
        <f>STDEV(D352:D354)</f>
        <v>5.3227097447517338E-5</v>
      </c>
    </row>
    <row r="345" spans="1:18">
      <c r="A345" s="3">
        <v>3</v>
      </c>
      <c r="B345" s="267">
        <f>'[1]Priming incubation'!DC14</f>
        <v>1.5181819120450306E-3</v>
      </c>
      <c r="C345" s="129">
        <v>15</v>
      </c>
      <c r="D345" s="267">
        <f>'[1]Priming incubation'!DC29</f>
        <v>1.3944797162911376E-3</v>
      </c>
      <c r="E345" s="129">
        <v>27</v>
      </c>
      <c r="F345" s="267">
        <f>'[1]Priming incubation'!DC44</f>
        <v>1.5583634111090972E-3</v>
      </c>
      <c r="G345" s="129">
        <v>39</v>
      </c>
      <c r="H345" s="267">
        <f>'[1]Priming incubation'!DC59</f>
        <v>1.0805787241094037E-3</v>
      </c>
      <c r="J345" s="15" t="s">
        <v>32</v>
      </c>
      <c r="K345" s="252">
        <f>AVERAGE(F343:F345)</f>
        <v>1.5736079770963354E-3</v>
      </c>
      <c r="L345" s="253">
        <f>STDEV(F343:F345)</f>
        <v>2.1522582069909697E-4</v>
      </c>
      <c r="M345" s="253">
        <f>AVERAGE(F346:F348)</f>
        <v>2.6913894615615607E-4</v>
      </c>
      <c r="N345" s="253">
        <f>STDEV(F346:F348)</f>
        <v>5.4684884986821022E-5</v>
      </c>
      <c r="O345" s="253">
        <f>AVERAGE(F349:F351)</f>
        <v>3.104197627536779E-3</v>
      </c>
      <c r="P345" s="253">
        <f>STDEV(F349:F351)</f>
        <v>4.6123809931888926E-4</v>
      </c>
      <c r="Q345" s="253">
        <f>AVERAGE(F352:F354)</f>
        <v>5.6445763039170941E-4</v>
      </c>
      <c r="R345" s="254">
        <f>STDEV(F352:F354)</f>
        <v>1.1310915952386651E-4</v>
      </c>
    </row>
    <row r="346" spans="1:18">
      <c r="A346" s="3">
        <v>4</v>
      </c>
      <c r="B346" s="267">
        <f>'[1]Priming incubation'!DC15</f>
        <v>2.6226642332451079E-4</v>
      </c>
      <c r="C346" s="129">
        <v>16</v>
      </c>
      <c r="D346" s="267">
        <f>'[1]Priming incubation'!DC30</f>
        <v>2.4978906702017282E-4</v>
      </c>
      <c r="E346" s="129">
        <v>28</v>
      </c>
      <c r="F346" s="267">
        <f>'[1]Priming incubation'!DC45</f>
        <v>2.4913263288455471E-4</v>
      </c>
      <c r="G346" s="129">
        <v>40</v>
      </c>
      <c r="H346" s="267">
        <f>'[1]Priming incubation'!DC60</f>
        <v>2.4248840439069285E-4</v>
      </c>
      <c r="J346" s="15" t="s">
        <v>31</v>
      </c>
      <c r="K346" s="252">
        <f>AVERAGE(H343:H345)</f>
        <v>1.2960527640128001E-3</v>
      </c>
      <c r="L346" s="253">
        <f>STDEV(H343:H345)</f>
        <v>3.2600145552426222E-4</v>
      </c>
      <c r="M346" s="253">
        <f>AVERAGE(H346:H348)</f>
        <v>2.4412491745813645E-4</v>
      </c>
      <c r="N346" s="253">
        <f>STDEV(H346:H348)</f>
        <v>4.2012400929765458E-6</v>
      </c>
      <c r="O346" s="253">
        <f>AVERAGE(H349:H351)</f>
        <v>2.5356945463052599E-3</v>
      </c>
      <c r="P346" s="253">
        <f>STDEV(H349:H351)</f>
        <v>8.920517961302721E-4</v>
      </c>
      <c r="Q346" s="253">
        <f>AVERAGE(H352:H354)</f>
        <v>4.5797599773208858E-4</v>
      </c>
      <c r="R346" s="254">
        <f>STDEV(H352:H354)</f>
        <v>8.7670761407057134E-5</v>
      </c>
    </row>
    <row r="347" spans="1:18" ht="16" thickBot="1">
      <c r="A347" s="3">
        <v>5</v>
      </c>
      <c r="B347" s="267">
        <f>'[1]Priming incubation'!DC16</f>
        <v>3.1838963566924481E-4</v>
      </c>
      <c r="C347" s="129">
        <v>17</v>
      </c>
      <c r="D347" s="267">
        <f>'[1]Priming incubation'!DC31</f>
        <v>2.4181294125392004E-4</v>
      </c>
      <c r="E347" s="129">
        <v>29</v>
      </c>
      <c r="F347" s="267">
        <f>'[1]Priming incubation'!DC46</f>
        <v>3.3100969593045465E-4</v>
      </c>
      <c r="G347" s="129">
        <v>41</v>
      </c>
      <c r="H347" s="267">
        <f>'[1]Priming incubation'!DC61</f>
        <v>2.4098820407365425E-4</v>
      </c>
      <c r="J347" s="22" t="s">
        <v>238</v>
      </c>
      <c r="K347" s="255">
        <f>AVERAGE(B343:B345,D343:D345,F343:F345,H343:H345)</f>
        <v>1.3816114578995122E-3</v>
      </c>
      <c r="L347" s="256">
        <f>STDEV(B343:B345,D343:D345,F343:F345,H343:H345)</f>
        <v>2.3873986169336571E-4</v>
      </c>
      <c r="M347" s="256">
        <f>AVERAGE(B346:B348,D346:D348,F346:F348,H346:H348)</f>
        <v>2.5535145564508114E-4</v>
      </c>
      <c r="N347" s="256">
        <f>STDEV(B346:B348,D346:D348,F346:F348,H346:H348)</f>
        <v>3.7642728131567271E-5</v>
      </c>
      <c r="O347" s="256">
        <f>AVERAGE(B349:B351,D349:D351,F349:F351,H349:H351)</f>
        <v>2.6903471893853937E-3</v>
      </c>
      <c r="P347" s="256">
        <f>STDEV(B349:B351,D349:D351,F349:F351,H349:H351)</f>
        <v>6.0613353001688251E-4</v>
      </c>
      <c r="Q347" s="256">
        <f>AVERAGE(B352:B354,D352:D354,F352:F354,H352:H354)</f>
        <v>4.6849730122213882E-4</v>
      </c>
      <c r="R347" s="257">
        <f>STDEV(B352:B354,D352:D354,F352:F354,H352:H354)</f>
        <v>9.1834547233078163E-5</v>
      </c>
    </row>
    <row r="348" spans="1:18">
      <c r="A348" s="3">
        <v>6</v>
      </c>
      <c r="B348" s="267">
        <f>'[1]Priming incubation'!DC17</f>
        <v>1.8952490468834263E-4</v>
      </c>
      <c r="C348" s="129">
        <v>18</v>
      </c>
      <c r="D348" s="267">
        <f>'[1]Priming incubation'!DC32</f>
        <v>2.6264290494190553E-4</v>
      </c>
      <c r="E348" s="129">
        <v>30</v>
      </c>
      <c r="F348" s="267">
        <f>'[1]Priming incubation'!DC47</f>
        <v>2.2727450965345886E-4</v>
      </c>
      <c r="G348" s="129">
        <v>42</v>
      </c>
      <c r="H348" s="267">
        <f>'[1]Priming incubation'!DC62</f>
        <v>2.488981439100622E-4</v>
      </c>
    </row>
    <row r="349" spans="1:18" ht="16" thickBot="1">
      <c r="A349" s="3">
        <v>7</v>
      </c>
      <c r="B349" s="267">
        <f>'[1]Priming incubation'!DC18</f>
        <v>2.0861529172950259E-3</v>
      </c>
      <c r="C349" s="129">
        <v>19</v>
      </c>
      <c r="D349" s="267">
        <f>'[1]Priming incubation'!DC33</f>
        <v>3.3509748339091892E-3</v>
      </c>
      <c r="E349" s="129">
        <v>31</v>
      </c>
      <c r="F349" s="267">
        <f>'[1]Priming incubation'!DC48</f>
        <v>2.8390929751177544E-3</v>
      </c>
      <c r="G349" s="129">
        <v>43</v>
      </c>
      <c r="H349" s="267">
        <f>'[1]Priming incubation'!DC63</f>
        <v>1.743985811801859E-3</v>
      </c>
      <c r="J349" s="3" t="s">
        <v>266</v>
      </c>
    </row>
    <row r="350" spans="1:18">
      <c r="A350" s="3">
        <v>8</v>
      </c>
      <c r="B350" s="267">
        <f>'[1]Priming incubation'!DC19</f>
        <v>2.136032732912089E-3</v>
      </c>
      <c r="C350" s="129">
        <v>20</v>
      </c>
      <c r="D350" s="267">
        <f>'[1]Priming incubation'!DC34</f>
        <v>2.9528848140410666E-3</v>
      </c>
      <c r="E350" s="129">
        <v>32</v>
      </c>
      <c r="F350" s="267">
        <f>'[1]Priming incubation'!DC49</f>
        <v>3.6367877353527824E-3</v>
      </c>
      <c r="G350" s="129">
        <v>44</v>
      </c>
      <c r="H350" s="267">
        <f>'[1]Priming incubation'!DC64</f>
        <v>3.5022102551269954E-3</v>
      </c>
      <c r="J350" s="4" t="s">
        <v>21</v>
      </c>
      <c r="K350" s="258">
        <f>K343*G$341*1000</f>
        <v>21.60021758644773</v>
      </c>
      <c r="L350" s="37">
        <f>L343*G$341*1000</f>
        <v>4.4397439632019733</v>
      </c>
      <c r="M350" s="37">
        <f>M343*G$341*1000</f>
        <v>4.364358794198556</v>
      </c>
      <c r="N350" s="37">
        <f>N343*G$341*1000</f>
        <v>1.0983820548258445</v>
      </c>
      <c r="O350" s="37">
        <f>O343*G$341*1000</f>
        <v>36.280999388310775</v>
      </c>
      <c r="P350" s="37">
        <f>P343*G$341*1000</f>
        <v>0.80108756477421628</v>
      </c>
      <c r="Q350" s="37">
        <f>Q343*G$341*1000</f>
        <v>7.0678800489523175</v>
      </c>
      <c r="R350" s="234">
        <f>R343*G$341*1000</f>
        <v>0.97909379240606453</v>
      </c>
    </row>
    <row r="351" spans="1:18">
      <c r="A351" s="3">
        <v>9</v>
      </c>
      <c r="B351" s="267">
        <f>'[1]Priming incubation'!DC20</f>
        <v>2.1803436536124319E-3</v>
      </c>
      <c r="C351" s="129">
        <v>21</v>
      </c>
      <c r="D351" s="267">
        <f>'[1]Priming incubation'!DC35</f>
        <v>2.6581007993288037E-3</v>
      </c>
      <c r="E351" s="129">
        <v>33</v>
      </c>
      <c r="F351" s="267">
        <f>'[1]Priming incubation'!DC50</f>
        <v>2.8367121721398002E-3</v>
      </c>
      <c r="G351" s="129">
        <v>45</v>
      </c>
      <c r="H351" s="267">
        <f>'[1]Priming incubation'!DC65</f>
        <v>2.360887571986926E-3</v>
      </c>
      <c r="J351" s="15" t="s">
        <v>237</v>
      </c>
      <c r="K351" s="74">
        <f>K344*G$341*1000</f>
        <v>23.565128951863805</v>
      </c>
      <c r="L351" s="35">
        <f>L344*G$341*1000</f>
        <v>1.5097320373908514</v>
      </c>
      <c r="M351" s="35">
        <f>M344*G$341*1000</f>
        <v>4.2740545082239905</v>
      </c>
      <c r="N351" s="35">
        <f>N344*G$341*1000</f>
        <v>0.17866548693634815</v>
      </c>
      <c r="O351" s="35">
        <f>O344*G$341*1000</f>
        <v>50.784442534581331</v>
      </c>
      <c r="P351" s="35">
        <f>P344*G$341*1000</f>
        <v>5.9112095115377885</v>
      </c>
      <c r="Q351" s="35">
        <f>Q344*G$341*1000</f>
        <v>7.4085647560485564</v>
      </c>
      <c r="R351" s="36">
        <f>R344*G$341*1000</f>
        <v>0.9048606566077948</v>
      </c>
    </row>
    <row r="352" spans="1:18">
      <c r="A352" s="3">
        <v>10</v>
      </c>
      <c r="B352" s="267">
        <f>'[1]Priming incubation'!DC21</f>
        <v>3.9006930962842429E-4</v>
      </c>
      <c r="C352" s="129">
        <v>22</v>
      </c>
      <c r="D352" s="267">
        <f>'[1]Priming incubation'!DC36</f>
        <v>4.7978945880761185E-4</v>
      </c>
      <c r="E352" s="129">
        <v>34</v>
      </c>
      <c r="F352" s="267">
        <f>'[1]Priming incubation'!DC51</f>
        <v>4.8979672757758122E-4</v>
      </c>
      <c r="G352" s="129">
        <v>46</v>
      </c>
      <c r="H352" s="267">
        <f>'[1]Priming incubation'!DC66</f>
        <v>5.3087144453501582E-4</v>
      </c>
      <c r="J352" s="15" t="s">
        <v>32</v>
      </c>
      <c r="K352" s="74">
        <f>K345*G$341*1000</f>
        <v>26.7513356106377</v>
      </c>
      <c r="L352" s="35">
        <f>L345*G$341*1000</f>
        <v>3.6588389518846487</v>
      </c>
      <c r="M352" s="35">
        <f>M345*G$341*1000</f>
        <v>4.5753620846546532</v>
      </c>
      <c r="N352" s="35">
        <f>N345*G$341*1000</f>
        <v>0.92964304477595738</v>
      </c>
      <c r="O352" s="35">
        <f>O345*G$341*1000</f>
        <v>52.771359668125243</v>
      </c>
      <c r="P352" s="35">
        <f>P345*G$341*1000</f>
        <v>7.8410476884211171</v>
      </c>
      <c r="Q352" s="35">
        <f>Q345*G$341*1000</f>
        <v>9.5957797166590613</v>
      </c>
      <c r="R352" s="36">
        <f>R345*G$341*1000</f>
        <v>1.9228557119057306</v>
      </c>
    </row>
    <row r="353" spans="1:18" ht="16" thickBot="1">
      <c r="A353" s="3">
        <v>11</v>
      </c>
      <c r="B353" s="267">
        <f>'[1]Priming incubation'!DC22</f>
        <v>4.8172547024546704E-4</v>
      </c>
      <c r="C353" s="129">
        <v>23</v>
      </c>
      <c r="D353" s="267">
        <f>'[1]Priming incubation'!DC37</f>
        <v>3.7663116759983559E-4</v>
      </c>
      <c r="E353" s="129">
        <v>35</v>
      </c>
      <c r="F353" s="267">
        <f>'[1]Priming incubation'!DC52</f>
        <v>5.0898186346492514E-4</v>
      </c>
      <c r="G353" s="129">
        <v>47</v>
      </c>
      <c r="H353" s="267">
        <f>'[1]Priming incubation'!DC67</f>
        <v>4.8236290905661255E-4</v>
      </c>
      <c r="J353" s="22" t="s">
        <v>31</v>
      </c>
      <c r="K353" s="76">
        <f>K346*G$341*1000</f>
        <v>22.032896988217601</v>
      </c>
      <c r="L353" s="77">
        <f>L346*G$341*1000</f>
        <v>5.5420247439124575</v>
      </c>
      <c r="M353" s="77">
        <f>M346*G$341*1000</f>
        <v>4.1501235967883199</v>
      </c>
      <c r="N353" s="77">
        <f>N346*G$341*1000</f>
        <v>7.1421081580601273E-2</v>
      </c>
      <c r="O353" s="77">
        <f>O346*G$341*1000</f>
        <v>43.106807287189419</v>
      </c>
      <c r="P353" s="77">
        <f>P346*G$341*1000</f>
        <v>15.164880534214626</v>
      </c>
      <c r="Q353" s="77">
        <f>Q346*G$341*1000</f>
        <v>7.7855919614455065</v>
      </c>
      <c r="R353" s="79">
        <f>R346*G$341*1000</f>
        <v>1.4904029439199713</v>
      </c>
    </row>
    <row r="354" spans="1:18" ht="16" thickBot="1">
      <c r="A354" s="3">
        <v>12</v>
      </c>
      <c r="B354" s="267">
        <f>'[1]Priming incubation'!DC23</f>
        <v>3.7547816994122353E-4</v>
      </c>
      <c r="C354" s="129">
        <v>24</v>
      </c>
      <c r="D354" s="267">
        <f>'[1]Priming incubation'!DC38</f>
        <v>4.5097315407170946E-4</v>
      </c>
      <c r="E354" s="129">
        <v>36</v>
      </c>
      <c r="F354" s="267">
        <f>'[1]Priming incubation'!DC53</f>
        <v>6.9459430013262208E-4</v>
      </c>
      <c r="G354" s="129">
        <v>48</v>
      </c>
      <c r="H354" s="267">
        <f>'[1]Priming incubation'!DC68</f>
        <v>3.606936396046373E-4</v>
      </c>
    </row>
    <row r="355" spans="1:18">
      <c r="J355" s="4" t="s">
        <v>249</v>
      </c>
      <c r="K355" s="258">
        <f>K352-K351</f>
        <v>3.1862066587738944</v>
      </c>
      <c r="L355" s="38">
        <f>(L352^2+L351^2)^0.5</f>
        <v>3.9580794964922932</v>
      </c>
      <c r="M355" s="38">
        <f>M352-M351</f>
        <v>0.30130757643066275</v>
      </c>
      <c r="N355" s="38">
        <f>(N352^2+N351^2)^0.5</f>
        <v>0.94665598129548367</v>
      </c>
      <c r="O355" s="38">
        <f>O352-O351</f>
        <v>1.986917133543912</v>
      </c>
      <c r="P355" s="38">
        <f>(P352^2+P351^2)^0.5</f>
        <v>9.8195940212102943</v>
      </c>
      <c r="Q355" s="38">
        <f>Q352-Q351</f>
        <v>2.1872149606105049</v>
      </c>
      <c r="R355" s="268">
        <f>(R352^2+R351^2)^0.5</f>
        <v>2.1251227956720955</v>
      </c>
    </row>
    <row r="356" spans="1:18" ht="16" thickBot="1">
      <c r="J356" s="22" t="s">
        <v>250</v>
      </c>
      <c r="K356" s="76">
        <f>K353-K351</f>
        <v>-1.5322319636462041</v>
      </c>
      <c r="L356" s="78">
        <f>(L353^2+L351^2)^0.5</f>
        <v>5.7439819887306642</v>
      </c>
      <c r="M356" s="78">
        <f>M353-M351</f>
        <v>-0.12393091143567059</v>
      </c>
      <c r="N356" s="78">
        <f>(N353^2+N351^2)^0.5</f>
        <v>0.19241186843941124</v>
      </c>
      <c r="O356" s="78">
        <f>O353-O351</f>
        <v>-7.6776352473919118</v>
      </c>
      <c r="P356" s="78">
        <f>(P353^2+P351^2)^0.5</f>
        <v>16.276240336954245</v>
      </c>
      <c r="Q356" s="78">
        <f>Q353-Q351</f>
        <v>0.37702720539695012</v>
      </c>
      <c r="R356" s="269">
        <f>(R353^2+R351^2)^0.5</f>
        <v>1.7435807245785917</v>
      </c>
    </row>
    <row r="357" spans="1:18">
      <c r="K357" s="262" t="s">
        <v>251</v>
      </c>
      <c r="M357" s="262" t="s">
        <v>252</v>
      </c>
      <c r="O357" s="262" t="s">
        <v>253</v>
      </c>
      <c r="Q357" s="262" t="s">
        <v>254</v>
      </c>
    </row>
    <row r="359" spans="1:18" ht="16" thickBot="1">
      <c r="J359" s="3" t="s">
        <v>267</v>
      </c>
    </row>
    <row r="360" spans="1:18">
      <c r="J360" s="4" t="s">
        <v>21</v>
      </c>
      <c r="K360" s="258">
        <f>K238+K350</f>
        <v>47.783957090648315</v>
      </c>
      <c r="L360" s="37">
        <f>(L238^2+L350^2)^0.5</f>
        <v>5.4089655250242421</v>
      </c>
      <c r="M360" s="37">
        <f>M238+M350</f>
        <v>12.336984107456015</v>
      </c>
      <c r="N360" s="37">
        <f>(N238^2+N350^2)^0.5</f>
        <v>1.2594522460725364</v>
      </c>
      <c r="O360" s="37">
        <f>O238+O350</f>
        <v>91.483702450589732</v>
      </c>
      <c r="P360" s="37">
        <f>(P238^2+P350^2)^0.5</f>
        <v>3.7934766956064245</v>
      </c>
      <c r="Q360" s="37">
        <f>Q238+Q350</f>
        <v>19.303270861291459</v>
      </c>
      <c r="R360" s="234">
        <f>(R238^2+R350^2)^0.5</f>
        <v>1.3773959825168856</v>
      </c>
    </row>
    <row r="361" spans="1:18">
      <c r="J361" s="15" t="s">
        <v>237</v>
      </c>
      <c r="K361" s="74">
        <f>K239+K351</f>
        <v>71.053895496439736</v>
      </c>
      <c r="L361" s="35">
        <f>(L239^2+L351^2)^0.5</f>
        <v>2.1931617389206659</v>
      </c>
      <c r="M361" s="35">
        <f>M239+M351</f>
        <v>12.841972229294587</v>
      </c>
      <c r="N361" s="35">
        <f>(N239^2+N351^2)^0.5</f>
        <v>0.77229355970608771</v>
      </c>
      <c r="O361" s="35">
        <f>O239+O351</f>
        <v>144.10054496963679</v>
      </c>
      <c r="P361" s="35">
        <f>(P239^2+P351^2)^0.5</f>
        <v>8.1771443665524703</v>
      </c>
      <c r="Q361" s="35">
        <f>Q239+Q351</f>
        <v>21.873538490043302</v>
      </c>
      <c r="R361" s="36">
        <f>(R239^2+R351^2)^0.5</f>
        <v>1.8643049072667295</v>
      </c>
    </row>
    <row r="362" spans="1:18">
      <c r="J362" s="15" t="s">
        <v>32</v>
      </c>
      <c r="K362" s="74">
        <f>K240+K352</f>
        <v>99.677527821699456</v>
      </c>
      <c r="L362" s="35">
        <f>(L240^2+L352^2)^0.5</f>
        <v>4.1668071194688334</v>
      </c>
      <c r="M362" s="35">
        <f>M240+M352</f>
        <v>15.468437474897684</v>
      </c>
      <c r="N362" s="35">
        <f>(N240^2+N352^2)^0.5</f>
        <v>1.0432775809245478</v>
      </c>
      <c r="O362" s="35">
        <f>O240+O352</f>
        <v>165.43180009126161</v>
      </c>
      <c r="P362" s="35">
        <f>(P240^2+P352^2)^0.5</f>
        <v>10.151042667624592</v>
      </c>
      <c r="Q362" s="35">
        <f>Q240+Q352</f>
        <v>30.286778570465358</v>
      </c>
      <c r="R362" s="36">
        <f>(R240^2+R352^2)^0.5</f>
        <v>2.2705628173715087</v>
      </c>
    </row>
    <row r="363" spans="1:18" ht="16" thickBot="1">
      <c r="J363" s="22" t="s">
        <v>31</v>
      </c>
      <c r="K363" s="76">
        <f>K241+K353</f>
        <v>63.522012720446426</v>
      </c>
      <c r="L363" s="77">
        <f>(L241^2+L353^2)^0.5</f>
        <v>7.3252144293925161</v>
      </c>
      <c r="M363" s="77">
        <f>M241+M353</f>
        <v>12.03703950444738</v>
      </c>
      <c r="N363" s="77">
        <f>(N241^2+N353^2)^0.5</f>
        <v>0.63966368941042884</v>
      </c>
      <c r="O363" s="77">
        <f>O241+O353</f>
        <v>124.39896633449015</v>
      </c>
      <c r="P363" s="77">
        <f>(P241^2+P353^2)^0.5</f>
        <v>20.13733086995143</v>
      </c>
      <c r="Q363" s="77">
        <f>Q241+Q353</f>
        <v>23.710526286719485</v>
      </c>
      <c r="R363" s="79">
        <f>(R241^2+R353^2)^0.5</f>
        <v>2.2128860552574796</v>
      </c>
    </row>
    <row r="364" spans="1:18" ht="16" thickBot="1"/>
    <row r="365" spans="1:18">
      <c r="J365" s="4" t="s">
        <v>249</v>
      </c>
      <c r="K365" s="258">
        <f>K362-K361</f>
        <v>28.62363232525972</v>
      </c>
      <c r="L365" s="38">
        <f>(L362^2+L361^2)^0.5</f>
        <v>4.7087408066192893</v>
      </c>
      <c r="M365" s="38">
        <f>M362-M361</f>
        <v>2.6264652456030966</v>
      </c>
      <c r="N365" s="38">
        <f>(N362^2+N361^2)^0.5</f>
        <v>1.298023672058132</v>
      </c>
      <c r="O365" s="38">
        <f>O362-O361</f>
        <v>21.331255121624821</v>
      </c>
      <c r="P365" s="38">
        <f>(P362^2+P361^2)^0.5</f>
        <v>13.03492835543701</v>
      </c>
      <c r="Q365" s="38">
        <f>Q362-Q361</f>
        <v>8.4132400804220566</v>
      </c>
      <c r="R365" s="268">
        <f>(R362^2+R361^2)^0.5</f>
        <v>2.9378713884186372</v>
      </c>
    </row>
    <row r="366" spans="1:18" ht="16" thickBot="1">
      <c r="J366" s="22" t="s">
        <v>250</v>
      </c>
      <c r="K366" s="76">
        <f>K363-K361</f>
        <v>-7.53188277599331</v>
      </c>
      <c r="L366" s="78">
        <f>(L363^2+L361^2)^0.5</f>
        <v>7.6464844765189861</v>
      </c>
      <c r="M366" s="78">
        <f>M363-M361</f>
        <v>-0.80493272484720713</v>
      </c>
      <c r="N366" s="78">
        <f>(N363^2+N361^2)^0.5</f>
        <v>1.0027995701602899</v>
      </c>
      <c r="O366" s="78">
        <f>O363-O361</f>
        <v>-19.701578635146632</v>
      </c>
      <c r="P366" s="78">
        <f>(P363^2+P361^2)^0.5</f>
        <v>21.734253715215061</v>
      </c>
      <c r="Q366" s="78">
        <f>Q363-Q361</f>
        <v>1.8369877966761834</v>
      </c>
      <c r="R366" s="269">
        <f>(R363^2+R361^2)^0.5</f>
        <v>2.8935268239316216</v>
      </c>
    </row>
    <row r="367" spans="1:18">
      <c r="K367" s="262" t="s">
        <v>251</v>
      </c>
      <c r="M367" s="262" t="s">
        <v>252</v>
      </c>
      <c r="O367" s="262" t="s">
        <v>253</v>
      </c>
      <c r="Q367" s="262" t="s">
        <v>254</v>
      </c>
    </row>
    <row r="370" spans="1:18" s="238" customFormat="1">
      <c r="A370" s="238" t="s">
        <v>281</v>
      </c>
      <c r="J370" s="238" t="s">
        <v>282</v>
      </c>
    </row>
    <row r="371" spans="1:18" ht="16" thickBot="1">
      <c r="A371" s="3" t="s">
        <v>230</v>
      </c>
      <c r="B371" s="3">
        <v>29</v>
      </c>
      <c r="C371" s="3" t="s">
        <v>231</v>
      </c>
      <c r="D371" s="3">
        <v>52</v>
      </c>
      <c r="E371" s="3" t="s">
        <v>232</v>
      </c>
      <c r="F371" s="3" t="s">
        <v>233</v>
      </c>
      <c r="G371" s="233">
        <f>D371-B371</f>
        <v>23</v>
      </c>
      <c r="J371" s="3" t="s">
        <v>234</v>
      </c>
    </row>
    <row r="372" spans="1:18" ht="46" thickBot="1">
      <c r="A372" s="3" t="s">
        <v>235</v>
      </c>
      <c r="B372" s="161" t="s">
        <v>236</v>
      </c>
      <c r="C372" s="3" t="s">
        <v>235</v>
      </c>
      <c r="D372" s="161" t="s">
        <v>236</v>
      </c>
      <c r="E372" s="3" t="s">
        <v>235</v>
      </c>
      <c r="F372" s="161" t="s">
        <v>236</v>
      </c>
      <c r="G372" s="3" t="s">
        <v>235</v>
      </c>
      <c r="H372" s="161" t="s">
        <v>236</v>
      </c>
      <c r="J372" s="29"/>
      <c r="K372" s="30" t="s">
        <v>8</v>
      </c>
      <c r="L372" s="31" t="s">
        <v>9</v>
      </c>
      <c r="M372" s="31" t="s">
        <v>10</v>
      </c>
      <c r="N372" s="31" t="s">
        <v>9</v>
      </c>
      <c r="O372" s="31" t="s">
        <v>11</v>
      </c>
      <c r="P372" s="31" t="s">
        <v>9</v>
      </c>
      <c r="Q372" s="31" t="s">
        <v>12</v>
      </c>
      <c r="R372" s="32" t="s">
        <v>9</v>
      </c>
    </row>
    <row r="373" spans="1:18" ht="16" thickTop="1">
      <c r="A373" s="3">
        <v>1</v>
      </c>
      <c r="B373" s="267">
        <f>'[1]Priming incubation'!DH12</f>
        <v>1.0421785326521875E-3</v>
      </c>
      <c r="C373" s="129">
        <v>13</v>
      </c>
      <c r="D373" s="267">
        <f>'[1]Priming incubation'!DH27</f>
        <v>1.1886439824234773E-3</v>
      </c>
      <c r="E373" s="129">
        <v>25</v>
      </c>
      <c r="F373" s="267">
        <f>'[1]Priming incubation'!DH42</f>
        <v>1.2416727600534337E-3</v>
      </c>
      <c r="G373" s="129">
        <v>37</v>
      </c>
      <c r="H373" s="267">
        <f>'[1]Priming incubation'!DH57</f>
        <v>1.5866288038241319E-3</v>
      </c>
      <c r="J373" s="15" t="s">
        <v>21</v>
      </c>
      <c r="K373" s="263">
        <f>AVERAGE(B373:B375)</f>
        <v>1.1246394222449916E-3</v>
      </c>
      <c r="L373" s="245">
        <f>STDEV(B373:B375)</f>
        <v>2.2630844924454398E-4</v>
      </c>
      <c r="M373" s="245">
        <f>AVERAGE(B376:B378)</f>
        <v>1.9802145990055619E-4</v>
      </c>
      <c r="N373" s="245">
        <f>STDEV(B376:B378)</f>
        <v>4.9542612395202698E-5</v>
      </c>
      <c r="O373" s="245">
        <f>AVERAGE(B379:B381)</f>
        <v>2.1387281610187356E-3</v>
      </c>
      <c r="P373" s="245">
        <f>STDEV(B379:B381)</f>
        <v>2.4717727160173531E-4</v>
      </c>
      <c r="Q373" s="253">
        <f>AVERAGE(B382:B384)</f>
        <v>3.218131573447902E-4</v>
      </c>
      <c r="R373" s="254">
        <f>STDEV(B382:B384)</f>
        <v>7.8165233469124711E-5</v>
      </c>
    </row>
    <row r="374" spans="1:18">
      <c r="A374" s="3">
        <v>2</v>
      </c>
      <c r="B374" s="267">
        <f>'[1]Priming incubation'!DH13</f>
        <v>9.5112428393165219E-4</v>
      </c>
      <c r="C374" s="129">
        <v>14</v>
      </c>
      <c r="D374" s="267">
        <f>'[1]Priming incubation'!DH28</f>
        <v>1.3595168939985526E-3</v>
      </c>
      <c r="E374" s="129">
        <v>26</v>
      </c>
      <c r="F374" s="267">
        <f>'[1]Priming incubation'!DH43</f>
        <v>1.4753031291898544E-3</v>
      </c>
      <c r="G374" s="129">
        <v>38</v>
      </c>
      <c r="H374" s="267">
        <f>'[1]Priming incubation'!DH58</f>
        <v>7.8142371356891777E-4</v>
      </c>
      <c r="J374" s="15" t="s">
        <v>237</v>
      </c>
      <c r="K374" s="252">
        <f>AVERAGE(D373:D375)</f>
        <v>1.2357506261759842E-3</v>
      </c>
      <c r="L374" s="253">
        <f>STDEV(D373:D375)</f>
        <v>1.0819848173360958E-4</v>
      </c>
      <c r="M374" s="253">
        <f>AVERAGE(D376:D378)</f>
        <v>2.0630600320365879E-4</v>
      </c>
      <c r="N374" s="253">
        <f>STDEV(D376:D378)</f>
        <v>4.3137697825064318E-5</v>
      </c>
      <c r="O374" s="253">
        <f>AVERAGE(D379:D381)</f>
        <v>2.7778027666556203E-3</v>
      </c>
      <c r="P374" s="253">
        <f>STDEV(D379:D381)</f>
        <v>4.534249040559395E-4</v>
      </c>
      <c r="Q374" s="253">
        <f>AVERAGE(D382:D384)</f>
        <v>3.4486459866460065E-4</v>
      </c>
      <c r="R374" s="254">
        <f>STDEV(D382:D384)</f>
        <v>7.028559996739019E-5</v>
      </c>
    </row>
    <row r="375" spans="1:18">
      <c r="A375" s="3">
        <v>3</v>
      </c>
      <c r="B375" s="267">
        <f>'[1]Priming incubation'!DH14</f>
        <v>1.3806154501511351E-3</v>
      </c>
      <c r="C375" s="129">
        <v>15</v>
      </c>
      <c r="D375" s="267">
        <f>'[1]Priming incubation'!DH29</f>
        <v>1.1590910021059225E-3</v>
      </c>
      <c r="E375" s="129">
        <v>27</v>
      </c>
      <c r="F375" s="267">
        <f>'[1]Priming incubation'!DH44</f>
        <v>1.252021482776517E-3</v>
      </c>
      <c r="G375" s="129">
        <v>39</v>
      </c>
      <c r="H375" s="267">
        <f>'[1]Priming incubation'!DH59</f>
        <v>7.2475379188280723E-4</v>
      </c>
      <c r="J375" s="15" t="s">
        <v>32</v>
      </c>
      <c r="K375" s="252">
        <f>AVERAGE(F373:F375)</f>
        <v>1.3229991240066019E-3</v>
      </c>
      <c r="L375" s="253">
        <f>STDEV(F373:F375)</f>
        <v>1.3200059284580891E-4</v>
      </c>
      <c r="M375" s="253">
        <f>AVERAGE(F376:F378)</f>
        <v>1.9641984206893374E-4</v>
      </c>
      <c r="N375" s="253">
        <f>STDEV(F376:F378)</f>
        <v>3.6589537256637533E-5</v>
      </c>
      <c r="O375" s="253">
        <f>AVERAGE(F379:F381)</f>
        <v>2.6418391314130198E-3</v>
      </c>
      <c r="P375" s="253">
        <f>STDEV(F379:F381)</f>
        <v>1.761554730568766E-4</v>
      </c>
      <c r="Q375" s="253">
        <f>AVERAGE(F382:F384)</f>
        <v>4.7024378425941828E-4</v>
      </c>
      <c r="R375" s="254">
        <f>STDEV(F382:F384)</f>
        <v>8.7343262465445313E-5</v>
      </c>
    </row>
    <row r="376" spans="1:18">
      <c r="A376" s="3">
        <v>4</v>
      </c>
      <c r="B376" s="267">
        <f>'[1]Priming incubation'!DH15</f>
        <v>1.9921347298628E-4</v>
      </c>
      <c r="C376" s="129">
        <v>16</v>
      </c>
      <c r="D376" s="267">
        <f>'[1]Priming incubation'!DH30</f>
        <v>1.7344837179994298E-4</v>
      </c>
      <c r="E376" s="129">
        <v>28</v>
      </c>
      <c r="F376" s="267">
        <f>'[1]Priming incubation'!DH45</f>
        <v>1.742767874448632E-4</v>
      </c>
      <c r="G376" s="129">
        <v>40</v>
      </c>
      <c r="H376" s="267">
        <f>'[1]Priming incubation'!DH60</f>
        <v>2.3754480887783907E-4</v>
      </c>
      <c r="J376" s="15" t="s">
        <v>31</v>
      </c>
      <c r="K376" s="252">
        <f>AVERAGE(H373:H375)</f>
        <v>1.0309354364252856E-3</v>
      </c>
      <c r="L376" s="253">
        <f>STDEV(H373:H375)</f>
        <v>4.8207801125365522E-4</v>
      </c>
      <c r="M376" s="253">
        <f>AVERAGE(H376:H378)</f>
        <v>2.0598842349072488E-4</v>
      </c>
      <c r="N376" s="253">
        <f>STDEV(H376:H378)</f>
        <v>2.7901896935436187E-5</v>
      </c>
      <c r="O376" s="253">
        <f>AVERAGE(H379:H381)</f>
        <v>2.0702054528519975E-3</v>
      </c>
      <c r="P376" s="253">
        <f>STDEV(H379:H381)</f>
        <v>8.2725883198334418E-4</v>
      </c>
      <c r="Q376" s="253">
        <f>AVERAGE(H382:H384)</f>
        <v>4.3816522111781315E-4</v>
      </c>
      <c r="R376" s="254">
        <f>STDEV(H382:H384)</f>
        <v>9.7574058919132592E-5</v>
      </c>
    </row>
    <row r="377" spans="1:18" ht="16" thickBot="1">
      <c r="A377" s="3">
        <v>5</v>
      </c>
      <c r="B377" s="267">
        <f>'[1]Priming incubation'!DH16</f>
        <v>2.4695730948628985E-4</v>
      </c>
      <c r="C377" s="129">
        <v>17</v>
      </c>
      <c r="D377" s="267">
        <f>'[1]Priming incubation'!DH31</f>
        <v>1.903134830670643E-4</v>
      </c>
      <c r="E377" s="129">
        <v>29</v>
      </c>
      <c r="F377" s="267">
        <f>'[1]Priming incubation'!DH46</f>
        <v>2.3865317429646511E-4</v>
      </c>
      <c r="G377" s="129">
        <v>41</v>
      </c>
      <c r="H377" s="267">
        <f>'[1]Priming incubation'!DH61</f>
        <v>1.8458335257113095E-4</v>
      </c>
      <c r="J377" s="22" t="s">
        <v>238</v>
      </c>
      <c r="K377" s="255">
        <f>AVERAGE(B373:B375,D373:D375,F373:F375,H373:H375)</f>
        <v>1.1785811522132157E-3</v>
      </c>
      <c r="L377" s="256">
        <f>STDEV(B373:B375,D373:D375,F373:F375,H373:H375)</f>
        <v>2.6491734269175625E-4</v>
      </c>
      <c r="M377" s="256">
        <f>AVERAGE(B376:B378,D376:D378,F376:F378,H376:H378)</f>
        <v>2.0168393216596838E-4</v>
      </c>
      <c r="N377" s="256">
        <f>STDEV(B376:B378,D376:D378,F376:F378,H376:H378)</f>
        <v>3.4520524347299881E-5</v>
      </c>
      <c r="O377" s="256">
        <f>AVERAGE(B379:B381,D379:D381,F379:F381,H379:H381)</f>
        <v>2.4071438779848433E-3</v>
      </c>
      <c r="P377" s="256">
        <f>STDEV(B379:B381,D379:D381,F379:F381,H379:H381)</f>
        <v>5.3071910611301033E-4</v>
      </c>
      <c r="Q377" s="256">
        <f>AVERAGE(B382:B384,D382:D384,F382:F384,H382:H384)</f>
        <v>3.9377169034665555E-4</v>
      </c>
      <c r="R377" s="257">
        <f>STDEV(B382:B384,D382:D384,F382:F384,H382:H384)</f>
        <v>9.6561297511039512E-5</v>
      </c>
    </row>
    <row r="378" spans="1:18">
      <c r="A378" s="3">
        <v>6</v>
      </c>
      <c r="B378" s="267">
        <f>'[1]Priming incubation'!DH17</f>
        <v>1.4789359722909874E-4</v>
      </c>
      <c r="C378" s="129">
        <v>18</v>
      </c>
      <c r="D378" s="267">
        <f>'[1]Priming incubation'!DH32</f>
        <v>2.5515615474396914E-4</v>
      </c>
      <c r="E378" s="129">
        <v>30</v>
      </c>
      <c r="F378" s="267">
        <f>'[1]Priming incubation'!DH47</f>
        <v>1.763295644654729E-4</v>
      </c>
      <c r="G378" s="129">
        <v>42</v>
      </c>
      <c r="H378" s="267">
        <f>'[1]Priming incubation'!DH62</f>
        <v>1.9583710902320461E-4</v>
      </c>
    </row>
    <row r="379" spans="1:18" ht="16" thickBot="1">
      <c r="A379" s="3">
        <v>7</v>
      </c>
      <c r="B379" s="267">
        <f>'[1]Priming incubation'!DH18</f>
        <v>1.8607696975852406E-3</v>
      </c>
      <c r="C379" s="129">
        <v>19</v>
      </c>
      <c r="D379" s="267">
        <f>'[1]Priming incubation'!DH33</f>
        <v>3.1839572603561813E-3</v>
      </c>
      <c r="E379" s="129">
        <v>31</v>
      </c>
      <c r="F379" s="267">
        <f>'[1]Priming incubation'!DH48</f>
        <v>2.5666195397620285E-3</v>
      </c>
      <c r="G379" s="129">
        <v>43</v>
      </c>
      <c r="H379" s="267">
        <f>'[1]Priming incubation'!DH63</f>
        <v>1.3905792919301919E-3</v>
      </c>
      <c r="J379" s="3" t="s">
        <v>266</v>
      </c>
    </row>
    <row r="380" spans="1:18">
      <c r="A380" s="3">
        <v>8</v>
      </c>
      <c r="B380" s="267">
        <f>'[1]Priming incubation'!DH19</f>
        <v>2.2215743093465775E-3</v>
      </c>
      <c r="C380" s="129">
        <v>20</v>
      </c>
      <c r="D380" s="267">
        <f>'[1]Priming incubation'!DH34</f>
        <v>2.8608601717670839E-3</v>
      </c>
      <c r="E380" s="129">
        <v>32</v>
      </c>
      <c r="F380" s="267">
        <f>'[1]Priming incubation'!DH49</f>
        <v>2.5157807859837633E-3</v>
      </c>
      <c r="G380" s="129">
        <v>44</v>
      </c>
      <c r="H380" s="267">
        <f>'[1]Priming incubation'!DH64</f>
        <v>2.991343215515078E-3</v>
      </c>
      <c r="J380" s="4" t="s">
        <v>21</v>
      </c>
      <c r="K380" s="258">
        <f>K373*G$371*1000</f>
        <v>25.866706711634805</v>
      </c>
      <c r="L380" s="37">
        <f>L373*G$371*1000</f>
        <v>5.2050943326245118</v>
      </c>
      <c r="M380" s="37">
        <f>M373*G$371*1000</f>
        <v>4.5544935777127922</v>
      </c>
      <c r="N380" s="37">
        <f>N373*G$371*1000</f>
        <v>1.139480085089662</v>
      </c>
      <c r="O380" s="37">
        <f>O373*G$371*1000</f>
        <v>49.190747703430915</v>
      </c>
      <c r="P380" s="37">
        <f>P373*G$371*1000</f>
        <v>5.6850772468399127</v>
      </c>
      <c r="Q380" s="37">
        <f>Q373*G$371*1000</f>
        <v>7.401702618930174</v>
      </c>
      <c r="R380" s="234">
        <f>R373*G$371*1000</f>
        <v>1.7978003697898683</v>
      </c>
    </row>
    <row r="381" spans="1:18">
      <c r="A381" s="3">
        <v>9</v>
      </c>
      <c r="B381" s="267">
        <f>'[1]Priming incubation'!DH20</f>
        <v>2.3338404761243888E-3</v>
      </c>
      <c r="C381" s="129">
        <v>21</v>
      </c>
      <c r="D381" s="267">
        <f>'[1]Priming incubation'!DH35</f>
        <v>2.2885908678435952E-3</v>
      </c>
      <c r="E381" s="129">
        <v>33</v>
      </c>
      <c r="F381" s="267">
        <f>'[1]Priming incubation'!DH50</f>
        <v>2.843117068493268E-3</v>
      </c>
      <c r="G381" s="129">
        <v>45</v>
      </c>
      <c r="H381" s="267">
        <f>'[1]Priming incubation'!DH65</f>
        <v>1.8286938511107229E-3</v>
      </c>
      <c r="J381" s="15" t="s">
        <v>237</v>
      </c>
      <c r="K381" s="74">
        <f>K374*G$371*1000</f>
        <v>28.422264402047638</v>
      </c>
      <c r="L381" s="35">
        <f>L374*G$371*1000</f>
        <v>2.4885650798730206</v>
      </c>
      <c r="M381" s="35">
        <f>M374*G$371*1000</f>
        <v>4.7450380736841513</v>
      </c>
      <c r="N381" s="35">
        <f>N374*G$371*1000</f>
        <v>0.99216704997647931</v>
      </c>
      <c r="O381" s="35">
        <f>O374*G$371*1000</f>
        <v>63.889463633079266</v>
      </c>
      <c r="P381" s="35">
        <f>P374*G$371*1000</f>
        <v>10.42877279328661</v>
      </c>
      <c r="Q381" s="35">
        <f>Q374*G$371*1000</f>
        <v>7.9318857692858149</v>
      </c>
      <c r="R381" s="36">
        <f>R374*G$371*1000</f>
        <v>1.6165687992499744</v>
      </c>
    </row>
    <row r="382" spans="1:18">
      <c r="A382" s="3">
        <v>10</v>
      </c>
      <c r="B382" s="267">
        <f>'[1]Priming incubation'!DH21</f>
        <v>2.9148707282124062E-4</v>
      </c>
      <c r="C382" s="129">
        <v>22</v>
      </c>
      <c r="D382" s="267">
        <f>'[1]Priming incubation'!DH36</f>
        <v>4.2263264759877603E-4</v>
      </c>
      <c r="E382" s="129">
        <v>34</v>
      </c>
      <c r="F382" s="267">
        <f>'[1]Priming incubation'!DH51</f>
        <v>4.2467920095605796E-4</v>
      </c>
      <c r="G382" s="129">
        <v>46</v>
      </c>
      <c r="H382" s="267">
        <f>'[1]Priming incubation'!DH66</f>
        <v>4.7100777306666652E-4</v>
      </c>
      <c r="J382" s="15" t="s">
        <v>32</v>
      </c>
      <c r="K382" s="74">
        <f>K375*G$371*1000</f>
        <v>30.428979852151844</v>
      </c>
      <c r="L382" s="35">
        <f>L375*G$371*1000</f>
        <v>3.0360136354536049</v>
      </c>
      <c r="M382" s="35">
        <f>M375*G$371*1000</f>
        <v>4.5176563675854764</v>
      </c>
      <c r="N382" s="35">
        <f>N375*G$371*1000</f>
        <v>0.84155935690266326</v>
      </c>
      <c r="O382" s="35">
        <f>O375*G$371*1000</f>
        <v>60.762300022499453</v>
      </c>
      <c r="P382" s="35">
        <f>P375*G$371*1000</f>
        <v>4.0515758803081612</v>
      </c>
      <c r="Q382" s="35">
        <f>Q375*G$371*1000</f>
        <v>10.81560703796662</v>
      </c>
      <c r="R382" s="36">
        <f>R375*G$371*1000</f>
        <v>2.0088950367052423</v>
      </c>
    </row>
    <row r="383" spans="1:18" ht="16" thickBot="1">
      <c r="A383" s="3">
        <v>11</v>
      </c>
      <c r="B383" s="267">
        <f>'[1]Priming incubation'!DH22</f>
        <v>4.1059718962561915E-4</v>
      </c>
      <c r="C383" s="129">
        <v>23</v>
      </c>
      <c r="D383" s="267">
        <f>'[1]Priming incubation'!DH37</f>
        <v>2.8587675648781457E-4</v>
      </c>
      <c r="E383" s="129">
        <v>35</v>
      </c>
      <c r="F383" s="267">
        <f>'[1]Priming incubation'!DH52</f>
        <v>4.1510465998838167E-4</v>
      </c>
      <c r="G383" s="129">
        <v>47</v>
      </c>
      <c r="H383" s="267">
        <f>'[1]Priming incubation'!DH67</f>
        <v>5.1508055136018397E-4</v>
      </c>
      <c r="J383" s="22" t="s">
        <v>31</v>
      </c>
      <c r="K383" s="76">
        <f>K376*G$371*1000</f>
        <v>23.71151503778157</v>
      </c>
      <c r="L383" s="77">
        <f>L376*G$371*1000</f>
        <v>11.087794258834069</v>
      </c>
      <c r="M383" s="77">
        <f>M376*G$371*1000</f>
        <v>4.7377337402866724</v>
      </c>
      <c r="N383" s="77">
        <f>N376*G$371*1000</f>
        <v>0.64174362951503228</v>
      </c>
      <c r="O383" s="77">
        <f>O376*G$371*1000</f>
        <v>47.614725415595942</v>
      </c>
      <c r="P383" s="77">
        <f>P376*G$371*1000</f>
        <v>19.026953135616917</v>
      </c>
      <c r="Q383" s="77">
        <f>Q376*G$371*1000</f>
        <v>10.077800085709702</v>
      </c>
      <c r="R383" s="79">
        <f>R376*G$371*1000</f>
        <v>2.2442033551400495</v>
      </c>
    </row>
    <row r="384" spans="1:18" ht="16" thickBot="1">
      <c r="A384" s="3">
        <v>12</v>
      </c>
      <c r="B384" s="267">
        <f>'[1]Priming incubation'!DH23</f>
        <v>2.6335520958751087E-4</v>
      </c>
      <c r="C384" s="129">
        <v>24</v>
      </c>
      <c r="D384" s="267">
        <f>'[1]Priming incubation'!DH38</f>
        <v>3.2608439190721158E-4</v>
      </c>
      <c r="E384" s="129">
        <v>36</v>
      </c>
      <c r="F384" s="267">
        <f>'[1]Priming incubation'!DH53</f>
        <v>5.7094749183381525E-4</v>
      </c>
      <c r="G384" s="129">
        <v>48</v>
      </c>
      <c r="H384" s="267">
        <f>'[1]Priming incubation'!DH68</f>
        <v>3.2840733892658907E-4</v>
      </c>
    </row>
    <row r="385" spans="1:18">
      <c r="J385" s="4" t="s">
        <v>249</v>
      </c>
      <c r="K385" s="258">
        <f>K382-K381</f>
        <v>2.0067154501042062</v>
      </c>
      <c r="L385" s="38">
        <f>(L382^2+L381^2)^0.5</f>
        <v>3.9255999479600092</v>
      </c>
      <c r="M385" s="38">
        <f>M382-M381</f>
        <v>-0.22738170609867492</v>
      </c>
      <c r="N385" s="38">
        <f>(N382^2+N381^2)^0.5</f>
        <v>1.3010063820940518</v>
      </c>
      <c r="O385" s="38">
        <f>O382-O381</f>
        <v>-3.1271636105798137</v>
      </c>
      <c r="P385" s="38">
        <f>(P382^2+P381^2)^0.5</f>
        <v>11.188144130636227</v>
      </c>
      <c r="Q385" s="38">
        <f>Q382-Q381</f>
        <v>2.8837212686808051</v>
      </c>
      <c r="R385" s="268">
        <f>(R382^2+R381^2)^0.5</f>
        <v>2.5785565635074712</v>
      </c>
    </row>
    <row r="386" spans="1:18" ht="16" thickBot="1">
      <c r="J386" s="22" t="s">
        <v>250</v>
      </c>
      <c r="K386" s="76">
        <f>K383-K381</f>
        <v>-4.7107493642660678</v>
      </c>
      <c r="L386" s="78">
        <f>(L383^2+L381^2)^0.5</f>
        <v>11.363632239869307</v>
      </c>
      <c r="M386" s="78">
        <f>M383-M381</f>
        <v>-7.3043333974789348E-3</v>
      </c>
      <c r="N386" s="78">
        <f>(N383^2+N381^2)^0.5</f>
        <v>1.1816219112229414</v>
      </c>
      <c r="O386" s="78">
        <f>O383-O381</f>
        <v>-16.274738217483325</v>
      </c>
      <c r="P386" s="78">
        <f>(P383^2+P381^2)^0.5</f>
        <v>21.697563171908442</v>
      </c>
      <c r="Q386" s="78">
        <f>Q383-Q381</f>
        <v>2.1459143164238874</v>
      </c>
      <c r="R386" s="269">
        <f>(R383^2+R381^2)^0.5</f>
        <v>2.7658169465693785</v>
      </c>
    </row>
    <row r="387" spans="1:18">
      <c r="K387" s="262" t="s">
        <v>251</v>
      </c>
      <c r="M387" s="262" t="s">
        <v>252</v>
      </c>
      <c r="O387" s="262" t="s">
        <v>253</v>
      </c>
      <c r="Q387" s="262" t="s">
        <v>254</v>
      </c>
    </row>
    <row r="389" spans="1:18" ht="16" thickBot="1">
      <c r="J389" s="3" t="s">
        <v>267</v>
      </c>
    </row>
    <row r="390" spans="1:18">
      <c r="J390" s="4" t="s">
        <v>21</v>
      </c>
      <c r="K390" s="258">
        <f>K238+K380</f>
        <v>52.050446215835386</v>
      </c>
      <c r="L390" s="37">
        <f>(L238^2+L380^2)^0.5</f>
        <v>6.0529817944243174</v>
      </c>
      <c r="M390" s="37">
        <f>M238+M380</f>
        <v>12.52711889097025</v>
      </c>
      <c r="N390" s="37">
        <f>(N238^2+N380^2)^0.5</f>
        <v>1.2954503796323715</v>
      </c>
      <c r="O390" s="37">
        <f>O238+O380</f>
        <v>104.39345076570987</v>
      </c>
      <c r="P390" s="37">
        <f>(P238^2+P380^2)^0.5</f>
        <v>6.7874021139321066</v>
      </c>
      <c r="Q390" s="37">
        <f>Q238+Q380</f>
        <v>19.637093431269314</v>
      </c>
      <c r="R390" s="234">
        <f>(R238^2+R380^2)^0.5</f>
        <v>2.0422245733371618</v>
      </c>
    </row>
    <row r="391" spans="1:18">
      <c r="J391" s="15" t="s">
        <v>237</v>
      </c>
      <c r="K391" s="74">
        <f>K239+K381</f>
        <v>75.911030946623583</v>
      </c>
      <c r="L391" s="35">
        <f>(L239^2+L381^2)^0.5</f>
        <v>2.9535781257831326</v>
      </c>
      <c r="M391" s="35">
        <f>M239+M381</f>
        <v>13.312955794754748</v>
      </c>
      <c r="N391" s="35">
        <f>(N239^2+N381^2)^0.5</f>
        <v>1.2445527072809444</v>
      </c>
      <c r="O391" s="35">
        <f>O239+O381</f>
        <v>157.20556606813471</v>
      </c>
      <c r="P391" s="35">
        <f>(P239^2+P381^2)^0.5</f>
        <v>11.860969356513024</v>
      </c>
      <c r="Q391" s="35">
        <f>Q239+Q381</f>
        <v>22.39685950328056</v>
      </c>
      <c r="R391" s="36">
        <f>(R239^2+R381^2)^0.5</f>
        <v>2.2956817423350788</v>
      </c>
    </row>
    <row r="392" spans="1:18">
      <c r="J392" s="15" t="s">
        <v>32</v>
      </c>
      <c r="K392" s="74">
        <f>K240+K382</f>
        <v>103.3551720632136</v>
      </c>
      <c r="L392" s="35">
        <f>(L240^2+L382^2)^0.5</f>
        <v>3.6321560937944311</v>
      </c>
      <c r="M392" s="35">
        <f>M240+M382</f>
        <v>15.410731757828508</v>
      </c>
      <c r="N392" s="35">
        <f>(N240^2+N382^2)^0.5</f>
        <v>0.96561590259786412</v>
      </c>
      <c r="O392" s="35">
        <f>O240+O382</f>
        <v>173.42274044563584</v>
      </c>
      <c r="P392" s="35">
        <f>(P240^2+P382^2)^0.5</f>
        <v>7.6142567268076622</v>
      </c>
      <c r="Q392" s="35">
        <f>Q240+Q382</f>
        <v>31.506605891772921</v>
      </c>
      <c r="R392" s="36">
        <f>(R240^2+R382^2)^0.5</f>
        <v>2.3438730100669929</v>
      </c>
    </row>
    <row r="393" spans="1:18" ht="16" thickBot="1">
      <c r="J393" s="22" t="s">
        <v>31</v>
      </c>
      <c r="K393" s="76">
        <f>K241+K383</f>
        <v>65.200630770010392</v>
      </c>
      <c r="L393" s="77">
        <f>(L241^2+L383^2)^0.5</f>
        <v>12.078241167515911</v>
      </c>
      <c r="M393" s="77">
        <f>M241+M383</f>
        <v>12.624649647945732</v>
      </c>
      <c r="N393" s="77">
        <f>(N241^2+N383^2)^0.5</f>
        <v>0.90327379607688485</v>
      </c>
      <c r="O393" s="77">
        <f>O241+O383</f>
        <v>128.90688446289667</v>
      </c>
      <c r="P393" s="77">
        <f>(P241^2+P383^2)^0.5</f>
        <v>23.185414349842006</v>
      </c>
      <c r="Q393" s="77">
        <f>Q241+Q383</f>
        <v>26.002734410983685</v>
      </c>
      <c r="R393" s="79">
        <f>(R241^2+R383^2)^0.5</f>
        <v>2.7770510361766036</v>
      </c>
    </row>
    <row r="394" spans="1:18" ht="16" thickBot="1"/>
    <row r="395" spans="1:18">
      <c r="J395" s="4" t="s">
        <v>249</v>
      </c>
      <c r="K395" s="258">
        <f>K392-K391</f>
        <v>27.444141116590018</v>
      </c>
      <c r="L395" s="38">
        <f>(L392^2+L391^2)^0.5</f>
        <v>4.6814721653335312</v>
      </c>
      <c r="M395" s="38">
        <f>M392-M391</f>
        <v>2.0977759630737598</v>
      </c>
      <c r="N395" s="38">
        <f>(N392^2+N391^2)^0.5</f>
        <v>1.5752223692387737</v>
      </c>
      <c r="O395" s="38">
        <f>O392-O391</f>
        <v>16.217174377501124</v>
      </c>
      <c r="P395" s="38">
        <f>(P392^2+P391^2)^0.5</f>
        <v>14.094662095200322</v>
      </c>
      <c r="Q395" s="38">
        <f>Q392-Q391</f>
        <v>9.1097463884923613</v>
      </c>
      <c r="R395" s="268">
        <f>(R392^2+R391^2)^0.5</f>
        <v>3.2808375987560141</v>
      </c>
    </row>
    <row r="396" spans="1:18" ht="16" thickBot="1">
      <c r="J396" s="22" t="s">
        <v>250</v>
      </c>
      <c r="K396" s="76">
        <f>K393-K391</f>
        <v>-10.710400176613192</v>
      </c>
      <c r="L396" s="78">
        <f>(L393^2+L391^2)^0.5</f>
        <v>12.434127771813376</v>
      </c>
      <c r="M396" s="78">
        <f>M393-M391</f>
        <v>-0.68830614680901547</v>
      </c>
      <c r="N396" s="78">
        <f>(N393^2+N391^2)^0.5</f>
        <v>1.5377954974181298</v>
      </c>
      <c r="O396" s="78">
        <f>O393-O391</f>
        <v>-28.298681605238045</v>
      </c>
      <c r="P396" s="78">
        <f>(P393^2+P391^2)^0.5</f>
        <v>26.04315711756162</v>
      </c>
      <c r="Q396" s="78">
        <f>Q393-Q391</f>
        <v>3.6058749077031251</v>
      </c>
      <c r="R396" s="269">
        <f>(R393^2+R391^2)^0.5</f>
        <v>3.6030774512380623</v>
      </c>
    </row>
    <row r="397" spans="1:18">
      <c r="K397" s="262" t="s">
        <v>251</v>
      </c>
      <c r="M397" s="262" t="s">
        <v>252</v>
      </c>
      <c r="O397" s="262" t="s">
        <v>253</v>
      </c>
      <c r="Q397" s="262" t="s">
        <v>254</v>
      </c>
    </row>
    <row r="398" spans="1:18">
      <c r="K398" s="262"/>
      <c r="M398" s="262"/>
      <c r="O398" s="262"/>
      <c r="Q398" s="262"/>
    </row>
    <row r="400" spans="1:18" s="1" customFormat="1">
      <c r="A400" s="1" t="s">
        <v>283</v>
      </c>
    </row>
    <row r="401" spans="1:18" s="129" customFormat="1"/>
    <row r="402" spans="1:18" s="238" customFormat="1">
      <c r="A402" s="238" t="s">
        <v>284</v>
      </c>
      <c r="J402" s="238" t="s">
        <v>285</v>
      </c>
    </row>
    <row r="403" spans="1:18" ht="16" thickBot="1">
      <c r="A403" s="3" t="s">
        <v>230</v>
      </c>
      <c r="B403" s="3">
        <v>52</v>
      </c>
      <c r="C403" s="3" t="s">
        <v>231</v>
      </c>
      <c r="D403" s="3">
        <v>56</v>
      </c>
      <c r="E403" s="3" t="s">
        <v>232</v>
      </c>
      <c r="F403" s="3" t="s">
        <v>233</v>
      </c>
      <c r="G403" s="233">
        <f>D403-B403</f>
        <v>4</v>
      </c>
      <c r="J403" s="3" t="s">
        <v>234</v>
      </c>
    </row>
    <row r="404" spans="1:18" ht="46" thickBot="1">
      <c r="A404" s="3" t="s">
        <v>235</v>
      </c>
      <c r="B404" s="161" t="s">
        <v>236</v>
      </c>
      <c r="C404" s="3" t="s">
        <v>235</v>
      </c>
      <c r="D404" s="161" t="s">
        <v>236</v>
      </c>
      <c r="E404" s="3" t="s">
        <v>235</v>
      </c>
      <c r="F404" s="161" t="s">
        <v>236</v>
      </c>
      <c r="G404" s="3" t="s">
        <v>235</v>
      </c>
      <c r="H404" s="161" t="s">
        <v>236</v>
      </c>
      <c r="J404" s="29"/>
      <c r="K404" s="30" t="s">
        <v>8</v>
      </c>
      <c r="L404" s="31" t="s">
        <v>9</v>
      </c>
      <c r="M404" s="31" t="s">
        <v>10</v>
      </c>
      <c r="N404" s="31" t="s">
        <v>9</v>
      </c>
      <c r="O404" s="31" t="s">
        <v>11</v>
      </c>
      <c r="P404" s="31" t="s">
        <v>9</v>
      </c>
      <c r="Q404" s="31" t="s">
        <v>12</v>
      </c>
      <c r="R404" s="32" t="s">
        <v>9</v>
      </c>
    </row>
    <row r="405" spans="1:18" ht="16" thickTop="1">
      <c r="A405" s="3">
        <v>1</v>
      </c>
      <c r="B405" s="267">
        <f>'[1]Priming incubation'!DM12</f>
        <v>1.5802624791970232E-3</v>
      </c>
      <c r="C405" s="129">
        <v>13</v>
      </c>
      <c r="D405" s="267">
        <f>'[1]Priming incubation'!DM27</f>
        <v>1.0042023261105369E-2</v>
      </c>
      <c r="E405" s="129">
        <v>25</v>
      </c>
      <c r="F405" s="267">
        <f>'[1]Priming incubation'!DM42</f>
        <v>8.8592704127792941E-3</v>
      </c>
      <c r="G405" s="129">
        <v>37</v>
      </c>
      <c r="H405" s="267">
        <f>'[1]Priming incubation'!DM57</f>
        <v>9.4316628040545872E-3</v>
      </c>
      <c r="J405" s="15" t="s">
        <v>21</v>
      </c>
      <c r="K405" s="263">
        <f>AVERAGE(B405:B407)</f>
        <v>1.4595664296819944E-3</v>
      </c>
      <c r="L405" s="245">
        <f>STDEV(B405:B407)</f>
        <v>1.595563263842781E-4</v>
      </c>
      <c r="M405" s="245">
        <f>AVERAGE(B408:B410)</f>
        <v>6.7128883549100995E-4</v>
      </c>
      <c r="N405" s="245">
        <f>STDEV(B408:B410)</f>
        <v>1.3591765475357725E-4</v>
      </c>
      <c r="O405" s="245">
        <f>AVERAGE(B411:B413)</f>
        <v>3.5339820383850605E-3</v>
      </c>
      <c r="P405" s="245">
        <f>STDEV(B411:B413)</f>
        <v>1.9544625870672531E-4</v>
      </c>
      <c r="Q405" s="253">
        <f>AVERAGE(B414:B416)</f>
        <v>7.9611639746654755E-4</v>
      </c>
      <c r="R405" s="254">
        <f>STDEV(B414:B416)</f>
        <v>1.5677904143136052E-4</v>
      </c>
    </row>
    <row r="406" spans="1:18">
      <c r="A406" s="3">
        <v>2</v>
      </c>
      <c r="B406" s="267">
        <f>'[1]Priming incubation'!DM13</f>
        <v>1.278667299525792E-3</v>
      </c>
      <c r="C406" s="129">
        <v>14</v>
      </c>
      <c r="D406" s="267">
        <f>'[1]Priming incubation'!DM28</f>
        <v>9.6118446177740745E-3</v>
      </c>
      <c r="E406" s="129">
        <v>26</v>
      </c>
      <c r="F406" s="267">
        <f>'[1]Priming incubation'!DM43</f>
        <v>8.6437117189691066E-3</v>
      </c>
      <c r="G406" s="129">
        <v>38</v>
      </c>
      <c r="H406" s="267">
        <f>'[1]Priming incubation'!DM58</f>
        <v>7.2637662762399342E-3</v>
      </c>
      <c r="J406" s="15" t="s">
        <v>237</v>
      </c>
      <c r="K406" s="252">
        <f>AVERAGE(D405:D407)</f>
        <v>9.8144860099347603E-3</v>
      </c>
      <c r="L406" s="253">
        <f>STDEV(D405:D407)</f>
        <v>2.1616722494742269E-4</v>
      </c>
      <c r="M406" s="253">
        <f>AVERAGE(D408:D410)</f>
        <v>7.5737160172718648E-4</v>
      </c>
      <c r="N406" s="253">
        <f>STDEV(D408:D410)</f>
        <v>1.1613954755025037E-4</v>
      </c>
      <c r="O406" s="253">
        <f>AVERAGE(D411:D413)</f>
        <v>9.8107439340851133E-3</v>
      </c>
      <c r="P406" s="253">
        <f>STDEV(D411:D413)</f>
        <v>9.4851631350801842E-4</v>
      </c>
      <c r="Q406" s="253">
        <f>AVERAGE(D414:D416)</f>
        <v>1.3761778097118361E-3</v>
      </c>
      <c r="R406" s="254">
        <f>STDEV(D414:D416)</f>
        <v>1.27320005819259E-4</v>
      </c>
    </row>
    <row r="407" spans="1:18">
      <c r="A407" s="3">
        <v>3</v>
      </c>
      <c r="B407" s="267">
        <f>'[1]Priming incubation'!DM14</f>
        <v>1.5197695103231676E-3</v>
      </c>
      <c r="C407" s="129">
        <v>15</v>
      </c>
      <c r="D407" s="267">
        <f>'[1]Priming incubation'!DM29</f>
        <v>9.7895901509248394E-3</v>
      </c>
      <c r="E407" s="129">
        <v>27</v>
      </c>
      <c r="F407" s="267">
        <f>'[1]Priming incubation'!DM44</f>
        <v>8.9637151140332973E-3</v>
      </c>
      <c r="G407" s="129">
        <v>39</v>
      </c>
      <c r="H407" s="267">
        <f>'[1]Priming incubation'!DM59</f>
        <v>8.4195092253524385E-3</v>
      </c>
      <c r="J407" s="15" t="s">
        <v>32</v>
      </c>
      <c r="K407" s="252">
        <f>AVERAGE(F405:F407)</f>
        <v>8.8222324152605665E-3</v>
      </c>
      <c r="L407" s="253">
        <f>STDEV(F405:F407)</f>
        <v>1.6318518057195056E-4</v>
      </c>
      <c r="M407" s="253">
        <f>AVERAGE(F408:F410)</f>
        <v>7.5031517289965487E-4</v>
      </c>
      <c r="N407" s="253">
        <f>STDEV(F408:F410)</f>
        <v>7.2443546509767587E-5</v>
      </c>
      <c r="O407" s="253">
        <f>AVERAGE(F411:F413)</f>
        <v>1.0518737098700839E-2</v>
      </c>
      <c r="P407" s="253">
        <f>STDEV(F411:F413)</f>
        <v>9.7917816529226537E-4</v>
      </c>
      <c r="Q407" s="253">
        <f>AVERAGE(F414:F416)</f>
        <v>1.2948636141950354E-3</v>
      </c>
      <c r="R407" s="254">
        <f>STDEV(F414:F416)</f>
        <v>9.6756463794239606E-5</v>
      </c>
    </row>
    <row r="408" spans="1:18">
      <c r="A408" s="3">
        <v>4</v>
      </c>
      <c r="B408" s="267">
        <f>'[1]Priming incubation'!DM15</f>
        <v>6.8700607116137583E-4</v>
      </c>
      <c r="C408" s="129">
        <v>16</v>
      </c>
      <c r="D408" s="267">
        <f>'[1]Priming incubation'!DM30</f>
        <v>6.2509589376555244E-4</v>
      </c>
      <c r="E408" s="129">
        <v>28</v>
      </c>
      <c r="F408" s="267">
        <f>'[1]Priming incubation'!DM45</f>
        <v>7.9551081452819471E-4</v>
      </c>
      <c r="G408" s="129">
        <v>40</v>
      </c>
      <c r="H408" s="267">
        <f>'[1]Priming incubation'!DM60</f>
        <v>1.2595142754373717E-3</v>
      </c>
      <c r="J408" s="15" t="s">
        <v>31</v>
      </c>
      <c r="K408" s="252">
        <f>AVERAGE(H405:H407)</f>
        <v>8.3716461018823202E-3</v>
      </c>
      <c r="L408" s="253">
        <f>STDEV(H405:H407)</f>
        <v>1.08474052093989E-3</v>
      </c>
      <c r="M408" s="253">
        <f>AVERAGE(H408:H410)</f>
        <v>9.824755142800335E-4</v>
      </c>
      <c r="N408" s="253">
        <f>STDEV(H408:H410)</f>
        <v>2.446280662000366E-4</v>
      </c>
      <c r="O408" s="253">
        <f>AVERAGE(H411:H413)</f>
        <v>8.7510388826984656E-3</v>
      </c>
      <c r="P408" s="253">
        <f>STDEV(H411:H413)</f>
        <v>9.6301257928029232E-4</v>
      </c>
      <c r="Q408" s="253">
        <f>AVERAGE(H414:H416)</f>
        <v>1.3385511751806362E-3</v>
      </c>
      <c r="R408" s="254">
        <f>STDEV(H414:H416)</f>
        <v>2.5356712004631231E-4</v>
      </c>
    </row>
    <row r="409" spans="1:18" ht="16" thickBot="1">
      <c r="A409" s="3">
        <v>5</v>
      </c>
      <c r="B409" s="267">
        <f>'[1]Priming incubation'!DM16</f>
        <v>7.9866458921451858E-4</v>
      </c>
      <c r="C409" s="129">
        <v>17</v>
      </c>
      <c r="D409" s="267">
        <f>'[1]Priming incubation'!DM31</f>
        <v>8.4263397707752411E-4</v>
      </c>
      <c r="E409" s="129">
        <v>29</v>
      </c>
      <c r="F409" s="267">
        <f>'[1]Priming incubation'!DM46</f>
        <v>7.8867703478019023E-4</v>
      </c>
      <c r="G409" s="129">
        <v>41</v>
      </c>
      <c r="H409" s="267">
        <f>'[1]Priming incubation'!DM61</f>
        <v>8.917058393033367E-4</v>
      </c>
      <c r="J409" s="22" t="s">
        <v>238</v>
      </c>
      <c r="K409" s="255">
        <f>AVERAGE(B405:B407,D405:D407,F405:F407,H405:H407)</f>
        <v>7.1169827391899115E-3</v>
      </c>
      <c r="L409" s="256">
        <f>STDEV(B405:B407,D405:D407,F405:F407,H405:H407)</f>
        <v>3.488237054096328E-3</v>
      </c>
      <c r="M409" s="256">
        <f>AVERAGE(B408:B410,D408:D410,F408:F410,H408:H410)</f>
        <v>7.903627810994712E-4</v>
      </c>
      <c r="N409" s="256">
        <f>STDEV(B408:B410,D408:D410,F408:F410,H408:H410)</f>
        <v>1.7975749573458495E-4</v>
      </c>
      <c r="O409" s="256">
        <f>AVERAGE(B411:B413,D411:D413,F411:F413,H411:H413)</f>
        <v>8.1536254884673701E-3</v>
      </c>
      <c r="P409" s="256">
        <f>STDEV(B411:B413,D411:D413,F411:F413,H411:H413)</f>
        <v>2.9505244466339338E-3</v>
      </c>
      <c r="Q409" s="256">
        <f>AVERAGE(B414:B416,D414:D416,F414:F416,H414:H416)</f>
        <v>1.201427249138514E-3</v>
      </c>
      <c r="R409" s="257">
        <f>STDEV(B414:B416,D414:D416,F414:F416,H414:H416)</f>
        <v>2.8539290455484783E-4</v>
      </c>
    </row>
    <row r="410" spans="1:18">
      <c r="A410" s="3">
        <v>6</v>
      </c>
      <c r="B410" s="267">
        <f>'[1]Priming incubation'!DM17</f>
        <v>5.2819584609713535E-4</v>
      </c>
      <c r="C410" s="129">
        <v>18</v>
      </c>
      <c r="D410" s="267">
        <f>'[1]Priming incubation'!DM32</f>
        <v>8.0438493433848278E-4</v>
      </c>
      <c r="E410" s="129">
        <v>30</v>
      </c>
      <c r="F410" s="267">
        <f>'[1]Priming incubation'!DM47</f>
        <v>6.667576693905801E-4</v>
      </c>
      <c r="G410" s="129">
        <v>42</v>
      </c>
      <c r="H410" s="267">
        <f>'[1]Priming incubation'!DM62</f>
        <v>7.9620642809939235E-4</v>
      </c>
    </row>
    <row r="411" spans="1:18" ht="16" thickBot="1">
      <c r="A411" s="3">
        <v>7</v>
      </c>
      <c r="B411" s="267">
        <f>'[1]Priming incubation'!DM18</f>
        <v>3.6430963022106334E-3</v>
      </c>
      <c r="C411" s="129">
        <v>19</v>
      </c>
      <c r="D411" s="267">
        <f>'[1]Priming incubation'!DM33</f>
        <v>1.0111212337969966E-2</v>
      </c>
      <c r="E411" s="129">
        <v>31</v>
      </c>
      <c r="F411" s="267">
        <f>'[1]Priming incubation'!DM48</f>
        <v>9.4381644945052672E-3</v>
      </c>
      <c r="G411" s="129">
        <v>43</v>
      </c>
      <c r="H411" s="267">
        <f>'[1]Priming incubation'!DM63</f>
        <v>7.9093285243851657E-3</v>
      </c>
      <c r="J411" s="3" t="s">
        <v>266</v>
      </c>
    </row>
    <row r="412" spans="1:18">
      <c r="A412" s="3">
        <v>8</v>
      </c>
      <c r="B412" s="267">
        <f>'[1]Priming incubation'!DM19</f>
        <v>3.3083407221804213E-3</v>
      </c>
      <c r="C412" s="129">
        <v>20</v>
      </c>
      <c r="D412" s="267">
        <f>'[1]Priming incubation'!DM34</f>
        <v>8.74838460328645E-3</v>
      </c>
      <c r="E412" s="129">
        <v>32</v>
      </c>
      <c r="F412" s="267">
        <f>'[1]Priming incubation'!DM49</f>
        <v>1.13472282145711E-2</v>
      </c>
      <c r="G412" s="129">
        <v>44</v>
      </c>
      <c r="H412" s="267">
        <f>'[1]Priming incubation'!DM64</f>
        <v>9.8012079599879582E-3</v>
      </c>
      <c r="J412" s="4" t="s">
        <v>21</v>
      </c>
      <c r="K412" s="258">
        <f>K405*G$403*1000</f>
        <v>5.8382657187279774</v>
      </c>
      <c r="L412" s="37">
        <f>L405*G$403*1000</f>
        <v>0.63822530553711243</v>
      </c>
      <c r="M412" s="37">
        <f>M405*G$403*1000</f>
        <v>2.6851553419640397</v>
      </c>
      <c r="N412" s="37">
        <f>N405*G$403*1000</f>
        <v>0.54367061901430902</v>
      </c>
      <c r="O412" s="37">
        <f>O405*G$403*1000</f>
        <v>14.135928153540242</v>
      </c>
      <c r="P412" s="37">
        <f>P405*G$403*1000</f>
        <v>0.7817850348269012</v>
      </c>
      <c r="Q412" s="37">
        <f>Q405*G$403*1000</f>
        <v>3.1844655898661904</v>
      </c>
      <c r="R412" s="234">
        <f>R405*G$403*1000</f>
        <v>0.62711616572544204</v>
      </c>
    </row>
    <row r="413" spans="1:18">
      <c r="A413" s="3">
        <v>9</v>
      </c>
      <c r="B413" s="267">
        <f>'[1]Priming incubation'!DM20</f>
        <v>3.6505090907641268E-3</v>
      </c>
      <c r="C413" s="129">
        <v>21</v>
      </c>
      <c r="D413" s="267">
        <f>'[1]Priming incubation'!DM35</f>
        <v>1.0572634860998926E-2</v>
      </c>
      <c r="E413" s="129">
        <v>33</v>
      </c>
      <c r="F413" s="267">
        <f>'[1]Priming incubation'!DM50</f>
        <v>1.0770818587026151E-2</v>
      </c>
      <c r="G413" s="129">
        <v>45</v>
      </c>
      <c r="H413" s="267">
        <f>'[1]Priming incubation'!DM65</f>
        <v>8.5425801637222746E-3</v>
      </c>
      <c r="J413" s="15" t="s">
        <v>237</v>
      </c>
      <c r="K413" s="74">
        <f>K406*G$403*1000</f>
        <v>39.257944039739044</v>
      </c>
      <c r="L413" s="35">
        <f>L406*G$403*1000</f>
        <v>0.86466889978969075</v>
      </c>
      <c r="M413" s="35">
        <f>M406*G$403*1000</f>
        <v>3.0294864069087457</v>
      </c>
      <c r="N413" s="35">
        <f>N406*G$403*1000</f>
        <v>0.46455819020100148</v>
      </c>
      <c r="O413" s="35">
        <f>O406*G$403*1000</f>
        <v>39.242975736340455</v>
      </c>
      <c r="P413" s="35">
        <f>P406*G$403*1000</f>
        <v>3.7940652540320738</v>
      </c>
      <c r="Q413" s="35">
        <f>Q406*G$403*1000</f>
        <v>5.5047112388473449</v>
      </c>
      <c r="R413" s="36">
        <f>R406*G$403*1000</f>
        <v>0.50928002327703603</v>
      </c>
    </row>
    <row r="414" spans="1:18">
      <c r="A414" s="3">
        <v>10</v>
      </c>
      <c r="B414" s="267">
        <f>'[1]Priming incubation'!DM21</f>
        <v>7.3796784785377587E-4</v>
      </c>
      <c r="C414" s="129">
        <v>22</v>
      </c>
      <c r="D414" s="267">
        <f>'[1]Priming incubation'!DM36</f>
        <v>1.358470771275686E-3</v>
      </c>
      <c r="E414" s="129">
        <v>34</v>
      </c>
      <c r="F414" s="267">
        <f>'[1]Priming incubation'!DM51</f>
        <v>1.2097843540365956E-3</v>
      </c>
      <c r="G414" s="129">
        <v>46</v>
      </c>
      <c r="H414" s="267">
        <f>'[1]Priming incubation'!DM66</f>
        <v>1.3378493941422636E-3</v>
      </c>
      <c r="J414" s="15" t="s">
        <v>32</v>
      </c>
      <c r="K414" s="74">
        <f>K407*G$403*1000</f>
        <v>35.288929661042268</v>
      </c>
      <c r="L414" s="35">
        <f>L407*G$403*1000</f>
        <v>0.65274072228780222</v>
      </c>
      <c r="M414" s="35">
        <f>M407*G$403*1000</f>
        <v>3.0012606915986195</v>
      </c>
      <c r="N414" s="35">
        <f>N407*G$403*1000</f>
        <v>0.28977418603907035</v>
      </c>
      <c r="O414" s="35">
        <f>O407*G$403*1000</f>
        <v>42.074948394803357</v>
      </c>
      <c r="P414" s="35">
        <f>P407*G$403*1000</f>
        <v>3.9167126611690617</v>
      </c>
      <c r="Q414" s="35">
        <f>Q407*G$403*1000</f>
        <v>5.1794544567801415</v>
      </c>
      <c r="R414" s="36">
        <f>R407*G$403*1000</f>
        <v>0.38702585517695842</v>
      </c>
    </row>
    <row r="415" spans="1:18" ht="16" thickBot="1">
      <c r="A415" s="3">
        <v>11</v>
      </c>
      <c r="B415" s="267">
        <f>'[1]Priming incubation'!DM22</f>
        <v>9.7366197409784678E-4</v>
      </c>
      <c r="C415" s="129">
        <v>23</v>
      </c>
      <c r="D415" s="267">
        <f>'[1]Priming incubation'!DM37</f>
        <v>1.2586381745496934E-3</v>
      </c>
      <c r="E415" s="129">
        <v>35</v>
      </c>
      <c r="F415" s="267">
        <f>'[1]Priming incubation'!DM52</f>
        <v>1.4001165036707768E-3</v>
      </c>
      <c r="G415" s="129">
        <v>47</v>
      </c>
      <c r="H415" s="267">
        <f>'[1]Priming incubation'!DM67</f>
        <v>1.5924684573926325E-3</v>
      </c>
      <c r="J415" s="22" t="s">
        <v>31</v>
      </c>
      <c r="K415" s="76">
        <f>K408*G$403*1000</f>
        <v>33.486584407529278</v>
      </c>
      <c r="L415" s="77">
        <f>L408*G$403*1000</f>
        <v>4.3389620837595597</v>
      </c>
      <c r="M415" s="77">
        <f>M408*G$403*1000</f>
        <v>3.9299020571201342</v>
      </c>
      <c r="N415" s="77">
        <f>N408*G$403*1000</f>
        <v>0.97851226480014641</v>
      </c>
      <c r="O415" s="77">
        <f>O408*G$403*1000</f>
        <v>35.004155530793859</v>
      </c>
      <c r="P415" s="77">
        <f>P408*G$403*1000</f>
        <v>3.8520503171211691</v>
      </c>
      <c r="Q415" s="77">
        <f>Q408*G$403*1000</f>
        <v>5.3542047007225451</v>
      </c>
      <c r="R415" s="79">
        <f>R408*G$403*1000</f>
        <v>1.0142684801852493</v>
      </c>
    </row>
    <row r="416" spans="1:18" ht="16" thickBot="1">
      <c r="A416" s="3">
        <v>12</v>
      </c>
      <c r="B416" s="267">
        <f>'[1]Priming incubation'!DM23</f>
        <v>6.7671937044802002E-4</v>
      </c>
      <c r="C416" s="129">
        <v>24</v>
      </c>
      <c r="D416" s="267">
        <f>'[1]Priming incubation'!DM38</f>
        <v>1.5114244833101297E-3</v>
      </c>
      <c r="E416" s="129">
        <v>36</v>
      </c>
      <c r="F416" s="267">
        <f>'[1]Priming incubation'!DM53</f>
        <v>1.2746899848777341E-3</v>
      </c>
      <c r="G416" s="129">
        <v>48</v>
      </c>
      <c r="H416" s="267">
        <f>'[1]Priming incubation'!DM68</f>
        <v>1.0853356740070123E-3</v>
      </c>
    </row>
    <row r="417" spans="1:18">
      <c r="J417" s="4" t="s">
        <v>249</v>
      </c>
      <c r="K417" s="258">
        <f>K414-K413</f>
        <v>-3.9690143786967766</v>
      </c>
      <c r="L417" s="38">
        <f>(L414^2+L413^2)^0.5</f>
        <v>1.0833848608856946</v>
      </c>
      <c r="M417" s="38">
        <f>M414-M413</f>
        <v>-2.8225715310126187E-2</v>
      </c>
      <c r="N417" s="38">
        <f>(N414^2+N413^2)^0.5</f>
        <v>0.5475247857197294</v>
      </c>
      <c r="O417" s="38">
        <f>O414-O413</f>
        <v>2.8319726584629024</v>
      </c>
      <c r="P417" s="38">
        <f>(P414^2+P413^2)^0.5</f>
        <v>5.4530330296098057</v>
      </c>
      <c r="Q417" s="38">
        <f>Q414-Q413</f>
        <v>-0.32525678206720343</v>
      </c>
      <c r="R417" s="268">
        <f>(R414^2+R413^2)^0.5</f>
        <v>0.63965237018595844</v>
      </c>
    </row>
    <row r="418" spans="1:18" ht="16" thickBot="1">
      <c r="J418" s="22" t="s">
        <v>250</v>
      </c>
      <c r="K418" s="76">
        <f>K415-K413</f>
        <v>-5.7713596322097658</v>
      </c>
      <c r="L418" s="78">
        <f>(L415^2+L413^2)^0.5</f>
        <v>4.4242789548768977</v>
      </c>
      <c r="M418" s="78">
        <f>M415-M413</f>
        <v>0.90041565021138847</v>
      </c>
      <c r="N418" s="78">
        <f>(N415^2+N413^2)^0.5</f>
        <v>1.0831899946210459</v>
      </c>
      <c r="O418" s="78">
        <f>O415-O413</f>
        <v>-4.2388202055465953</v>
      </c>
      <c r="P418" s="78">
        <f>(P415^2+P413^2)^0.5</f>
        <v>5.4067756377980736</v>
      </c>
      <c r="Q418" s="78">
        <f>Q415-Q413</f>
        <v>-0.15050653812479986</v>
      </c>
      <c r="R418" s="269">
        <f>(R415^2+R413^2)^0.5</f>
        <v>1.1349478807444655</v>
      </c>
    </row>
    <row r="419" spans="1:18">
      <c r="K419" s="262" t="s">
        <v>251</v>
      </c>
      <c r="M419" s="262" t="s">
        <v>252</v>
      </c>
      <c r="O419" s="262" t="s">
        <v>253</v>
      </c>
      <c r="Q419" s="262" t="s">
        <v>254</v>
      </c>
    </row>
    <row r="421" spans="1:18" ht="16" thickBot="1">
      <c r="J421" s="3" t="s">
        <v>267</v>
      </c>
    </row>
    <row r="422" spans="1:18">
      <c r="J422" s="4" t="s">
        <v>21</v>
      </c>
      <c r="K422" s="258">
        <f>K390+K412</f>
        <v>57.888711934563361</v>
      </c>
      <c r="L422" s="37">
        <f>(L390^2+L412^2)^0.5</f>
        <v>6.0865359724772983</v>
      </c>
      <c r="M422" s="37">
        <f>M390+M412</f>
        <v>15.212274232934289</v>
      </c>
      <c r="N422" s="37">
        <f>(N390^2+N412^2)^0.5</f>
        <v>1.4049090461909117</v>
      </c>
      <c r="O422" s="37">
        <f>O390+O412</f>
        <v>118.52937891925012</v>
      </c>
      <c r="P422" s="37">
        <f>(P390^2+P412^2)^0.5</f>
        <v>6.8322774604731427</v>
      </c>
      <c r="Q422" s="37">
        <f>Q390+Q412</f>
        <v>22.821559021135503</v>
      </c>
      <c r="R422" s="234">
        <f>(R390^2+R412^2)^0.5</f>
        <v>2.1363417079803346</v>
      </c>
    </row>
    <row r="423" spans="1:18">
      <c r="J423" s="15" t="s">
        <v>237</v>
      </c>
      <c r="K423" s="74">
        <f>K391+K413</f>
        <v>115.16897498636263</v>
      </c>
      <c r="L423" s="35">
        <f>(L391^2+L413^2)^0.5</f>
        <v>3.0775438341911747</v>
      </c>
      <c r="M423" s="35">
        <f>M391+M413</f>
        <v>16.342442201663495</v>
      </c>
      <c r="N423" s="35">
        <f>(N391^2+N413^2)^0.5</f>
        <v>1.3284298074355145</v>
      </c>
      <c r="O423" s="35">
        <f>O391+O413</f>
        <v>196.44854180447516</v>
      </c>
      <c r="P423" s="35">
        <f>(P391^2+P413^2)^0.5</f>
        <v>12.453012696853499</v>
      </c>
      <c r="Q423" s="35">
        <f>Q391+Q413</f>
        <v>27.901570742127905</v>
      </c>
      <c r="R423" s="36">
        <f>(R391^2+R413^2)^0.5</f>
        <v>2.3514933136625502</v>
      </c>
    </row>
    <row r="424" spans="1:18">
      <c r="J424" s="15" t="s">
        <v>32</v>
      </c>
      <c r="K424" s="74">
        <f>K392+K414</f>
        <v>138.64410172425588</v>
      </c>
      <c r="L424" s="35">
        <f>(L392^2+L414^2)^0.5</f>
        <v>3.690342577623495</v>
      </c>
      <c r="M424" s="35">
        <f>M392+M414</f>
        <v>18.411992449427128</v>
      </c>
      <c r="N424" s="35">
        <f>(N392^2+N414^2)^0.5</f>
        <v>1.0081582962236106</v>
      </c>
      <c r="O424" s="35">
        <f>O392+O414</f>
        <v>215.4976888404392</v>
      </c>
      <c r="P424" s="35">
        <f>(P392^2+P414^2)^0.5</f>
        <v>8.5625664126999776</v>
      </c>
      <c r="Q424" s="35">
        <f>Q392+Q414</f>
        <v>36.686060348553063</v>
      </c>
      <c r="R424" s="36">
        <f>(R392^2+R414^2)^0.5</f>
        <v>2.3756114370611963</v>
      </c>
    </row>
    <row r="425" spans="1:18" ht="16" thickBot="1">
      <c r="J425" s="22" t="s">
        <v>31</v>
      </c>
      <c r="K425" s="76">
        <f>K393+K415</f>
        <v>98.68721517753967</v>
      </c>
      <c r="L425" s="77">
        <f>(L393^2+L415^2)^0.5</f>
        <v>12.833958924080255</v>
      </c>
      <c r="M425" s="77">
        <f>M393+M415</f>
        <v>16.554551705065865</v>
      </c>
      <c r="N425" s="77">
        <f>(N393^2+N415^2)^0.5</f>
        <v>1.3316868261882964</v>
      </c>
      <c r="O425" s="77">
        <f>O393+O415</f>
        <v>163.91103999369054</v>
      </c>
      <c r="P425" s="77">
        <f>(P393^2+P415^2)^0.5</f>
        <v>23.503228080829512</v>
      </c>
      <c r="Q425" s="77">
        <f>Q393+Q415</f>
        <v>31.356939111706229</v>
      </c>
      <c r="R425" s="79">
        <f>(R393^2+R415^2)^0.5</f>
        <v>2.956476451356723</v>
      </c>
    </row>
    <row r="426" spans="1:18" ht="16" thickBot="1"/>
    <row r="427" spans="1:18">
      <c r="J427" s="4" t="s">
        <v>249</v>
      </c>
      <c r="K427" s="258">
        <f>K424-K423</f>
        <v>23.475126737893248</v>
      </c>
      <c r="L427" s="38">
        <f>(L424^2+L423^2)^0.5</f>
        <v>4.8051955622626785</v>
      </c>
      <c r="M427" s="38">
        <f>M424-M423</f>
        <v>2.0695502477636332</v>
      </c>
      <c r="N427" s="38">
        <f>(N424^2+N423^2)^0.5</f>
        <v>1.6676657049683703</v>
      </c>
      <c r="O427" s="38">
        <f>O424-O423</f>
        <v>19.04914703596404</v>
      </c>
      <c r="P427" s="38">
        <f>(P424^2+P423^2)^0.5</f>
        <v>15.112745243664111</v>
      </c>
      <c r="Q427" s="38">
        <f>Q424-Q423</f>
        <v>8.7844896064251579</v>
      </c>
      <c r="R427" s="268">
        <f>(R424^2+R423^2)^0.5</f>
        <v>3.3426113300974198</v>
      </c>
    </row>
    <row r="428" spans="1:18" ht="16" thickBot="1">
      <c r="J428" s="22" t="s">
        <v>250</v>
      </c>
      <c r="K428" s="76">
        <f>K425-K423</f>
        <v>-16.481759808822957</v>
      </c>
      <c r="L428" s="78">
        <f>(L425^2+L423^2)^0.5</f>
        <v>13.197794426204226</v>
      </c>
      <c r="M428" s="78">
        <f>M425-M423</f>
        <v>0.21210950340237034</v>
      </c>
      <c r="N428" s="78">
        <f>(N425^2+N423^2)^0.5</f>
        <v>1.8809879203032156</v>
      </c>
      <c r="O428" s="78">
        <f>O425-O423</f>
        <v>-32.537501810784619</v>
      </c>
      <c r="P428" s="78">
        <f>(P425^2+P423^2)^0.5</f>
        <v>26.598482201950684</v>
      </c>
      <c r="Q428" s="78">
        <f>Q425-Q423</f>
        <v>3.4553683695783235</v>
      </c>
      <c r="R428" s="269">
        <f>(R425^2+R423^2)^0.5</f>
        <v>3.7776015951429449</v>
      </c>
    </row>
    <row r="429" spans="1:18">
      <c r="K429" s="262" t="s">
        <v>251</v>
      </c>
      <c r="M429" s="262" t="s">
        <v>252</v>
      </c>
      <c r="O429" s="262" t="s">
        <v>253</v>
      </c>
      <c r="Q429" s="262" t="s">
        <v>254</v>
      </c>
    </row>
    <row r="432" spans="1:18" s="238" customFormat="1">
      <c r="A432" s="238" t="s">
        <v>286</v>
      </c>
      <c r="J432" s="238" t="s">
        <v>287</v>
      </c>
    </row>
    <row r="433" spans="1:18" ht="16" thickBot="1">
      <c r="A433" s="3" t="s">
        <v>230</v>
      </c>
      <c r="B433" s="3">
        <v>52</v>
      </c>
      <c r="C433" s="3" t="s">
        <v>231</v>
      </c>
      <c r="D433" s="3">
        <v>64</v>
      </c>
      <c r="E433" s="3" t="s">
        <v>232</v>
      </c>
      <c r="F433" s="3" t="s">
        <v>233</v>
      </c>
      <c r="G433" s="233">
        <f>D433-B433</f>
        <v>12</v>
      </c>
      <c r="J433" s="3" t="s">
        <v>234</v>
      </c>
    </row>
    <row r="434" spans="1:18" ht="46" thickBot="1">
      <c r="A434" s="3" t="s">
        <v>235</v>
      </c>
      <c r="B434" s="161" t="s">
        <v>236</v>
      </c>
      <c r="C434" s="3" t="s">
        <v>235</v>
      </c>
      <c r="D434" s="161" t="s">
        <v>236</v>
      </c>
      <c r="E434" s="3" t="s">
        <v>235</v>
      </c>
      <c r="F434" s="161" t="s">
        <v>236</v>
      </c>
      <c r="G434" s="3" t="s">
        <v>235</v>
      </c>
      <c r="H434" s="161" t="s">
        <v>236</v>
      </c>
      <c r="J434" s="29"/>
      <c r="K434" s="30" t="s">
        <v>8</v>
      </c>
      <c r="L434" s="31" t="s">
        <v>9</v>
      </c>
      <c r="M434" s="31" t="s">
        <v>10</v>
      </c>
      <c r="N434" s="31" t="s">
        <v>9</v>
      </c>
      <c r="O434" s="31" t="s">
        <v>11</v>
      </c>
      <c r="P434" s="31" t="s">
        <v>9</v>
      </c>
      <c r="Q434" s="31" t="s">
        <v>12</v>
      </c>
      <c r="R434" s="32" t="s">
        <v>9</v>
      </c>
    </row>
    <row r="435" spans="1:18" ht="16" thickTop="1">
      <c r="A435" s="3">
        <v>1</v>
      </c>
      <c r="B435" s="267">
        <f>'[1]Priming incubation'!DR12</f>
        <v>1.0215556230851587E-3</v>
      </c>
      <c r="C435" s="129">
        <v>13</v>
      </c>
      <c r="D435" s="267">
        <f>'[1]Priming incubation'!DR27</f>
        <v>7.7960532448184683E-3</v>
      </c>
      <c r="E435" s="129">
        <v>25</v>
      </c>
      <c r="F435" s="267">
        <f>'[1]Priming incubation'!DR42</f>
        <v>7.2938373936595313E-3</v>
      </c>
      <c r="G435" s="129">
        <v>37</v>
      </c>
      <c r="H435" s="267" t="str">
        <f>'[1]Priming incubation'!DR57</f>
        <v>nd</v>
      </c>
      <c r="J435" s="15" t="s">
        <v>21</v>
      </c>
      <c r="K435" s="263">
        <f>AVERAGE(B435:B437)</f>
        <v>1.1184901503189916E-3</v>
      </c>
      <c r="L435" s="245">
        <f>STDEV(B435:B437)</f>
        <v>1.941436889172569E-4</v>
      </c>
      <c r="M435" s="245">
        <f>AVERAGE(B438:B440)</f>
        <v>3.4896554529838844E-4</v>
      </c>
      <c r="N435" s="245">
        <f>STDEV(B438:B440)</f>
        <v>1.0300368058977173E-4</v>
      </c>
      <c r="O435" s="245">
        <f>AVERAGE(B441:B443)</f>
        <v>2.8840889538528335E-3</v>
      </c>
      <c r="P435" s="245">
        <f>STDEV(B441:B443)</f>
        <v>3.5449638904992432E-4</v>
      </c>
      <c r="Q435" s="253">
        <f>AVERAGE(B444:B446)</f>
        <v>4.7437929540931965E-4</v>
      </c>
      <c r="R435" s="254">
        <f>STDEV(B444:B446)</f>
        <v>9.0825120604132569E-5</v>
      </c>
    </row>
    <row r="436" spans="1:18">
      <c r="A436" s="3">
        <v>2</v>
      </c>
      <c r="B436" s="267">
        <f>'[1]Priming incubation'!DR13</f>
        <v>9.9190157993182338E-4</v>
      </c>
      <c r="C436" s="129">
        <v>14</v>
      </c>
      <c r="D436" s="267">
        <f>'[1]Priming incubation'!DR28</f>
        <v>8.2271454612535943E-3</v>
      </c>
      <c r="E436" s="129">
        <v>26</v>
      </c>
      <c r="F436" s="267" t="str">
        <f>'[1]Priming incubation'!DR43</f>
        <v>nd</v>
      </c>
      <c r="G436" s="129">
        <v>38</v>
      </c>
      <c r="H436" s="267">
        <f>'[1]Priming incubation'!DR58</f>
        <v>4.4981767029899228E-3</v>
      </c>
      <c r="J436" s="15" t="s">
        <v>237</v>
      </c>
      <c r="K436" s="252">
        <f>AVERAGE(D435:D437)</f>
        <v>8.0115993530360322E-3</v>
      </c>
      <c r="L436" s="253">
        <f>STDEV(D435:D437)</f>
        <v>3.0482822955801641E-4</v>
      </c>
      <c r="M436" s="253">
        <f>AVERAGE(D438:D440)</f>
        <v>4.8961311421366171E-4</v>
      </c>
      <c r="N436" s="253">
        <f>STDEV(D438:D440)</f>
        <v>1.4605113083887553E-4</v>
      </c>
      <c r="O436" s="253">
        <f>AVERAGE(D441:D443)</f>
        <v>9.7350830691978751E-3</v>
      </c>
      <c r="P436" s="253">
        <f>STDEV(D441:D443)</f>
        <v>3.6011092043608495E-4</v>
      </c>
      <c r="Q436" s="253">
        <f>AVERAGE(D444:D446)</f>
        <v>1.0354118553158188E-3</v>
      </c>
      <c r="R436" s="254">
        <f>STDEV(D444:D446)</f>
        <v>2.0066224558584986E-4</v>
      </c>
    </row>
    <row r="437" spans="1:18">
      <c r="A437" s="3">
        <v>3</v>
      </c>
      <c r="B437" s="267">
        <f>'[1]Priming incubation'!DR14</f>
        <v>1.3420132479399925E-3</v>
      </c>
      <c r="C437" s="129">
        <v>15</v>
      </c>
      <c r="D437" s="267" t="str">
        <f>'[1]Priming incubation'!DR29</f>
        <v>nd</v>
      </c>
      <c r="E437" s="129">
        <v>27</v>
      </c>
      <c r="F437" s="267">
        <f>'[1]Priming incubation'!DR44</f>
        <v>7.9116096170797241E-3</v>
      </c>
      <c r="G437" s="129">
        <v>39</v>
      </c>
      <c r="H437" s="267">
        <f>'[1]Priming incubation'!DR59</f>
        <v>5.4230369387976533E-3</v>
      </c>
      <c r="J437" s="15" t="s">
        <v>32</v>
      </c>
      <c r="K437" s="252">
        <f>AVERAGE(F435:F437)</f>
        <v>7.6027235053696277E-3</v>
      </c>
      <c r="L437" s="253">
        <f>STDEV(F435:F437)</f>
        <v>4.3683092840910928E-4</v>
      </c>
      <c r="M437" s="253">
        <f>AVERAGE(F438:F440)</f>
        <v>4.3436850419440912E-4</v>
      </c>
      <c r="N437" s="253">
        <f>STDEV(F438:F440)</f>
        <v>5.1927508395247808E-5</v>
      </c>
      <c r="O437" s="253" t="e">
        <f>AVERAGE(F441:F443)</f>
        <v>#DIV/0!</v>
      </c>
      <c r="P437" s="253" t="e">
        <f>STDEV(F441:F443)</f>
        <v>#DIV/0!</v>
      </c>
      <c r="Q437" s="253">
        <f>AVERAGE(F444:F446)</f>
        <v>1.0928606243391585E-3</v>
      </c>
      <c r="R437" s="254">
        <f>STDEV(F444:F446)</f>
        <v>1.4383133477450206E-4</v>
      </c>
    </row>
    <row r="438" spans="1:18">
      <c r="A438" s="3">
        <v>4</v>
      </c>
      <c r="B438" s="267">
        <f>'[1]Priming incubation'!DR15</f>
        <v>3.0260981705917744E-4</v>
      </c>
      <c r="C438" s="129">
        <v>16</v>
      </c>
      <c r="D438" s="267">
        <f>'[1]Priming incubation'!DR30</f>
        <v>3.4021226609838915E-4</v>
      </c>
      <c r="E438" s="129">
        <v>28</v>
      </c>
      <c r="F438" s="267">
        <f>'[1]Priming incubation'!DR45</f>
        <v>4.0592526598137621E-4</v>
      </c>
      <c r="G438" s="129">
        <v>40</v>
      </c>
      <c r="H438" s="267">
        <f>'[1]Priming incubation'!DR60</f>
        <v>6.1919074279052E-4</v>
      </c>
      <c r="J438" s="15" t="s">
        <v>31</v>
      </c>
      <c r="K438" s="252">
        <f>AVERAGE(H435:H437)</f>
        <v>4.9606068208937881E-3</v>
      </c>
      <c r="L438" s="253">
        <f>STDEV(H435:H437)</f>
        <v>6.5397494438943567E-4</v>
      </c>
      <c r="M438" s="253">
        <f>AVERAGE(H438:H440)</f>
        <v>5.1807584361366103E-4</v>
      </c>
      <c r="N438" s="253">
        <f>STDEV(H438:H440)</f>
        <v>8.7767160208350426E-5</v>
      </c>
      <c r="O438" s="253">
        <f>AVERAGE(H441:H443)</f>
        <v>5.8103510687178544E-3</v>
      </c>
      <c r="P438" s="253">
        <f>STDEV(H441:H443)</f>
        <v>9.4909569475457441E-5</v>
      </c>
      <c r="Q438" s="253">
        <f>AVERAGE(H444:H446)</f>
        <v>1.0259379369166226E-3</v>
      </c>
      <c r="R438" s="254">
        <f>STDEV(H444:H446)</f>
        <v>9.4249877684233246E-5</v>
      </c>
    </row>
    <row r="439" spans="1:18" ht="16" thickBot="1">
      <c r="A439" s="3">
        <v>5</v>
      </c>
      <c r="B439" s="267">
        <f>'[1]Priming incubation'!DR16</f>
        <v>4.6700182000766717E-4</v>
      </c>
      <c r="C439" s="129">
        <v>17</v>
      </c>
      <c r="D439" s="267">
        <f>'[1]Priming incubation'!DR31</f>
        <v>4.9656051061834139E-4</v>
      </c>
      <c r="E439" s="129">
        <v>29</v>
      </c>
      <c r="F439" s="267">
        <f>'[1]Priming incubation'!DR46</f>
        <v>4.9430339028225202E-4</v>
      </c>
      <c r="G439" s="129">
        <v>41</v>
      </c>
      <c r="H439" s="267">
        <f>'[1]Priming incubation'!DR61</f>
        <v>4.7342663271188689E-4</v>
      </c>
      <c r="J439" s="22" t="s">
        <v>238</v>
      </c>
      <c r="K439" s="255">
        <f>AVERAGE(B435:B437,D435:D437,F435:F437,H435:H437)</f>
        <v>4.9450366455062083E-3</v>
      </c>
      <c r="L439" s="256">
        <f>STDEV(B435:B437,D435:D437,F435:F437,H435:H437)</f>
        <v>3.1154630464457185E-3</v>
      </c>
      <c r="M439" s="256">
        <f>AVERAGE(B438:B440,D438:D440,F438:F440,H438:H440)</f>
        <v>4.4775575183003013E-4</v>
      </c>
      <c r="N439" s="256">
        <f>STDEV(B438:B440,D438:D440,F438:F440,H438:H440)</f>
        <v>1.1061295968254108E-4</v>
      </c>
      <c r="O439" s="256">
        <f>AVERAGE(B441:B443,D441:D443,F441:F443,H441:H443)</f>
        <v>5.6775907339128512E-3</v>
      </c>
      <c r="P439" s="256">
        <f>STDEV(B441:B443,D441:D443,F441:F443,H441:H443)</f>
        <v>3.0757849508019405E-3</v>
      </c>
      <c r="Q439" s="256">
        <f>AVERAGE(B444:B446,D444:D446,F444:F446,H444:H446)</f>
        <v>9.0714742799522994E-4</v>
      </c>
      <c r="R439" s="257">
        <f>STDEV(B444:B446,D444:D446,F444:F446,H444:H446)</f>
        <v>2.8812747366671637E-4</v>
      </c>
    </row>
    <row r="440" spans="1:18">
      <c r="A440" s="3">
        <v>6</v>
      </c>
      <c r="B440" s="267">
        <f>'[1]Priming incubation'!DR17</f>
        <v>2.7728499882832071E-4</v>
      </c>
      <c r="C440" s="129">
        <v>18</v>
      </c>
      <c r="D440" s="267">
        <f>'[1]Priming incubation'!DR32</f>
        <v>6.3206656592425443E-4</v>
      </c>
      <c r="E440" s="129">
        <v>30</v>
      </c>
      <c r="F440" s="267">
        <f>'[1]Priming incubation'!DR47</f>
        <v>4.0287685631959914E-4</v>
      </c>
      <c r="G440" s="129">
        <v>42</v>
      </c>
      <c r="H440" s="267">
        <f>'[1]Priming incubation'!DR62</f>
        <v>4.6161015533857631E-4</v>
      </c>
    </row>
    <row r="441" spans="1:18" ht="16" thickBot="1">
      <c r="A441" s="3">
        <v>7</v>
      </c>
      <c r="B441" s="267">
        <f>'[1]Priming incubation'!DR18</f>
        <v>2.480020059793143E-3</v>
      </c>
      <c r="C441" s="129">
        <v>19</v>
      </c>
      <c r="D441" s="267">
        <f>'[1]Priming incubation'!DR33</f>
        <v>9.4804461953781893E-3</v>
      </c>
      <c r="E441" s="129">
        <v>31</v>
      </c>
      <c r="F441" s="267" t="str">
        <f>'[1]Priming incubation'!DR48</f>
        <v>nd</v>
      </c>
      <c r="G441" s="129">
        <v>43</v>
      </c>
      <c r="H441" s="267">
        <f>'[1]Priming incubation'!DR63</f>
        <v>5.8774622688934465E-3</v>
      </c>
      <c r="J441" s="3" t="s">
        <v>266</v>
      </c>
    </row>
    <row r="442" spans="1:18">
      <c r="A442" s="3">
        <v>8</v>
      </c>
      <c r="B442" s="267">
        <f>'[1]Priming incubation'!DR19</f>
        <v>3.1428149918770174E-3</v>
      </c>
      <c r="C442" s="129">
        <v>20</v>
      </c>
      <c r="D442" s="267">
        <f>'[1]Priming incubation'!DR34</f>
        <v>9.9897199430175592E-3</v>
      </c>
      <c r="E442" s="129">
        <v>32</v>
      </c>
      <c r="F442" s="267" t="str">
        <f>'[1]Priming incubation'!DR49</f>
        <v>nd</v>
      </c>
      <c r="G442" s="129">
        <v>44</v>
      </c>
      <c r="H442" s="267" t="str">
        <f>'[1]Priming incubation'!DR64</f>
        <v>nd</v>
      </c>
      <c r="J442" s="4" t="s">
        <v>21</v>
      </c>
      <c r="K442" s="258">
        <f>K435*G$433*1000</f>
        <v>13.421881803827899</v>
      </c>
      <c r="L442" s="37">
        <f>L435*G$433*1000</f>
        <v>2.3297242670070828</v>
      </c>
      <c r="M442" s="37">
        <f>M435*G$433*1000</f>
        <v>4.1875865435806618</v>
      </c>
      <c r="N442" s="37">
        <f>N435*G$433*1000</f>
        <v>1.2360441670772608</v>
      </c>
      <c r="O442" s="37">
        <f>O435*G$433*1000</f>
        <v>34.609067446234</v>
      </c>
      <c r="P442" s="37">
        <f>P435*G$433*1000</f>
        <v>4.2539566685990913</v>
      </c>
      <c r="Q442" s="37">
        <f>Q435*G$433*1000</f>
        <v>5.6925515449118356</v>
      </c>
      <c r="R442" s="234">
        <f>R435*G$433*1000</f>
        <v>1.0899014472495907</v>
      </c>
    </row>
    <row r="443" spans="1:18">
      <c r="A443" s="3">
        <v>9</v>
      </c>
      <c r="B443" s="267">
        <f>'[1]Priming incubation'!DR20</f>
        <v>3.0294318098883391E-3</v>
      </c>
      <c r="C443" s="129">
        <v>21</v>
      </c>
      <c r="D443" s="267" t="str">
        <f>'[1]Priming incubation'!DR35</f>
        <v>nd</v>
      </c>
      <c r="E443" s="129">
        <v>33</v>
      </c>
      <c r="F443" s="267" t="str">
        <f>'[1]Priming incubation'!DR50</f>
        <v>nd</v>
      </c>
      <c r="G443" s="129">
        <v>45</v>
      </c>
      <c r="H443" s="267">
        <f>'[1]Priming incubation'!DR65</f>
        <v>5.7432398685422631E-3</v>
      </c>
      <c r="J443" s="15" t="s">
        <v>237</v>
      </c>
      <c r="K443" s="270">
        <f>K436*G$433*1000</f>
        <v>96.139192236432379</v>
      </c>
      <c r="L443" s="271">
        <f>L436*G$433*1000</f>
        <v>3.6579387546961968</v>
      </c>
      <c r="M443" s="35">
        <f>M436*G$433*1000</f>
        <v>5.8753573705639397</v>
      </c>
      <c r="N443" s="35">
        <f>N436*G$433*1000</f>
        <v>1.7526135700665062</v>
      </c>
      <c r="O443" s="271">
        <f>O436*G$433*1000</f>
        <v>116.8209968303745</v>
      </c>
      <c r="P443" s="271">
        <f>P436*G$433*1000</f>
        <v>4.3213310452330198</v>
      </c>
      <c r="Q443" s="35">
        <f>Q436*G$433*1000</f>
        <v>12.424942263789825</v>
      </c>
      <c r="R443" s="36">
        <f>R436*G$433*1000</f>
        <v>2.4079469470301982</v>
      </c>
    </row>
    <row r="444" spans="1:18">
      <c r="A444" s="3">
        <v>10</v>
      </c>
      <c r="B444" s="267">
        <f>'[1]Priming incubation'!DR21</f>
        <v>3.9859157782904536E-4</v>
      </c>
      <c r="C444" s="129">
        <v>22</v>
      </c>
      <c r="D444" s="267">
        <f>'[1]Priming incubation'!DR36</f>
        <v>1.1875543491429916E-3</v>
      </c>
      <c r="E444" s="129">
        <v>34</v>
      </c>
      <c r="F444" s="267">
        <f>'[1]Priming incubation'!DR51</f>
        <v>1.1838449634795274E-3</v>
      </c>
      <c r="G444" s="129">
        <v>46</v>
      </c>
      <c r="H444" s="267">
        <f>'[1]Priming incubation'!DR66</f>
        <v>1.0929076883291408E-3</v>
      </c>
      <c r="J444" s="15" t="s">
        <v>32</v>
      </c>
      <c r="K444" s="270">
        <f>K437*G$433*1000</f>
        <v>91.232682064435537</v>
      </c>
      <c r="L444" s="271">
        <f>L437*G$433*1000</f>
        <v>5.2419711409093122</v>
      </c>
      <c r="M444" s="35">
        <f>M437*G$433*1000</f>
        <v>5.2124220503329095</v>
      </c>
      <c r="N444" s="35">
        <f>N437*G$433*1000</f>
        <v>0.6231301007429737</v>
      </c>
      <c r="O444" s="271" t="e">
        <f>O437*G$433*1000</f>
        <v>#DIV/0!</v>
      </c>
      <c r="P444" s="271" t="e">
        <f>P437*G$433*1000</f>
        <v>#DIV/0!</v>
      </c>
      <c r="Q444" s="35">
        <f>Q437*G$433*1000</f>
        <v>13.114327492069901</v>
      </c>
      <c r="R444" s="36">
        <f>R437*G$433*1000</f>
        <v>1.7259760172940248</v>
      </c>
    </row>
    <row r="445" spans="1:18" ht="16" thickBot="1">
      <c r="A445" s="3">
        <v>11</v>
      </c>
      <c r="B445" s="267">
        <f>'[1]Priming incubation'!DR22</f>
        <v>5.7505347699836145E-4</v>
      </c>
      <c r="C445" s="129">
        <v>23</v>
      </c>
      <c r="D445" s="267">
        <f>'[1]Priming incubation'!DR37</f>
        <v>8.0799718111649774E-4</v>
      </c>
      <c r="E445" s="129">
        <v>35</v>
      </c>
      <c r="F445" s="267">
        <f>'[1]Priming incubation'!DR52</f>
        <v>9.2704040157102834E-4</v>
      </c>
      <c r="G445" s="129">
        <v>47</v>
      </c>
      <c r="H445" s="267">
        <f>'[1]Priming incubation'!DR67</f>
        <v>1.0667452461311348E-3</v>
      </c>
      <c r="J445" s="22" t="s">
        <v>31</v>
      </c>
      <c r="K445" s="272">
        <f>K438*G$433*1000</f>
        <v>59.527281850725458</v>
      </c>
      <c r="L445" s="273">
        <f>L438*G$433*1000</f>
        <v>7.8476993326732289</v>
      </c>
      <c r="M445" s="77">
        <f>M438*G$433*1000</f>
        <v>6.2169101233639328</v>
      </c>
      <c r="N445" s="77">
        <f>N438*G$433*1000</f>
        <v>1.0532059225002051</v>
      </c>
      <c r="O445" s="273">
        <f>O438*G$433*1000</f>
        <v>69.724212824614241</v>
      </c>
      <c r="P445" s="273">
        <f>P438*G$433*1000</f>
        <v>1.1389148337054891</v>
      </c>
      <c r="Q445" s="77">
        <f>Q438*G$433*1000</f>
        <v>12.311255242999472</v>
      </c>
      <c r="R445" s="79">
        <f>R438*G$433*1000</f>
        <v>1.1309985322107989</v>
      </c>
    </row>
    <row r="446" spans="1:18" ht="16" thickBot="1">
      <c r="A446" s="3">
        <v>12</v>
      </c>
      <c r="B446" s="267">
        <f>'[1]Priming incubation'!DR23</f>
        <v>4.494928314005522E-4</v>
      </c>
      <c r="C446" s="129">
        <v>24</v>
      </c>
      <c r="D446" s="267">
        <f>'[1]Priming incubation'!DR38</f>
        <v>1.1106840356879669E-3</v>
      </c>
      <c r="E446" s="129">
        <v>36</v>
      </c>
      <c r="F446" s="267">
        <f>'[1]Priming incubation'!DR53</f>
        <v>1.1676965079669196E-3</v>
      </c>
      <c r="G446" s="129">
        <v>48</v>
      </c>
      <c r="H446" s="267">
        <f>'[1]Priming incubation'!DR68</f>
        <v>9.1816087628959233E-4</v>
      </c>
    </row>
    <row r="447" spans="1:18">
      <c r="J447" s="4" t="s">
        <v>249</v>
      </c>
      <c r="K447" s="258">
        <f>K444-K443</f>
        <v>-4.9065101719968425</v>
      </c>
      <c r="L447" s="38">
        <f>(L444^2+L443^2)^0.5</f>
        <v>6.3920870907110174</v>
      </c>
      <c r="M447" s="38">
        <f>M444-M443</f>
        <v>-0.66293532023103019</v>
      </c>
      <c r="N447" s="38">
        <f>(N444^2+N443^2)^0.5</f>
        <v>1.860092860164033</v>
      </c>
      <c r="O447" s="38" t="e">
        <f>O444-O443</f>
        <v>#DIV/0!</v>
      </c>
      <c r="P447" s="38" t="e">
        <f>(P444^2+P443^2)^0.5</f>
        <v>#DIV/0!</v>
      </c>
      <c r="Q447" s="38">
        <f>Q444-Q443</f>
        <v>0.68938522828007542</v>
      </c>
      <c r="R447" s="268">
        <f>(R444^2+R443^2)^0.5</f>
        <v>2.9626342521455795</v>
      </c>
    </row>
    <row r="448" spans="1:18" ht="16" thickBot="1">
      <c r="J448" s="22" t="s">
        <v>250</v>
      </c>
      <c r="K448" s="76">
        <f>K445-K443</f>
        <v>-36.611910385706921</v>
      </c>
      <c r="L448" s="78">
        <f>(L445^2+L443^2)^0.5</f>
        <v>8.658342840818225</v>
      </c>
      <c r="M448" s="78">
        <f>M445-M443</f>
        <v>0.34155275279999309</v>
      </c>
      <c r="N448" s="78">
        <f>(N445^2+N443^2)^0.5</f>
        <v>2.0447241968467953</v>
      </c>
      <c r="O448" s="78">
        <f>O445-O443</f>
        <v>-47.096784005760256</v>
      </c>
      <c r="P448" s="78">
        <f>(P445^2+P443^2)^0.5</f>
        <v>4.4688957250006522</v>
      </c>
      <c r="Q448" s="78">
        <f>Q445-Q443</f>
        <v>-0.11368702079035309</v>
      </c>
      <c r="R448" s="269">
        <f>(R445^2+R443^2)^0.5</f>
        <v>2.6603319679271293</v>
      </c>
    </row>
    <row r="449" spans="1:18">
      <c r="K449" s="262" t="s">
        <v>251</v>
      </c>
      <c r="M449" s="262" t="s">
        <v>252</v>
      </c>
      <c r="O449" s="262" t="s">
        <v>253</v>
      </c>
      <c r="Q449" s="262" t="s">
        <v>254</v>
      </c>
    </row>
    <row r="451" spans="1:18" ht="16" thickBot="1">
      <c r="J451" s="3" t="s">
        <v>267</v>
      </c>
    </row>
    <row r="452" spans="1:18">
      <c r="J452" s="4" t="s">
        <v>21</v>
      </c>
      <c r="K452" s="258">
        <f>K390+K442</f>
        <v>65.47232801966328</v>
      </c>
      <c r="L452" s="37">
        <f>(L390^2+L442^2)^0.5</f>
        <v>6.4858464184648961</v>
      </c>
      <c r="M452" s="37">
        <f>M390+M442</f>
        <v>16.714705434550911</v>
      </c>
      <c r="N452" s="37">
        <f>(N390^2+N442^2)^0.5</f>
        <v>1.7905297732948691</v>
      </c>
      <c r="O452" s="37">
        <f>O390+O442</f>
        <v>139.00251821194388</v>
      </c>
      <c r="P452" s="37">
        <f>(P390^2+P442^2)^0.5</f>
        <v>8.0103042885104383</v>
      </c>
      <c r="Q452" s="37">
        <f>Q390+Q442</f>
        <v>25.32964497618115</v>
      </c>
      <c r="R452" s="234">
        <f>(R390^2+R442^2)^0.5</f>
        <v>2.3148577435036701</v>
      </c>
    </row>
    <row r="453" spans="1:18">
      <c r="J453" s="15" t="s">
        <v>237</v>
      </c>
      <c r="K453" s="74">
        <f>K391+K443</f>
        <v>172.05022318305595</v>
      </c>
      <c r="L453" s="35">
        <f>(L391^2+L443^2)^0.5</f>
        <v>4.701503980452741</v>
      </c>
      <c r="M453" s="35">
        <f>M391+M443</f>
        <v>19.188313165318689</v>
      </c>
      <c r="N453" s="35">
        <f>(N391^2+N443^2)^0.5</f>
        <v>2.1495501313487879</v>
      </c>
      <c r="O453" s="35">
        <f>O391+O443</f>
        <v>274.02656289850921</v>
      </c>
      <c r="P453" s="35">
        <f>(P391^2+P443^2)^0.5</f>
        <v>12.623648287188443</v>
      </c>
      <c r="Q453" s="35">
        <f>Q391+Q443</f>
        <v>34.821801767070383</v>
      </c>
      <c r="R453" s="36">
        <f>(R391^2+R443^2)^0.5</f>
        <v>3.3269149616127365</v>
      </c>
    </row>
    <row r="454" spans="1:18">
      <c r="J454" s="15" t="s">
        <v>32</v>
      </c>
      <c r="K454" s="74">
        <f>K392+K444</f>
        <v>194.58785412764914</v>
      </c>
      <c r="L454" s="35">
        <f>(L392^2+L444^2)^0.5</f>
        <v>6.3773677431848084</v>
      </c>
      <c r="M454" s="35">
        <f>M392+M444</f>
        <v>20.623153808161419</v>
      </c>
      <c r="N454" s="35">
        <f>(N392^2+N444^2)^0.5</f>
        <v>1.149219384539713</v>
      </c>
      <c r="O454" s="35" t="e">
        <f>O392+O444</f>
        <v>#DIV/0!</v>
      </c>
      <c r="P454" s="35" t="e">
        <f>(P392^2+P444^2)^0.5</f>
        <v>#DIV/0!</v>
      </c>
      <c r="Q454" s="35">
        <f>Q392+Q444</f>
        <v>44.620933383842825</v>
      </c>
      <c r="R454" s="36">
        <f>(R392^2+R444^2)^0.5</f>
        <v>2.9107960937851094</v>
      </c>
    </row>
    <row r="455" spans="1:18" ht="16" thickBot="1">
      <c r="J455" s="22" t="s">
        <v>31</v>
      </c>
      <c r="K455" s="76">
        <f>K393+K445</f>
        <v>124.72791262073585</v>
      </c>
      <c r="L455" s="77">
        <f>(L393^2+L445^2)^0.5</f>
        <v>14.403829161605463</v>
      </c>
      <c r="M455" s="77">
        <f>M393+M445</f>
        <v>18.841559771309665</v>
      </c>
      <c r="N455" s="77">
        <f>(N393^2+N445^2)^0.5</f>
        <v>1.3874964021101652</v>
      </c>
      <c r="O455" s="77">
        <f>O393+O445</f>
        <v>198.6310972875109</v>
      </c>
      <c r="P455" s="77">
        <f>(P393^2+P445^2)^0.5</f>
        <v>23.21337040527062</v>
      </c>
      <c r="Q455" s="77">
        <f>Q393+Q445</f>
        <v>38.313989653983157</v>
      </c>
      <c r="R455" s="79">
        <f>(R393^2+R445^2)^0.5</f>
        <v>2.9985279950990167</v>
      </c>
    </row>
    <row r="456" spans="1:18" ht="16" thickBot="1"/>
    <row r="457" spans="1:18">
      <c r="J457" s="4" t="s">
        <v>249</v>
      </c>
      <c r="K457" s="258">
        <f>K454-K453</f>
        <v>22.537630944593189</v>
      </c>
      <c r="L457" s="38">
        <f>(L454^2+L453^2)^0.5</f>
        <v>7.9230650009972186</v>
      </c>
      <c r="M457" s="38">
        <f>M454-M453</f>
        <v>1.4348406428427296</v>
      </c>
      <c r="N457" s="38">
        <f>(N454^2+N453^2)^0.5</f>
        <v>2.4374722482488753</v>
      </c>
      <c r="O457" s="38" t="e">
        <f>O454-O453</f>
        <v>#DIV/0!</v>
      </c>
      <c r="P457" s="38" t="e">
        <f>(P454^2+P453^2)^0.5</f>
        <v>#DIV/0!</v>
      </c>
      <c r="Q457" s="38">
        <f>Q454-Q453</f>
        <v>9.799131616772442</v>
      </c>
      <c r="R457" s="268">
        <f>(R454^2+R453^2)^0.5</f>
        <v>4.420531309853752</v>
      </c>
    </row>
    <row r="458" spans="1:18" ht="16" thickBot="1">
      <c r="J458" s="22" t="s">
        <v>250</v>
      </c>
      <c r="K458" s="76">
        <f>K455-K453</f>
        <v>-47.322310562320098</v>
      </c>
      <c r="L458" s="78">
        <f>(L455^2+L453^2)^0.5</f>
        <v>15.151713902886661</v>
      </c>
      <c r="M458" s="78">
        <f>M455-M453</f>
        <v>-0.34675339400902416</v>
      </c>
      <c r="N458" s="78">
        <f>(N455^2+N453^2)^0.5</f>
        <v>2.5584589176006411</v>
      </c>
      <c r="O458" s="78">
        <f>O455-O453</f>
        <v>-75.395465610998315</v>
      </c>
      <c r="P458" s="78">
        <f>(P455^2+P453^2)^0.5</f>
        <v>26.423797260252538</v>
      </c>
      <c r="Q458" s="78">
        <f>Q455-Q453</f>
        <v>3.4921878869127738</v>
      </c>
      <c r="R458" s="269">
        <f>(R455^2+R453^2)^0.5</f>
        <v>4.478787034364907</v>
      </c>
    </row>
    <row r="459" spans="1:18">
      <c r="K459" s="262" t="s">
        <v>251</v>
      </c>
      <c r="M459" s="262" t="s">
        <v>252</v>
      </c>
      <c r="O459" s="262" t="s">
        <v>253</v>
      </c>
      <c r="Q459" s="262" t="s">
        <v>254</v>
      </c>
    </row>
    <row r="462" spans="1:18" s="1" customFormat="1">
      <c r="A462" s="1" t="s">
        <v>288</v>
      </c>
    </row>
    <row r="464" spans="1:18" s="238" customFormat="1">
      <c r="A464" s="238" t="s">
        <v>289</v>
      </c>
      <c r="J464" s="238" t="s">
        <v>290</v>
      </c>
    </row>
    <row r="465" spans="1:18" ht="16" thickBot="1">
      <c r="A465" s="3" t="s">
        <v>230</v>
      </c>
      <c r="B465" s="3">
        <v>64</v>
      </c>
      <c r="C465" s="3" t="s">
        <v>231</v>
      </c>
      <c r="D465" s="3">
        <v>70</v>
      </c>
      <c r="E465" s="3" t="s">
        <v>232</v>
      </c>
      <c r="F465" s="3" t="s">
        <v>233</v>
      </c>
      <c r="G465" s="233">
        <f>D465-B465</f>
        <v>6</v>
      </c>
      <c r="J465" s="3" t="s">
        <v>234</v>
      </c>
    </row>
    <row r="466" spans="1:18" ht="46" thickBot="1">
      <c r="A466" s="3" t="s">
        <v>235</v>
      </c>
      <c r="B466" s="161" t="s">
        <v>236</v>
      </c>
      <c r="C466" s="3" t="s">
        <v>235</v>
      </c>
      <c r="D466" s="161" t="s">
        <v>236</v>
      </c>
      <c r="E466" s="3" t="s">
        <v>235</v>
      </c>
      <c r="F466" s="161" t="s">
        <v>236</v>
      </c>
      <c r="G466" s="3" t="s">
        <v>235</v>
      </c>
      <c r="H466" s="161" t="s">
        <v>236</v>
      </c>
      <c r="J466" s="29"/>
      <c r="K466" s="30" t="s">
        <v>8</v>
      </c>
      <c r="L466" s="31" t="s">
        <v>9</v>
      </c>
      <c r="M466" s="31" t="s">
        <v>10</v>
      </c>
      <c r="N466" s="31" t="s">
        <v>9</v>
      </c>
      <c r="O466" s="31" t="s">
        <v>11</v>
      </c>
      <c r="P466" s="31" t="s">
        <v>9</v>
      </c>
      <c r="Q466" s="31" t="s">
        <v>12</v>
      </c>
      <c r="R466" s="32" t="s">
        <v>9</v>
      </c>
    </row>
    <row r="467" spans="1:18" ht="16" thickTop="1">
      <c r="A467" s="3">
        <v>1</v>
      </c>
      <c r="B467" s="267">
        <f>'[1]Priming incubation'!DW12</f>
        <v>1.7235842823750808E-3</v>
      </c>
      <c r="C467" s="129">
        <v>13</v>
      </c>
      <c r="D467" s="267">
        <f>'[1]Priming incubation'!DW27</f>
        <v>7.4596276105796779E-3</v>
      </c>
      <c r="E467" s="129">
        <v>25</v>
      </c>
      <c r="F467" s="267">
        <f>'[1]Priming incubation'!DW42</f>
        <v>6.2014264706060536E-3</v>
      </c>
      <c r="G467" s="129">
        <v>37</v>
      </c>
      <c r="H467" s="267">
        <f>'[1]Priming incubation'!DW57</f>
        <v>6.9452634577396111E-3</v>
      </c>
      <c r="J467" s="15" t="s">
        <v>21</v>
      </c>
      <c r="K467" s="263">
        <f>AVERAGE(B467:B469)</f>
        <v>1.4989603722513356E-3</v>
      </c>
      <c r="L467" s="245">
        <f>STDEV(B467:B469)</f>
        <v>2.1181054013910986E-4</v>
      </c>
      <c r="M467" s="245">
        <f>AVERAGE(B470:B472)</f>
        <v>4.6201880502408902E-4</v>
      </c>
      <c r="N467" s="245">
        <f>STDEV(B470:B472)</f>
        <v>1.6548295431612824E-4</v>
      </c>
      <c r="O467" s="245">
        <f>AVERAGE(B473:B475)</f>
        <v>2.9869638835862563E-3</v>
      </c>
      <c r="P467" s="245">
        <f>STDEV(B473:B475)</f>
        <v>2.9654998909931863E-4</v>
      </c>
      <c r="Q467" s="253">
        <f>AVERAGE(B476:B478)</f>
        <v>6.0259275392054014E-4</v>
      </c>
      <c r="R467" s="254">
        <f>STDEV(B476:B478)</f>
        <v>6.0139537898568997E-5</v>
      </c>
    </row>
    <row r="468" spans="1:18">
      <c r="A468" s="3">
        <v>2</v>
      </c>
      <c r="B468" s="267">
        <f>'[1]Priming incubation'!DW13</f>
        <v>1.3028523602144405E-3</v>
      </c>
      <c r="C468" s="129">
        <v>14</v>
      </c>
      <c r="D468" s="267">
        <f>'[1]Priming incubation'!DW28</f>
        <v>6.6672547410310647E-3</v>
      </c>
      <c r="E468" s="129">
        <v>26</v>
      </c>
      <c r="F468" s="267">
        <f>'[1]Priming incubation'!DW43</f>
        <v>6.2243098992191877E-3</v>
      </c>
      <c r="G468" s="129">
        <v>38</v>
      </c>
      <c r="H468" s="267">
        <f>'[1]Priming incubation'!DW58</f>
        <v>5.9753202937096765E-3</v>
      </c>
      <c r="J468" s="15" t="s">
        <v>237</v>
      </c>
      <c r="K468" s="252">
        <f>AVERAGE(D467:D469)</f>
        <v>6.984192317449441E-3</v>
      </c>
      <c r="L468" s="253">
        <f>STDEV(D467:D469)</f>
        <v>4.1929087248750244E-4</v>
      </c>
      <c r="M468" s="253">
        <f>AVERAGE(D470:D472)</f>
        <v>6.1939464939053939E-4</v>
      </c>
      <c r="N468" s="253">
        <f>STDEV(D470:D472)</f>
        <v>9.5088454626432781E-5</v>
      </c>
      <c r="O468" s="253">
        <f>AVERAGE(D473:D475)</f>
        <v>8.8309331444433713E-3</v>
      </c>
      <c r="P468" s="253">
        <f>STDEV(D473:D475)</f>
        <v>6.987159587140497E-4</v>
      </c>
      <c r="Q468" s="253">
        <f>AVERAGE(D476:D478)</f>
        <v>1.2147488930545488E-3</v>
      </c>
      <c r="R468" s="254">
        <f>STDEV(D476:D478)</f>
        <v>2.6719495641249814E-4</v>
      </c>
    </row>
    <row r="469" spans="1:18">
      <c r="A469" s="3">
        <v>3</v>
      </c>
      <c r="B469" s="267">
        <f>'[1]Priming incubation'!DW14</f>
        <v>1.4704444741644859E-3</v>
      </c>
      <c r="C469" s="129">
        <v>15</v>
      </c>
      <c r="D469" s="267">
        <f>'[1]Priming incubation'!DW29</f>
        <v>6.8256946007375788E-3</v>
      </c>
      <c r="E469" s="129">
        <v>27</v>
      </c>
      <c r="F469" s="267">
        <f>'[1]Priming incubation'!DW44</f>
        <v>7.4374474823038356E-3</v>
      </c>
      <c r="G469" s="129">
        <v>39</v>
      </c>
      <c r="H469" s="267">
        <f>'[1]Priming incubation'!DW59</f>
        <v>4.8697285559705494E-3</v>
      </c>
      <c r="J469" s="15" t="s">
        <v>32</v>
      </c>
      <c r="K469" s="252">
        <f>AVERAGE(F467:F469)</f>
        <v>6.6210612840430253E-3</v>
      </c>
      <c r="L469" s="253">
        <f>STDEV(F467:F469)</f>
        <v>7.0710376279533899E-4</v>
      </c>
      <c r="M469" s="253">
        <f>AVERAGE(F470:F472)</f>
        <v>4.9834299462974123E-4</v>
      </c>
      <c r="N469" s="253">
        <f>STDEV(F470:F472)</f>
        <v>3.5267225695089414E-5</v>
      </c>
      <c r="O469" s="253">
        <f>AVERAGE(F473:F475)</f>
        <v>9.5789406339673051E-3</v>
      </c>
      <c r="P469" s="253">
        <f>STDEV(F473:F475)</f>
        <v>7.2061509631260684E-4</v>
      </c>
      <c r="Q469" s="253">
        <f>AVERAGE(F476:F478)</f>
        <v>1.3455780517899693E-3</v>
      </c>
      <c r="R469" s="254">
        <f>STDEV(F476:F478)</f>
        <v>2.0783128613093626E-4</v>
      </c>
    </row>
    <row r="470" spans="1:18">
      <c r="A470" s="3">
        <v>4</v>
      </c>
      <c r="B470" s="267">
        <f>'[1]Priming incubation'!DW15</f>
        <v>3.7948906787961718E-4</v>
      </c>
      <c r="C470" s="129">
        <v>16</v>
      </c>
      <c r="D470" s="267">
        <f>'[1]Priming incubation'!DW30</f>
        <v>5.1514493994690345E-4</v>
      </c>
      <c r="E470" s="129">
        <v>28</v>
      </c>
      <c r="F470" s="267">
        <f>'[1]Priming incubation'!DW45</f>
        <v>4.6731591862835854E-4</v>
      </c>
      <c r="G470" s="129">
        <v>40</v>
      </c>
      <c r="H470" s="267">
        <f>'[1]Priming incubation'!DW60</f>
        <v>6.8705047910696301E-4</v>
      </c>
      <c r="J470" s="15" t="s">
        <v>31</v>
      </c>
      <c r="K470" s="252">
        <f>AVERAGE(H467:H469)</f>
        <v>5.9301041024732784E-3</v>
      </c>
      <c r="L470" s="253">
        <f>STDEV(H467:H469)</f>
        <v>1.0385059749841703E-3</v>
      </c>
      <c r="M470" s="253">
        <f>AVERAGE(H470:H472)</f>
        <v>6.0162460069913771E-4</v>
      </c>
      <c r="N470" s="253">
        <f>STDEV(H470:H472)</f>
        <v>1.0516010829481313E-4</v>
      </c>
      <c r="O470" s="253">
        <f>AVERAGE(H473:H475)</f>
        <v>8.4988785728697877E-3</v>
      </c>
      <c r="P470" s="253">
        <f>STDEV(H473:H475)</f>
        <v>1.5922849646656698E-3</v>
      </c>
      <c r="Q470" s="253">
        <f>AVERAGE(H476:H478)</f>
        <v>1.2644083380104979E-3</v>
      </c>
      <c r="R470" s="254">
        <f>STDEV(H476:H478)</f>
        <v>2.232784405734272E-4</v>
      </c>
    </row>
    <row r="471" spans="1:18" ht="16" thickBot="1">
      <c r="A471" s="3">
        <v>5</v>
      </c>
      <c r="B471" s="267">
        <f>'[1]Priming incubation'!DW16</f>
        <v>6.5253594337585648E-4</v>
      </c>
      <c r="C471" s="129">
        <v>17</v>
      </c>
      <c r="D471" s="267">
        <f>'[1]Priming incubation'!DW31</f>
        <v>6.4167301748610137E-4</v>
      </c>
      <c r="E471" s="129">
        <v>29</v>
      </c>
      <c r="F471" s="267">
        <f>'[1]Priming incubation'!DW46</f>
        <v>4.9101429928227497E-4</v>
      </c>
      <c r="G471" s="129">
        <v>41</v>
      </c>
      <c r="H471" s="267">
        <f>'[1]Priming incubation'!DW61</f>
        <v>4.8417570729468375E-4</v>
      </c>
      <c r="J471" s="22" t="s">
        <v>238</v>
      </c>
      <c r="K471" s="255">
        <f>AVERAGE(B467:B469,D467:D469,F467:F469,H467:H469)</f>
        <v>5.2585795190542703E-3</v>
      </c>
      <c r="L471" s="256">
        <f>STDEV(B467:B469,D467:D469,F467:F469,H467:H469)</f>
        <v>2.3713757096475593E-3</v>
      </c>
      <c r="M471" s="256">
        <f>AVERAGE(B470:B472,D470:D472,F470:F472,H470:H472)</f>
        <v>5.4534526243587688E-4</v>
      </c>
      <c r="N471" s="256">
        <f>STDEV(B470:B472,D470:D472,F470:F472,H470:H472)</f>
        <v>1.1711193473719316E-4</v>
      </c>
      <c r="O471" s="256">
        <f>AVERAGE(B473:B475,D473:D475,F473:F475,H473:H475)</f>
        <v>7.4739290587166806E-3</v>
      </c>
      <c r="P471" s="256">
        <f>STDEV(B473:B475,D473:D475,F473:F475,H473:H475)</f>
        <v>2.8544915524883812E-3</v>
      </c>
      <c r="Q471" s="256">
        <f>AVERAGE(B476:B478,D476:D478,F476:F478,H476:H478)</f>
        <v>1.1068320091938892E-3</v>
      </c>
      <c r="R471" s="257">
        <f>STDEV(B476:B478,D476:D478,F476:F478,H476:H478)</f>
        <v>3.5410755767904757E-4</v>
      </c>
    </row>
    <row r="472" spans="1:18">
      <c r="A472" s="3">
        <v>6</v>
      </c>
      <c r="B472" s="267">
        <f>'[1]Priming incubation'!DW17</f>
        <v>3.5403140381679336E-4</v>
      </c>
      <c r="C472" s="129">
        <v>18</v>
      </c>
      <c r="D472" s="267">
        <f>'[1]Priming incubation'!DW32</f>
        <v>7.0136599073861335E-4</v>
      </c>
      <c r="E472" s="129">
        <v>30</v>
      </c>
      <c r="F472" s="267">
        <f>'[1]Priming incubation'!DW47</f>
        <v>5.366987659785904E-4</v>
      </c>
      <c r="G472" s="129">
        <v>42</v>
      </c>
      <c r="H472" s="267">
        <f>'[1]Priming incubation'!DW62</f>
        <v>6.3364761569576649E-4</v>
      </c>
    </row>
    <row r="473" spans="1:18" ht="16" thickBot="1">
      <c r="A473" s="3">
        <v>7</v>
      </c>
      <c r="B473" s="267">
        <f>'[1]Priming incubation'!DW18</f>
        <v>2.6939335176618074E-3</v>
      </c>
      <c r="C473" s="129">
        <v>19</v>
      </c>
      <c r="D473" s="267">
        <f>'[1]Priming incubation'!DW33</f>
        <v>9.6373609254318069E-3</v>
      </c>
      <c r="E473" s="129">
        <v>31</v>
      </c>
      <c r="F473" s="267">
        <f>'[1]Priming incubation'!DW48</f>
        <v>9.3804962250296411E-3</v>
      </c>
      <c r="G473" s="129">
        <v>43</v>
      </c>
      <c r="H473" s="267">
        <f>'[1]Priming incubation'!DW63</f>
        <v>6.7402924094716833E-3</v>
      </c>
      <c r="J473" s="3" t="s">
        <v>266</v>
      </c>
    </row>
    <row r="474" spans="1:18">
      <c r="A474" s="3">
        <v>8</v>
      </c>
      <c r="B474" s="267">
        <f>'[1]Priming incubation'!DW19</f>
        <v>3.2869124381448961E-3</v>
      </c>
      <c r="C474" s="129">
        <v>20</v>
      </c>
      <c r="D474" s="267">
        <f>'[1]Priming incubation'!DW34</f>
        <v>8.4491590883525175E-3</v>
      </c>
      <c r="E474" s="129">
        <v>32</v>
      </c>
      <c r="F474" s="267">
        <f>'[1]Priming incubation'!DW49</f>
        <v>8.9783407328588253E-3</v>
      </c>
      <c r="G474" s="129">
        <v>44</v>
      </c>
      <c r="H474" s="267">
        <f>'[1]Priming incubation'!DW64</f>
        <v>9.8428246843974467E-3</v>
      </c>
      <c r="J474" s="4" t="s">
        <v>21</v>
      </c>
      <c r="K474" s="258">
        <f>K467*G$465*1000</f>
        <v>8.9937622335080132</v>
      </c>
      <c r="L474" s="37">
        <f>L467*G$465*1000</f>
        <v>1.2708632408346592</v>
      </c>
      <c r="M474" s="37">
        <f>M467*G$465*1000</f>
        <v>2.7721128301445339</v>
      </c>
      <c r="N474" s="37">
        <f>N467*G$465*1000</f>
        <v>0.99289772589676928</v>
      </c>
      <c r="O474" s="37">
        <f>O467*G$465*1000</f>
        <v>17.921783301517536</v>
      </c>
      <c r="P474" s="37">
        <f>P467*G$465*1000</f>
        <v>1.7792999345959117</v>
      </c>
      <c r="Q474" s="37">
        <f>Q467*G$465*1000</f>
        <v>3.615556523523241</v>
      </c>
      <c r="R474" s="234">
        <f>R467*G$465*1000</f>
        <v>0.36083722739141399</v>
      </c>
    </row>
    <row r="475" spans="1:18">
      <c r="A475" s="3">
        <v>9</v>
      </c>
      <c r="B475" s="267">
        <f>'[1]Priming incubation'!DW20</f>
        <v>2.9800456949520657E-3</v>
      </c>
      <c r="C475" s="129">
        <v>21</v>
      </c>
      <c r="D475" s="267">
        <f>'[1]Priming incubation'!DW35</f>
        <v>8.4062794195457879E-3</v>
      </c>
      <c r="E475" s="129">
        <v>33</v>
      </c>
      <c r="F475" s="267">
        <f>'[1]Priming incubation'!DW50</f>
        <v>1.0377984944013451E-2</v>
      </c>
      <c r="G475" s="129">
        <v>45</v>
      </c>
      <c r="H475" s="267">
        <f>'[1]Priming incubation'!DW65</f>
        <v>8.9135186247402357E-3</v>
      </c>
      <c r="J475" s="15" t="s">
        <v>237</v>
      </c>
      <c r="K475" s="74">
        <f>K468*G$465*1000</f>
        <v>41.905153904696647</v>
      </c>
      <c r="L475" s="35">
        <f>L468*G$465*1000</f>
        <v>2.5157452349250145</v>
      </c>
      <c r="M475" s="35">
        <f>M468*G$465*1000</f>
        <v>3.7163678963432365</v>
      </c>
      <c r="N475" s="35">
        <f>N468*G$465*1000</f>
        <v>0.5705307277585967</v>
      </c>
      <c r="O475" s="35">
        <f>O468*G$465*1000</f>
        <v>52.985598866660226</v>
      </c>
      <c r="P475" s="35">
        <f>P468*G$465*1000</f>
        <v>4.1922957522842976</v>
      </c>
      <c r="Q475" s="35">
        <f>Q468*G$465*1000</f>
        <v>7.2884933583272931</v>
      </c>
      <c r="R475" s="36">
        <f>R468*G$465*1000</f>
        <v>1.6031697384749888</v>
      </c>
    </row>
    <row r="476" spans="1:18">
      <c r="A476" s="3">
        <v>10</v>
      </c>
      <c r="B476" s="267">
        <f>'[1]Priming incubation'!DW21</f>
        <v>5.4159771643946635E-4</v>
      </c>
      <c r="C476" s="129">
        <v>22</v>
      </c>
      <c r="D476" s="267">
        <f>'[1]Priming incubation'!DW36</f>
        <v>1.3188312190757431E-3</v>
      </c>
      <c r="E476" s="129">
        <v>34</v>
      </c>
      <c r="F476" s="267">
        <f>'[1]Priming incubation'!DW51</f>
        <v>1.3584554906553475E-3</v>
      </c>
      <c r="G476" s="129">
        <v>46</v>
      </c>
      <c r="H476" s="267">
        <f>'[1]Priming incubation'!DW66</f>
        <v>1.5098046128808878E-3</v>
      </c>
      <c r="J476" s="15" t="s">
        <v>32</v>
      </c>
      <c r="K476" s="74">
        <f>K469*G$465*1000</f>
        <v>39.726367704258152</v>
      </c>
      <c r="L476" s="35">
        <f>L469*G$465*1000</f>
        <v>4.2426225767720345</v>
      </c>
      <c r="M476" s="35">
        <f>M469*G$465*1000</f>
        <v>2.9900579677784478</v>
      </c>
      <c r="N476" s="35">
        <f>N469*G$465*1000</f>
        <v>0.21160335417053647</v>
      </c>
      <c r="O476" s="35">
        <f>O469*G$465*1000</f>
        <v>57.473643803803832</v>
      </c>
      <c r="P476" s="35">
        <f>P469*G$465*1000</f>
        <v>4.3236905778756416</v>
      </c>
      <c r="Q476" s="35">
        <f>Q469*G$465*1000</f>
        <v>8.0734683107398162</v>
      </c>
      <c r="R476" s="36">
        <f>R469*G$465*1000</f>
        <v>1.2469877167856176</v>
      </c>
    </row>
    <row r="477" spans="1:18" ht="16" thickBot="1">
      <c r="A477" s="3">
        <v>11</v>
      </c>
      <c r="B477" s="267">
        <f>'[1]Priming incubation'!DW22</f>
        <v>6.0434191495728419E-4</v>
      </c>
      <c r="C477" s="129">
        <v>23</v>
      </c>
      <c r="D477" s="267">
        <f>'[1]Priming incubation'!DW37</f>
        <v>9.1117582990047046E-4</v>
      </c>
      <c r="E477" s="129">
        <v>35</v>
      </c>
      <c r="F477" s="267">
        <f>'[1]Priming incubation'!DW52</f>
        <v>1.1316074741498222E-3</v>
      </c>
      <c r="G477" s="129">
        <v>47</v>
      </c>
      <c r="H477" s="267">
        <f>'[1]Priming incubation'!DW67</f>
        <v>1.0732356561467087E-3</v>
      </c>
      <c r="J477" s="22" t="s">
        <v>31</v>
      </c>
      <c r="K477" s="76">
        <f>K470*G$465*1000</f>
        <v>35.580624614839671</v>
      </c>
      <c r="L477" s="77">
        <f>L470*G$465*1000</f>
        <v>6.2310358499050222</v>
      </c>
      <c r="M477" s="77">
        <f>M470*G$465*1000</f>
        <v>3.6097476041948262</v>
      </c>
      <c r="N477" s="77">
        <f>N470*G$465*1000</f>
        <v>0.63096064976887878</v>
      </c>
      <c r="O477" s="77">
        <f>O470*G$465*1000</f>
        <v>50.993271437218723</v>
      </c>
      <c r="P477" s="77">
        <f>P470*G$465*1000</f>
        <v>9.5537097879940198</v>
      </c>
      <c r="Q477" s="77">
        <f>Q470*G$465*1000</f>
        <v>7.5864500280629876</v>
      </c>
      <c r="R477" s="79">
        <f>R470*G$465*1000</f>
        <v>1.3396706434405632</v>
      </c>
    </row>
    <row r="478" spans="1:18" ht="16" thickBot="1">
      <c r="A478" s="3">
        <v>12</v>
      </c>
      <c r="B478" s="267">
        <f>'[1]Priming incubation'!DW23</f>
        <v>6.6183863036486977E-4</v>
      </c>
      <c r="C478" s="129">
        <v>24</v>
      </c>
      <c r="D478" s="267">
        <f>'[1]Priming incubation'!DW38</f>
        <v>1.4142396301874327E-3</v>
      </c>
      <c r="E478" s="129">
        <v>36</v>
      </c>
      <c r="F478" s="267">
        <f>'[1]Priming incubation'!DW53</f>
        <v>1.5466711905647381E-3</v>
      </c>
      <c r="G478" s="129">
        <v>48</v>
      </c>
      <c r="H478" s="267">
        <f>'[1]Priming incubation'!DW68</f>
        <v>1.2101847450038975E-3</v>
      </c>
    </row>
    <row r="479" spans="1:18">
      <c r="J479" s="4" t="s">
        <v>249</v>
      </c>
      <c r="K479" s="258">
        <f>K476-K475</f>
        <v>-2.1787862004384948</v>
      </c>
      <c r="L479" s="38">
        <f>(L476^2+L475^2)^0.5</f>
        <v>4.9324254090643569</v>
      </c>
      <c r="M479" s="38">
        <f>M476-M475</f>
        <v>-0.72630992856478871</v>
      </c>
      <c r="N479" s="38">
        <f>(N476^2+N475^2)^0.5</f>
        <v>0.60850742872455998</v>
      </c>
      <c r="O479" s="38">
        <f>O476-O475</f>
        <v>4.4880449371436058</v>
      </c>
      <c r="P479" s="38">
        <f>(P476^2+P475^2)^0.5</f>
        <v>6.0224284045417731</v>
      </c>
      <c r="Q479" s="38">
        <f>Q476-Q475</f>
        <v>0.78497495241252313</v>
      </c>
      <c r="R479" s="268">
        <f>(R476^2+R475^2)^0.5</f>
        <v>2.0310419927160961</v>
      </c>
    </row>
    <row r="480" spans="1:18" ht="16" thickBot="1">
      <c r="J480" s="22" t="s">
        <v>250</v>
      </c>
      <c r="K480" s="76">
        <f>K477-K475</f>
        <v>-6.3245292898569758</v>
      </c>
      <c r="L480" s="78">
        <f>(L477^2+L475^2)^0.5</f>
        <v>6.7197307870069851</v>
      </c>
      <c r="M480" s="78">
        <f>M477-M475</f>
        <v>-0.10662029214841029</v>
      </c>
      <c r="N480" s="78">
        <f>(N477^2+N475^2)^0.5</f>
        <v>0.85065660102859353</v>
      </c>
      <c r="O480" s="78">
        <f>O477-O475</f>
        <v>-1.9923274294415023</v>
      </c>
      <c r="P480" s="78">
        <f>(P477^2+P475^2)^0.5</f>
        <v>10.433058726367532</v>
      </c>
      <c r="Q480" s="78">
        <f>Q477-Q475</f>
        <v>0.29795666973569457</v>
      </c>
      <c r="R480" s="269">
        <f>(R477^2+R475^2)^0.5</f>
        <v>2.0892272837722601</v>
      </c>
    </row>
    <row r="481" spans="1:18">
      <c r="K481" s="262" t="s">
        <v>251</v>
      </c>
      <c r="M481" s="262" t="s">
        <v>252</v>
      </c>
      <c r="O481" s="262" t="s">
        <v>253</v>
      </c>
      <c r="Q481" s="262" t="s">
        <v>254</v>
      </c>
    </row>
    <row r="483" spans="1:18" ht="16" thickBot="1">
      <c r="J483" s="3" t="s">
        <v>267</v>
      </c>
    </row>
    <row r="484" spans="1:18">
      <c r="J484" s="4" t="s">
        <v>21</v>
      </c>
      <c r="K484" s="258">
        <f>K452+K474</f>
        <v>74.466090253171288</v>
      </c>
      <c r="L484" s="37">
        <f>(L452^2+L474^2)^0.5</f>
        <v>6.6091827891819346</v>
      </c>
      <c r="M484" s="37">
        <f>M452+M474</f>
        <v>19.486818264695444</v>
      </c>
      <c r="N484" s="37">
        <f>(N452^2+N474^2)^0.5</f>
        <v>2.0473990239194584</v>
      </c>
      <c r="O484" s="37">
        <f>O452+O474</f>
        <v>156.92430151346142</v>
      </c>
      <c r="P484" s="37">
        <f>(P452^2+P474^2)^0.5</f>
        <v>8.2055397782097028</v>
      </c>
      <c r="Q484" s="37">
        <f>Q452+Q474</f>
        <v>28.945201499704392</v>
      </c>
      <c r="R484" s="234">
        <f>(R452^2+R474^2)^0.5</f>
        <v>2.3428123862850021</v>
      </c>
    </row>
    <row r="485" spans="1:18">
      <c r="J485" s="15" t="s">
        <v>237</v>
      </c>
      <c r="K485" s="74">
        <f>K453+K475</f>
        <v>213.95537708775259</v>
      </c>
      <c r="L485" s="35">
        <f>(L453^2+L475^2)^0.5</f>
        <v>5.3322709763534037</v>
      </c>
      <c r="M485" s="35">
        <f>M453+M475</f>
        <v>22.904681061661925</v>
      </c>
      <c r="N485" s="35">
        <f>(N453^2+N475^2)^0.5</f>
        <v>2.2239764114078064</v>
      </c>
      <c r="O485" s="35">
        <f>O453+O475</f>
        <v>327.01216176516942</v>
      </c>
      <c r="P485" s="35">
        <f>(P453^2+P475^2)^0.5</f>
        <v>13.301572830054972</v>
      </c>
      <c r="Q485" s="35">
        <f>Q453+Q475</f>
        <v>42.110295125397677</v>
      </c>
      <c r="R485" s="36">
        <f>(R453^2+R475^2)^0.5</f>
        <v>3.6930361996824024</v>
      </c>
    </row>
    <row r="486" spans="1:18">
      <c r="J486" s="15" t="s">
        <v>32</v>
      </c>
      <c r="K486" s="74">
        <f>K454+K476</f>
        <v>234.31422183190728</v>
      </c>
      <c r="L486" s="35">
        <f>(L454^2+L476^2)^0.5</f>
        <v>7.6596779084208153</v>
      </c>
      <c r="M486" s="35">
        <f>M454+M476</f>
        <v>23.613211775939867</v>
      </c>
      <c r="N486" s="35">
        <f>(N454^2+N476^2)^0.5</f>
        <v>1.1685380495722242</v>
      </c>
      <c r="O486" s="35" t="e">
        <f>O454+O476</f>
        <v>#DIV/0!</v>
      </c>
      <c r="P486" s="35" t="e">
        <f>(P454^2+P476^2)^0.5</f>
        <v>#DIV/0!</v>
      </c>
      <c r="Q486" s="35">
        <f>Q454+Q476</f>
        <v>52.694401694582638</v>
      </c>
      <c r="R486" s="36">
        <f>(R454^2+R476^2)^0.5</f>
        <v>3.1666563225915216</v>
      </c>
    </row>
    <row r="487" spans="1:18" ht="16" thickBot="1">
      <c r="J487" s="22" t="s">
        <v>31</v>
      </c>
      <c r="K487" s="76">
        <f>K455+K477</f>
        <v>160.30853723557553</v>
      </c>
      <c r="L487" s="77">
        <f>(L455^2+L477^2)^0.5</f>
        <v>15.693823698497365</v>
      </c>
      <c r="M487" s="77">
        <f>M455+M477</f>
        <v>22.451307375504491</v>
      </c>
      <c r="N487" s="77">
        <f>(N455^2+N477^2)^0.5</f>
        <v>1.5242236080790177</v>
      </c>
      <c r="O487" s="77">
        <f>O455+O477</f>
        <v>249.62436872472961</v>
      </c>
      <c r="P487" s="77">
        <f>(P455^2+P477^2)^0.5</f>
        <v>25.102468728902078</v>
      </c>
      <c r="Q487" s="77">
        <f>Q455+Q477</f>
        <v>45.900439682046141</v>
      </c>
      <c r="R487" s="79">
        <f>(R455^2+R477^2)^0.5</f>
        <v>3.2841875053487706</v>
      </c>
    </row>
    <row r="488" spans="1:18" ht="16" thickBot="1"/>
    <row r="489" spans="1:18">
      <c r="J489" s="4" t="s">
        <v>249</v>
      </c>
      <c r="K489" s="258">
        <f>K486-K485</f>
        <v>20.35884474415468</v>
      </c>
      <c r="L489" s="38">
        <f>(L486^2+L485^2)^0.5</f>
        <v>9.3329405562240009</v>
      </c>
      <c r="M489" s="38">
        <f>M486-M485</f>
        <v>0.70853071427794134</v>
      </c>
      <c r="N489" s="38">
        <f>(N486^2+N485^2)^0.5</f>
        <v>2.5122802892584262</v>
      </c>
      <c r="O489" s="38" t="e">
        <f>O486-O485</f>
        <v>#DIV/0!</v>
      </c>
      <c r="P489" s="38" t="e">
        <f>(P486^2+P485^2)^0.5</f>
        <v>#DIV/0!</v>
      </c>
      <c r="Q489" s="38">
        <f>Q486-Q485</f>
        <v>10.584106569184961</v>
      </c>
      <c r="R489" s="268">
        <f>(R486^2+R485^2)^0.5</f>
        <v>4.8647948196787807</v>
      </c>
    </row>
    <row r="490" spans="1:18" ht="16" thickBot="1">
      <c r="J490" s="22" t="s">
        <v>250</v>
      </c>
      <c r="K490" s="76">
        <f>K487-K485</f>
        <v>-53.646839852177067</v>
      </c>
      <c r="L490" s="78">
        <f>(L487^2+L485^2)^0.5</f>
        <v>16.574957497525546</v>
      </c>
      <c r="M490" s="78">
        <f>M487-M485</f>
        <v>-0.45337368615743401</v>
      </c>
      <c r="N490" s="78">
        <f>(N487^2+N485^2)^0.5</f>
        <v>2.6961692613639383</v>
      </c>
      <c r="O490" s="78">
        <f>O487-O485</f>
        <v>-77.387793040439817</v>
      </c>
      <c r="P490" s="78">
        <f>(P487^2+P485^2)^0.5</f>
        <v>28.408903112206978</v>
      </c>
      <c r="Q490" s="78">
        <f>Q487-Q485</f>
        <v>3.7901445566484639</v>
      </c>
      <c r="R490" s="269">
        <f>(R487^2+R485^2)^0.5</f>
        <v>4.9421052136163208</v>
      </c>
    </row>
    <row r="491" spans="1:18">
      <c r="K491" s="262" t="s">
        <v>251</v>
      </c>
      <c r="M491" s="262" t="s">
        <v>252</v>
      </c>
      <c r="O491" s="262" t="s">
        <v>253</v>
      </c>
      <c r="Q491" s="262" t="s">
        <v>254</v>
      </c>
    </row>
    <row r="494" spans="1:18" s="238" customFormat="1">
      <c r="A494" s="238" t="s">
        <v>291</v>
      </c>
      <c r="J494" s="238" t="s">
        <v>292</v>
      </c>
    </row>
    <row r="495" spans="1:18" ht="16" thickBot="1">
      <c r="A495" s="3" t="s">
        <v>230</v>
      </c>
      <c r="B495" s="3">
        <v>64</v>
      </c>
      <c r="C495" s="3" t="s">
        <v>231</v>
      </c>
      <c r="D495" s="3">
        <v>73</v>
      </c>
      <c r="E495" s="3" t="s">
        <v>232</v>
      </c>
      <c r="F495" s="3" t="s">
        <v>233</v>
      </c>
      <c r="G495" s="233">
        <f>D495-B495</f>
        <v>9</v>
      </c>
      <c r="J495" s="3" t="s">
        <v>234</v>
      </c>
    </row>
    <row r="496" spans="1:18" ht="46" thickBot="1">
      <c r="A496" s="3" t="s">
        <v>235</v>
      </c>
      <c r="B496" s="161" t="s">
        <v>236</v>
      </c>
      <c r="C496" s="3" t="s">
        <v>235</v>
      </c>
      <c r="D496" s="161" t="s">
        <v>236</v>
      </c>
      <c r="E496" s="3" t="s">
        <v>235</v>
      </c>
      <c r="F496" s="161" t="s">
        <v>236</v>
      </c>
      <c r="G496" s="3" t="s">
        <v>235</v>
      </c>
      <c r="H496" s="161" t="s">
        <v>236</v>
      </c>
      <c r="J496" s="29"/>
      <c r="K496" s="30" t="s">
        <v>8</v>
      </c>
      <c r="L496" s="31" t="s">
        <v>9</v>
      </c>
      <c r="M496" s="31" t="s">
        <v>10</v>
      </c>
      <c r="N496" s="31" t="s">
        <v>9</v>
      </c>
      <c r="O496" s="31" t="s">
        <v>11</v>
      </c>
      <c r="P496" s="31" t="s">
        <v>9</v>
      </c>
      <c r="Q496" s="31" t="s">
        <v>12</v>
      </c>
      <c r="R496" s="32" t="s">
        <v>9</v>
      </c>
    </row>
    <row r="497" spans="1:18" ht="16" thickTop="1">
      <c r="A497" s="3">
        <v>1</v>
      </c>
      <c r="B497" s="267">
        <f>'[1]Priming incubation'!EB12</f>
        <v>1.3467699600223813E-3</v>
      </c>
      <c r="C497" s="129">
        <v>13</v>
      </c>
      <c r="D497" s="267">
        <f>'[1]Priming incubation'!EB27</f>
        <v>6.3697422070463118E-3</v>
      </c>
      <c r="E497" s="129">
        <v>25</v>
      </c>
      <c r="F497" s="267">
        <f>'[1]Priming incubation'!EB42</f>
        <v>5.1921451500927781E-3</v>
      </c>
      <c r="G497" s="129">
        <v>37</v>
      </c>
      <c r="H497" s="267">
        <f>'[1]Priming incubation'!EB57</f>
        <v>6.4211786167684458E-3</v>
      </c>
      <c r="J497" s="15" t="s">
        <v>21</v>
      </c>
      <c r="K497" s="263">
        <f>AVERAGE(B497:B499)</f>
        <v>1.3991419003658264E-3</v>
      </c>
      <c r="L497" s="245">
        <f>STDEV(B497:B499)</f>
        <v>3.9270955952958666E-4</v>
      </c>
      <c r="M497" s="245">
        <f>AVERAGE(B500:B502)</f>
        <v>3.7740522180697837E-4</v>
      </c>
      <c r="N497" s="245">
        <f>STDEV(B500:B502)</f>
        <v>1.2083321105988821E-4</v>
      </c>
      <c r="O497" s="245">
        <f>AVERAGE(B503:B505)</f>
        <v>2.7596581719265176E-3</v>
      </c>
      <c r="P497" s="245">
        <f>STDEV(B503:B505)</f>
        <v>3.7917098796258741E-4</v>
      </c>
      <c r="Q497" s="253">
        <f>AVERAGE(B506:B508)</f>
        <v>4.9833525550298415E-4</v>
      </c>
      <c r="R497" s="254">
        <f>STDEV(B506:B508)</f>
        <v>3.9276151468440609E-5</v>
      </c>
    </row>
    <row r="498" spans="1:18">
      <c r="A498" s="3">
        <v>2</v>
      </c>
      <c r="B498" s="267">
        <f>'[1]Priming incubation'!EB13</f>
        <v>1.0352462341530367E-3</v>
      </c>
      <c r="C498" s="129">
        <v>14</v>
      </c>
      <c r="D498" s="267">
        <f>'[1]Priming incubation'!EB28</f>
        <v>5.5067924732822501E-3</v>
      </c>
      <c r="E498" s="129">
        <v>26</v>
      </c>
      <c r="F498" s="267">
        <f>'[1]Priming incubation'!EB43</f>
        <v>5.2825761629832811E-3</v>
      </c>
      <c r="G498" s="129">
        <v>38</v>
      </c>
      <c r="H498" s="267">
        <f>'[1]Priming incubation'!EB58</f>
        <v>4.254689210769649E-3</v>
      </c>
      <c r="J498" s="15" t="s">
        <v>237</v>
      </c>
      <c r="K498" s="252">
        <f>AVERAGE(D497:D499)</f>
        <v>5.7680098262989634E-3</v>
      </c>
      <c r="L498" s="253">
        <f>STDEV(D497:D499)</f>
        <v>5.2262168327927509E-4</v>
      </c>
      <c r="M498" s="253">
        <f>AVERAGE(D500:D502)</f>
        <v>4.5891565818702691E-4</v>
      </c>
      <c r="N498" s="253">
        <f>STDEV(D500:D502)</f>
        <v>7.8365778541829284E-5</v>
      </c>
      <c r="O498" s="253">
        <f>AVERAGE(D503:D505)</f>
        <v>8.3977863450478349E-3</v>
      </c>
      <c r="P498" s="253">
        <f>STDEV(D503:D505)</f>
        <v>5.0808540899802688E-4</v>
      </c>
      <c r="Q498" s="253">
        <f>AVERAGE(D506:D508)</f>
        <v>1.0653561524235778E-3</v>
      </c>
      <c r="R498" s="254">
        <f>STDEV(D506:D508)</f>
        <v>1.7886248071614762E-4</v>
      </c>
    </row>
    <row r="499" spans="1:18">
      <c r="A499" s="3">
        <v>3</v>
      </c>
      <c r="B499" s="267">
        <f>'[1]Priming incubation'!EB14</f>
        <v>1.8154095069220614E-3</v>
      </c>
      <c r="C499" s="129">
        <v>15</v>
      </c>
      <c r="D499" s="267">
        <f>'[1]Priming incubation'!EB29</f>
        <v>5.4274947985683275E-3</v>
      </c>
      <c r="E499" s="129">
        <v>27</v>
      </c>
      <c r="F499" s="267">
        <f>'[1]Priming incubation'!EB44</f>
        <v>6.0487262278094917E-3</v>
      </c>
      <c r="G499" s="129">
        <v>39</v>
      </c>
      <c r="H499" s="267">
        <f>'[1]Priming incubation'!EB59</f>
        <v>4.7703379760923462E-3</v>
      </c>
      <c r="J499" s="15" t="s">
        <v>32</v>
      </c>
      <c r="K499" s="252">
        <f>AVERAGE(F497:F499)</f>
        <v>5.5078158469618506E-3</v>
      </c>
      <c r="L499" s="253">
        <f>STDEV(F497:F499)</f>
        <v>4.7061924323666998E-4</v>
      </c>
      <c r="M499" s="253">
        <f>AVERAGE(F500:F502)</f>
        <v>4.109194793798586E-4</v>
      </c>
      <c r="N499" s="253">
        <f>STDEV(F500:F502)</f>
        <v>4.434378649008924E-5</v>
      </c>
      <c r="O499" s="253">
        <f>AVERAGE(F503:F505)</f>
        <v>8.571608471281654E-3</v>
      </c>
      <c r="P499" s="253">
        <f>STDEV(F503:F505)</f>
        <v>1.1229329468022773E-3</v>
      </c>
      <c r="Q499" s="253">
        <f>AVERAGE(F506:F508)</f>
        <v>1.1144934814689917E-3</v>
      </c>
      <c r="R499" s="254">
        <f>STDEV(F506:F508)</f>
        <v>3.8709030245952029E-5</v>
      </c>
    </row>
    <row r="500" spans="1:18">
      <c r="A500" s="3">
        <v>4</v>
      </c>
      <c r="B500" s="267">
        <f>'[1]Priming incubation'!EB15</f>
        <v>3.4210098237423612E-4</v>
      </c>
      <c r="C500" s="129">
        <v>16</v>
      </c>
      <c r="D500" s="267">
        <f>'[1]Priming incubation'!EB30</f>
        <v>3.7482209524473042E-4</v>
      </c>
      <c r="E500" s="129">
        <v>28</v>
      </c>
      <c r="F500" s="267">
        <f>'[1]Priming incubation'!EB45</f>
        <v>3.8281623703821573E-4</v>
      </c>
      <c r="G500" s="129">
        <v>40</v>
      </c>
      <c r="H500" s="267">
        <f>'[1]Priming incubation'!EB60</f>
        <v>5.5508794689298037E-4</v>
      </c>
      <c r="J500" s="15" t="s">
        <v>31</v>
      </c>
      <c r="K500" s="252">
        <f>AVERAGE(H497:H499)</f>
        <v>5.1487352678768134E-3</v>
      </c>
      <c r="L500" s="253">
        <f>STDEV(H497:H499)</f>
        <v>1.1317276480667154E-3</v>
      </c>
      <c r="M500" s="253">
        <f>AVERAGE(H500:H502)</f>
        <v>5.1034327581176916E-4</v>
      </c>
      <c r="N500" s="253">
        <f>STDEV(H500:H502)</f>
        <v>7.0279222453256291E-5</v>
      </c>
      <c r="O500" s="253">
        <f>AVERAGE(H503:H505)</f>
        <v>7.081210023945377E-3</v>
      </c>
      <c r="P500" s="253">
        <f>STDEV(H503:H505)</f>
        <v>2.0520478082255871E-3</v>
      </c>
      <c r="Q500" s="253">
        <f>AVERAGE(H506:H508)</f>
        <v>1.0526058927117549E-3</v>
      </c>
      <c r="R500" s="254">
        <f>STDEV(H506:H508)</f>
        <v>1.1046464362784654E-4</v>
      </c>
    </row>
    <row r="501" spans="1:18" ht="16" thickBot="1">
      <c r="A501" s="3">
        <v>5</v>
      </c>
      <c r="B501" s="267">
        <f>'[1]Priming incubation'!EB16</f>
        <v>5.1195846599869489E-4</v>
      </c>
      <c r="C501" s="129">
        <v>17</v>
      </c>
      <c r="D501" s="267">
        <f>'[1]Priming incubation'!EB31</f>
        <v>4.720245795054351E-4</v>
      </c>
      <c r="E501" s="129">
        <v>29</v>
      </c>
      <c r="F501" s="267">
        <f>'[1]Priming incubation'!EB46</f>
        <v>4.6203897380628763E-4</v>
      </c>
      <c r="G501" s="129">
        <v>41</v>
      </c>
      <c r="H501" s="267">
        <f>'[1]Priming incubation'!EB61</f>
        <v>4.2933984855345845E-4</v>
      </c>
      <c r="J501" s="22" t="s">
        <v>238</v>
      </c>
      <c r="K501" s="255">
        <f>AVERAGE(B497:B499,D497:D499,F497:F499,H497:H499)</f>
        <v>4.4559257103758635E-3</v>
      </c>
      <c r="L501" s="256">
        <f>STDEV(B497:B499,D497:D499,F497:F499,H497:H499)</f>
        <v>1.9497118229810249E-3</v>
      </c>
      <c r="M501" s="256">
        <f>AVERAGE(B500:B502,D500:D502,F500:F502,H500:H502)</f>
        <v>4.3939590879640828E-4</v>
      </c>
      <c r="N501" s="256">
        <f>STDEV(B500:B502,D500:D502,F500:F502,H500:H502)</f>
        <v>8.8162920842408727E-5</v>
      </c>
      <c r="O501" s="256">
        <f>AVERAGE(B503:B505,D503:D505,F503:F505,H503:H505)</f>
        <v>6.7025657530503475E-3</v>
      </c>
      <c r="P501" s="256">
        <f>STDEV(B503:B505,D503:D505,F503:F505,H503:H505)</f>
        <v>2.6614854995630267E-3</v>
      </c>
      <c r="Q501" s="256">
        <f>AVERAGE(B506:B508,D506:D508,F506:F508,H506:H508)</f>
        <v>9.3269769552682723E-4</v>
      </c>
      <c r="R501" s="257">
        <f>STDEV(B506:B508,D506:D508,F506:F508,H506:H508)</f>
        <v>2.7888748077731966E-4</v>
      </c>
    </row>
    <row r="502" spans="1:18">
      <c r="A502" s="3">
        <v>6</v>
      </c>
      <c r="B502" s="267">
        <f>'[1]Priming incubation'!EB17</f>
        <v>2.7815621704800413E-4</v>
      </c>
      <c r="C502" s="129">
        <v>18</v>
      </c>
      <c r="D502" s="267">
        <f>'[1]Priming incubation'!EB32</f>
        <v>5.2990029981091528E-4</v>
      </c>
      <c r="E502" s="129">
        <v>30</v>
      </c>
      <c r="F502" s="267">
        <f>'[1]Priming incubation'!EB47</f>
        <v>3.879032272950724E-4</v>
      </c>
      <c r="G502" s="129">
        <v>42</v>
      </c>
      <c r="H502" s="267">
        <f>'[1]Priming incubation'!EB62</f>
        <v>5.4660203198886868E-4</v>
      </c>
    </row>
    <row r="503" spans="1:18" ht="16" thickBot="1">
      <c r="A503" s="3">
        <v>7</v>
      </c>
      <c r="B503" s="267">
        <f>'[1]Priming incubation'!EB18</f>
        <v>3.1332275290938509E-3</v>
      </c>
      <c r="C503" s="129">
        <v>19</v>
      </c>
      <c r="D503" s="267">
        <f>'[1]Priming incubation'!EB33</f>
        <v>8.1732377412483334E-3</v>
      </c>
      <c r="E503" s="129">
        <v>31</v>
      </c>
      <c r="F503" s="267">
        <f>'[1]Priming incubation'!EB48</f>
        <v>7.5056506380557922E-3</v>
      </c>
      <c r="G503" s="129">
        <v>43</v>
      </c>
      <c r="H503" s="267">
        <f>'[1]Priming incubation'!EB63</f>
        <v>4.7776907602523162E-3</v>
      </c>
      <c r="J503" s="3" t="s">
        <v>266</v>
      </c>
    </row>
    <row r="504" spans="1:18">
      <c r="A504" s="3">
        <v>8</v>
      </c>
      <c r="B504" s="267">
        <f>'[1]Priming incubation'!EB19</f>
        <v>2.3751234246912481E-3</v>
      </c>
      <c r="C504" s="129">
        <v>20</v>
      </c>
      <c r="D504" s="267">
        <f>'[1]Priming incubation'!EB34</f>
        <v>8.0406629198168898E-3</v>
      </c>
      <c r="E504" s="129">
        <v>32</v>
      </c>
      <c r="F504" s="267">
        <f>'[1]Priming incubation'!EB49</f>
        <v>9.7439455241158778E-3</v>
      </c>
      <c r="G504" s="129">
        <v>44</v>
      </c>
      <c r="H504" s="267">
        <f>'[1]Priming incubation'!EB64</f>
        <v>8.7138536944017051E-3</v>
      </c>
      <c r="J504" s="4" t="s">
        <v>21</v>
      </c>
      <c r="K504" s="258">
        <f>K497*G$495*1000</f>
        <v>12.592277103292437</v>
      </c>
      <c r="L504" s="37">
        <f>L497*G$495*1000</f>
        <v>3.5343860357662797</v>
      </c>
      <c r="M504" s="37">
        <f>M497*G$495*1000</f>
        <v>3.3966469962628056</v>
      </c>
      <c r="N504" s="37">
        <f>N497*G$495*1000</f>
        <v>1.087498899538994</v>
      </c>
      <c r="O504" s="37">
        <f>O497*G$495*1000</f>
        <v>24.836923547338657</v>
      </c>
      <c r="P504" s="37">
        <f>P497*G$495*1000</f>
        <v>3.4125388916632868</v>
      </c>
      <c r="Q504" s="37">
        <f>Q497*G$495*1000</f>
        <v>4.4850172995268576</v>
      </c>
      <c r="R504" s="234">
        <f>R497*G$495*1000</f>
        <v>0.35348536321596552</v>
      </c>
    </row>
    <row r="505" spans="1:18">
      <c r="A505" s="3">
        <v>9</v>
      </c>
      <c r="B505" s="267">
        <f>'[1]Priming incubation'!EB20</f>
        <v>2.770623561994453E-3</v>
      </c>
      <c r="C505" s="129">
        <v>21</v>
      </c>
      <c r="D505" s="267">
        <f>'[1]Priming incubation'!EB35</f>
        <v>8.9794583740782814E-3</v>
      </c>
      <c r="E505" s="129">
        <v>33</v>
      </c>
      <c r="F505" s="267">
        <f>'[1]Priming incubation'!EB50</f>
        <v>8.465229251673291E-3</v>
      </c>
      <c r="G505" s="129">
        <v>45</v>
      </c>
      <c r="H505" s="267">
        <f>'[1]Priming incubation'!EB65</f>
        <v>7.7520856171821107E-3</v>
      </c>
      <c r="J505" s="15" t="s">
        <v>237</v>
      </c>
      <c r="K505" s="74">
        <f>K498*G$495*1000</f>
        <v>51.912088436690674</v>
      </c>
      <c r="L505" s="35">
        <f>L498*G$495*1000</f>
        <v>4.7035951495134762</v>
      </c>
      <c r="M505" s="35">
        <f>M498*G$495*1000</f>
        <v>4.1302409236832425</v>
      </c>
      <c r="N505" s="35">
        <f>N498*G$495*1000</f>
        <v>0.70529200687646354</v>
      </c>
      <c r="O505" s="35">
        <f>O498*G$495*1000</f>
        <v>75.580077105430519</v>
      </c>
      <c r="P505" s="35">
        <f>P498*G$495*1000</f>
        <v>4.5727686809822412</v>
      </c>
      <c r="Q505" s="35">
        <f>Q498*G$495*1000</f>
        <v>9.5882053718121991</v>
      </c>
      <c r="R505" s="36">
        <f>R498*G$495*1000</f>
        <v>1.6097623264453285</v>
      </c>
    </row>
    <row r="506" spans="1:18">
      <c r="A506" s="3">
        <v>10</v>
      </c>
      <c r="B506" s="267">
        <f>'[1]Priming incubation'!EB21</f>
        <v>4.531258336330193E-4</v>
      </c>
      <c r="C506" s="129">
        <v>22</v>
      </c>
      <c r="D506" s="267">
        <f>'[1]Priming incubation'!EB36</f>
        <v>1.0421315997977112E-3</v>
      </c>
      <c r="E506" s="129">
        <v>34</v>
      </c>
      <c r="F506" s="267">
        <f>'[1]Priming incubation'!EB51</f>
        <v>1.1480582116924613E-3</v>
      </c>
      <c r="G506" s="129">
        <v>46</v>
      </c>
      <c r="H506" s="267">
        <f>'[1]Priming incubation'!EB66</f>
        <v>1.1759721369414343E-3</v>
      </c>
      <c r="J506" s="15" t="s">
        <v>32</v>
      </c>
      <c r="K506" s="74">
        <f>K499*G$495*1000</f>
        <v>49.570342622656653</v>
      </c>
      <c r="L506" s="35">
        <f>L499*G$495*1000</f>
        <v>4.2355731891300294</v>
      </c>
      <c r="M506" s="35">
        <f>M499*G$495*1000</f>
        <v>3.6982753144187277</v>
      </c>
      <c r="N506" s="35">
        <f>N499*G$495*1000</f>
        <v>0.39909407841080313</v>
      </c>
      <c r="O506" s="35">
        <f>O499*G$495*1000</f>
        <v>77.144476241534889</v>
      </c>
      <c r="P506" s="35">
        <f>P499*G$495*1000</f>
        <v>10.106396521220496</v>
      </c>
      <c r="Q506" s="35">
        <f>Q499*G$495*1000</f>
        <v>10.030441333220924</v>
      </c>
      <c r="R506" s="36">
        <f>R499*G$495*1000</f>
        <v>0.34838127221356824</v>
      </c>
    </row>
    <row r="507" spans="1:18" ht="16" thickBot="1">
      <c r="A507" s="3">
        <v>11</v>
      </c>
      <c r="B507" s="267">
        <f>'[1]Priming incubation'!EB22</f>
        <v>5.1782593291060182E-4</v>
      </c>
      <c r="C507" s="129">
        <v>23</v>
      </c>
      <c r="D507" s="267">
        <f>'[1]Priming incubation'!EB37</f>
        <v>8.9924040020856479E-4</v>
      </c>
      <c r="E507" s="129">
        <v>35</v>
      </c>
      <c r="F507" s="267">
        <f>'[1]Priming incubation'!EB52</f>
        <v>1.072148532639031E-3</v>
      </c>
      <c r="G507" s="129">
        <v>47</v>
      </c>
      <c r="H507" s="267">
        <f>'[1]Priming incubation'!EB67</f>
        <v>1.0189943724451256E-3</v>
      </c>
      <c r="J507" s="22" t="s">
        <v>31</v>
      </c>
      <c r="K507" s="76">
        <f>K500*G$495*1000</f>
        <v>46.338617410891317</v>
      </c>
      <c r="L507" s="77">
        <f>L500*G$495*1000</f>
        <v>10.185548832600439</v>
      </c>
      <c r="M507" s="77">
        <f>M500*G$495*1000</f>
        <v>4.5930894823059223</v>
      </c>
      <c r="N507" s="77">
        <f>N500*G$495*1000</f>
        <v>0.63251300207930661</v>
      </c>
      <c r="O507" s="77">
        <f>O500*G$495*1000</f>
        <v>63.730890215508389</v>
      </c>
      <c r="P507" s="77">
        <f>P500*G$495*1000</f>
        <v>18.468430274030286</v>
      </c>
      <c r="Q507" s="77">
        <f>Q500*G$495*1000</f>
        <v>9.4734530344057948</v>
      </c>
      <c r="R507" s="79">
        <f>R500*G$495*1000</f>
        <v>0.99418179265061879</v>
      </c>
    </row>
    <row r="508" spans="1:18" ht="16" thickBot="1">
      <c r="A508" s="3">
        <v>12</v>
      </c>
      <c r="B508" s="267">
        <f>'[1]Priming incubation'!EB23</f>
        <v>5.2405399996533115E-4</v>
      </c>
      <c r="C508" s="129">
        <v>24</v>
      </c>
      <c r="D508" s="267">
        <f>'[1]Priming incubation'!EB38</f>
        <v>1.2546964572644577E-3</v>
      </c>
      <c r="E508" s="129">
        <v>36</v>
      </c>
      <c r="F508" s="267">
        <f>'[1]Priming incubation'!EB53</f>
        <v>1.1232737000754828E-3</v>
      </c>
      <c r="G508" s="129">
        <v>48</v>
      </c>
      <c r="H508" s="267">
        <f>'[1]Priming incubation'!EB68</f>
        <v>9.6285116874870471E-4</v>
      </c>
    </row>
    <row r="509" spans="1:18">
      <c r="J509" s="4" t="s">
        <v>249</v>
      </c>
      <c r="K509" s="258">
        <f>K506-K505</f>
        <v>-2.3417458140340202</v>
      </c>
      <c r="L509" s="38">
        <f>(L506^2+L505^2)^0.5</f>
        <v>6.3296040611561031</v>
      </c>
      <c r="M509" s="38">
        <f>M506-M505</f>
        <v>-0.43196560926451477</v>
      </c>
      <c r="N509" s="38">
        <f>(N506^2+N505^2)^0.5</f>
        <v>0.81037824402336822</v>
      </c>
      <c r="O509" s="38">
        <f>O506-O505</f>
        <v>1.5643991361043703</v>
      </c>
      <c r="P509" s="38">
        <f>(P506^2+P505^2)^0.5</f>
        <v>11.092766294027374</v>
      </c>
      <c r="Q509" s="38">
        <f>Q506-Q505</f>
        <v>0.44223596140872523</v>
      </c>
      <c r="R509" s="268">
        <f>(R506^2+R505^2)^0.5</f>
        <v>1.6470289185293074</v>
      </c>
    </row>
    <row r="510" spans="1:18" ht="16" thickBot="1">
      <c r="J510" s="22" t="s">
        <v>250</v>
      </c>
      <c r="K510" s="76">
        <f>K507-K505</f>
        <v>-5.5734710257993569</v>
      </c>
      <c r="L510" s="78">
        <f>(L507^2+L505^2)^0.5</f>
        <v>11.219144902879847</v>
      </c>
      <c r="M510" s="78">
        <f>M507-M505</f>
        <v>0.46284855862267982</v>
      </c>
      <c r="N510" s="78">
        <f>(N507^2+N505^2)^0.5</f>
        <v>0.94736978670591265</v>
      </c>
      <c r="O510" s="78">
        <f>O507-O505</f>
        <v>-11.84918688992213</v>
      </c>
      <c r="P510" s="78">
        <f>(P507^2+P505^2)^0.5</f>
        <v>19.026117055155801</v>
      </c>
      <c r="Q510" s="78">
        <f>Q507-Q505</f>
        <v>-0.11475233740640434</v>
      </c>
      <c r="R510" s="269">
        <f>(R507^2+R505^2)^0.5</f>
        <v>1.892018019068707</v>
      </c>
    </row>
    <row r="511" spans="1:18">
      <c r="K511" s="262" t="s">
        <v>251</v>
      </c>
      <c r="M511" s="262" t="s">
        <v>252</v>
      </c>
      <c r="O511" s="262" t="s">
        <v>253</v>
      </c>
      <c r="Q511" s="262" t="s">
        <v>254</v>
      </c>
    </row>
    <row r="513" spans="1:18" ht="16" thickBot="1">
      <c r="J513" s="3" t="s">
        <v>267</v>
      </c>
    </row>
    <row r="514" spans="1:18">
      <c r="J514" s="4" t="s">
        <v>21</v>
      </c>
      <c r="K514" s="258">
        <f>K452+K504</f>
        <v>78.064605122955712</v>
      </c>
      <c r="L514" s="37">
        <f>(L452^2+L504^2)^0.5</f>
        <v>7.3863447261641939</v>
      </c>
      <c r="M514" s="37">
        <f>M452+M504</f>
        <v>20.111352430813717</v>
      </c>
      <c r="N514" s="37">
        <f>(N452^2+N504^2)^0.5</f>
        <v>2.0949106724521451</v>
      </c>
      <c r="O514" s="37">
        <f>O452+O504</f>
        <v>163.83944175928252</v>
      </c>
      <c r="P514" s="37">
        <f>(P452^2+P504^2)^0.5</f>
        <v>8.7069165886462478</v>
      </c>
      <c r="Q514" s="37">
        <f>Q452+Q504</f>
        <v>29.81466227570801</v>
      </c>
      <c r="R514" s="234">
        <f>(R452^2+R504^2)^0.5</f>
        <v>2.3416913277942561</v>
      </c>
    </row>
    <row r="515" spans="1:18">
      <c r="J515" s="15" t="s">
        <v>237</v>
      </c>
      <c r="K515" s="74">
        <f>K453+K505</f>
        <v>223.96231161974663</v>
      </c>
      <c r="L515" s="35">
        <f>(L453^2+L505^2)^0.5</f>
        <v>6.650409536918735</v>
      </c>
      <c r="M515" s="35">
        <f>M453+M505</f>
        <v>23.318554089001932</v>
      </c>
      <c r="N515" s="35">
        <f>(N453^2+N505^2)^0.5</f>
        <v>2.2623002855822256</v>
      </c>
      <c r="O515" s="35">
        <f>O453+O505</f>
        <v>349.60664000393973</v>
      </c>
      <c r="P515" s="35">
        <f>(P453^2+P505^2)^0.5</f>
        <v>13.426343861543534</v>
      </c>
      <c r="Q515" s="35">
        <f>Q453+Q505</f>
        <v>44.410007138882584</v>
      </c>
      <c r="R515" s="36">
        <f>(R453^2+R505^2)^0.5</f>
        <v>3.6959028544383243</v>
      </c>
    </row>
    <row r="516" spans="1:18">
      <c r="J516" s="15" t="s">
        <v>32</v>
      </c>
      <c r="K516" s="74">
        <f>K454+K506</f>
        <v>244.15819675030579</v>
      </c>
      <c r="L516" s="35">
        <f>(L454^2+L506^2)^0.5</f>
        <v>7.6557755696135201</v>
      </c>
      <c r="M516" s="35">
        <f>M454+M506</f>
        <v>24.321429122580145</v>
      </c>
      <c r="N516" s="35">
        <f>(N454^2+N506^2)^0.5</f>
        <v>1.2165448110219388</v>
      </c>
      <c r="O516" s="35" t="e">
        <f>O454+O506</f>
        <v>#DIV/0!</v>
      </c>
      <c r="P516" s="35" t="e">
        <f>(P454^2+P506^2)^0.5</f>
        <v>#DIV/0!</v>
      </c>
      <c r="Q516" s="35">
        <f>Q454+Q506</f>
        <v>54.651374717063746</v>
      </c>
      <c r="R516" s="36">
        <f>(R454^2+R506^2)^0.5</f>
        <v>2.9315701271543539</v>
      </c>
    </row>
    <row r="517" spans="1:18" ht="16" thickBot="1">
      <c r="J517" s="22" t="s">
        <v>31</v>
      </c>
      <c r="K517" s="76">
        <f>K455+K507</f>
        <v>171.06653003162717</v>
      </c>
      <c r="L517" s="77">
        <f>(L455^2+L507^2)^0.5</f>
        <v>17.641306627855094</v>
      </c>
      <c r="M517" s="77">
        <f>M455+M507</f>
        <v>23.434649253615589</v>
      </c>
      <c r="N517" s="77">
        <f>(N455^2+N507^2)^0.5</f>
        <v>1.5248668675225487</v>
      </c>
      <c r="O517" s="77">
        <f>O455+O507</f>
        <v>262.36198750301929</v>
      </c>
      <c r="P517" s="77">
        <f>(P455^2+P507^2)^0.5</f>
        <v>29.663841328442484</v>
      </c>
      <c r="Q517" s="77">
        <f>Q455+Q507</f>
        <v>47.78744268838895</v>
      </c>
      <c r="R517" s="79">
        <f>(R455^2+R507^2)^0.5</f>
        <v>3.1590453580521007</v>
      </c>
    </row>
    <row r="518" spans="1:18" ht="16" thickBot="1"/>
    <row r="519" spans="1:18">
      <c r="J519" s="4" t="s">
        <v>249</v>
      </c>
      <c r="K519" s="258">
        <f>K516-K515</f>
        <v>20.195885130559162</v>
      </c>
      <c r="L519" s="38">
        <f>(L516^2+L515^2)^0.5</f>
        <v>10.140948998048993</v>
      </c>
      <c r="M519" s="38">
        <f>M516-M515</f>
        <v>1.0028750335782135</v>
      </c>
      <c r="N519" s="38">
        <f>(N516^2+N515^2)^0.5</f>
        <v>2.568654094923998</v>
      </c>
      <c r="O519" s="38" t="e">
        <f>O516-O515</f>
        <v>#DIV/0!</v>
      </c>
      <c r="P519" s="38" t="e">
        <f>(P516^2+P515^2)^0.5</f>
        <v>#DIV/0!</v>
      </c>
      <c r="Q519" s="38">
        <f>Q516-Q515</f>
        <v>10.241367578181162</v>
      </c>
      <c r="R519" s="268">
        <f>(R516^2+R515^2)^0.5</f>
        <v>4.7173934879199075</v>
      </c>
    </row>
    <row r="520" spans="1:18" ht="16" thickBot="1">
      <c r="J520" s="22" t="s">
        <v>250</v>
      </c>
      <c r="K520" s="76">
        <f>K517-K515</f>
        <v>-52.895781588119462</v>
      </c>
      <c r="L520" s="78">
        <f>(L517^2+L515^2)^0.5</f>
        <v>18.853213162396052</v>
      </c>
      <c r="M520" s="78">
        <f>M517-M515</f>
        <v>0.11609516461365743</v>
      </c>
      <c r="N520" s="78">
        <f>(N517^2+N515^2)^0.5</f>
        <v>2.7282268134840715</v>
      </c>
      <c r="O520" s="78">
        <f>O517-O515</f>
        <v>-87.244652500920438</v>
      </c>
      <c r="P520" s="78">
        <f>(P517^2+P515^2)^0.5</f>
        <v>32.560869027828787</v>
      </c>
      <c r="Q520" s="78">
        <f>Q517-Q515</f>
        <v>3.3774355495063659</v>
      </c>
      <c r="R520" s="269">
        <f>(R517^2+R515^2)^0.5</f>
        <v>4.8620227769597992</v>
      </c>
    </row>
    <row r="521" spans="1:18">
      <c r="K521" s="262" t="s">
        <v>251</v>
      </c>
      <c r="M521" s="262" t="s">
        <v>252</v>
      </c>
      <c r="O521" s="262" t="s">
        <v>253</v>
      </c>
      <c r="Q521" s="262" t="s">
        <v>254</v>
      </c>
    </row>
    <row r="524" spans="1:18" s="238" customFormat="1">
      <c r="A524" s="238" t="s">
        <v>293</v>
      </c>
      <c r="J524" s="238" t="s">
        <v>294</v>
      </c>
    </row>
    <row r="525" spans="1:18" ht="16" thickBot="1">
      <c r="A525" s="3" t="s">
        <v>230</v>
      </c>
      <c r="B525" s="3">
        <v>64</v>
      </c>
      <c r="C525" s="3" t="s">
        <v>231</v>
      </c>
      <c r="D525" s="3">
        <v>77</v>
      </c>
      <c r="E525" s="3" t="s">
        <v>232</v>
      </c>
      <c r="F525" s="3" t="s">
        <v>233</v>
      </c>
      <c r="G525" s="233">
        <f>D525-B525</f>
        <v>13</v>
      </c>
      <c r="J525" s="3" t="s">
        <v>234</v>
      </c>
    </row>
    <row r="526" spans="1:18" ht="46" thickBot="1">
      <c r="A526" s="3" t="s">
        <v>235</v>
      </c>
      <c r="B526" s="161" t="s">
        <v>236</v>
      </c>
      <c r="C526" s="3" t="s">
        <v>235</v>
      </c>
      <c r="D526" s="161" t="s">
        <v>236</v>
      </c>
      <c r="E526" s="3" t="s">
        <v>235</v>
      </c>
      <c r="F526" s="161" t="s">
        <v>236</v>
      </c>
      <c r="G526" s="3" t="s">
        <v>235</v>
      </c>
      <c r="H526" s="161" t="s">
        <v>236</v>
      </c>
      <c r="J526" s="29"/>
      <c r="K526" s="30" t="s">
        <v>8</v>
      </c>
      <c r="L526" s="31" t="s">
        <v>9</v>
      </c>
      <c r="M526" s="31" t="s">
        <v>10</v>
      </c>
      <c r="N526" s="31" t="s">
        <v>9</v>
      </c>
      <c r="O526" s="31" t="s">
        <v>11</v>
      </c>
      <c r="P526" s="31" t="s">
        <v>9</v>
      </c>
      <c r="Q526" s="31" t="s">
        <v>12</v>
      </c>
      <c r="R526" s="32" t="s">
        <v>9</v>
      </c>
    </row>
    <row r="527" spans="1:18" ht="16" thickTop="1">
      <c r="A527" s="3">
        <v>1</v>
      </c>
      <c r="B527" s="267">
        <f>'[1]Priming incubation'!EG12</f>
        <v>1.2442222473699495E-3</v>
      </c>
      <c r="C527" s="129">
        <v>13</v>
      </c>
      <c r="D527" s="267">
        <f>'[1]Priming incubation'!EG27</f>
        <v>6.5798897574026061E-3</v>
      </c>
      <c r="E527" s="129">
        <v>25</v>
      </c>
      <c r="F527" s="267">
        <f>'[1]Priming incubation'!EG42</f>
        <v>5.4591069854931455E-3</v>
      </c>
      <c r="G527" s="129">
        <v>37</v>
      </c>
      <c r="H527" s="267">
        <f>'[1]Priming incubation'!EG57</f>
        <v>5.9724638365389526E-3</v>
      </c>
      <c r="J527" s="15" t="s">
        <v>21</v>
      </c>
      <c r="K527" s="263">
        <f>AVERAGE(B527:B529)</f>
        <v>1.1339833200928343E-3</v>
      </c>
      <c r="L527" s="245">
        <f>STDEV(B527:B529)</f>
        <v>2.5864827188884683E-4</v>
      </c>
      <c r="M527" s="245">
        <f>AVERAGE(B530:B532)</f>
        <v>2.9473164475641401E-4</v>
      </c>
      <c r="N527" s="245">
        <f>STDEV(B530:B532)</f>
        <v>7.9945892436694092E-5</v>
      </c>
      <c r="O527" s="245">
        <f>AVERAGE(B533:B535)</f>
        <v>2.3305639867398E-3</v>
      </c>
      <c r="P527" s="245">
        <f>STDEV(B533:B535)</f>
        <v>1.7137448027919759E-4</v>
      </c>
      <c r="Q527" s="253">
        <f>AVERAGE(B536:B538)</f>
        <v>4.2376414842463383E-4</v>
      </c>
      <c r="R527" s="254">
        <f>STDEV(B536:B538)</f>
        <v>8.4315933216515103E-6</v>
      </c>
    </row>
    <row r="528" spans="1:18">
      <c r="A528" s="3">
        <v>2</v>
      </c>
      <c r="B528" s="267">
        <f>'[1]Priming incubation'!EG13</f>
        <v>8.3847986627256751E-4</v>
      </c>
      <c r="C528" s="129">
        <v>14</v>
      </c>
      <c r="D528" s="267">
        <f>'[1]Priming incubation'!EG28</f>
        <v>6.5710504495483614E-3</v>
      </c>
      <c r="E528" s="129">
        <v>26</v>
      </c>
      <c r="F528" s="267">
        <f>'[1]Priming incubation'!EG43</f>
        <v>5.2839656165542823E-3</v>
      </c>
      <c r="G528" s="129">
        <v>38</v>
      </c>
      <c r="H528" s="267">
        <f>'[1]Priming incubation'!EG58</f>
        <v>3.8654099237922439E-3</v>
      </c>
      <c r="J528" s="15" t="s">
        <v>237</v>
      </c>
      <c r="K528" s="252">
        <f>AVERAGE(D527:D529)</f>
        <v>6.1578755383202921E-3</v>
      </c>
      <c r="L528" s="253">
        <f>STDEV(D527:D529)</f>
        <v>7.2330850671224289E-4</v>
      </c>
      <c r="M528" s="253">
        <f>AVERAGE(D530:D532)</f>
        <v>4.1933072601121863E-4</v>
      </c>
      <c r="N528" s="253">
        <f>STDEV(D530:D532)</f>
        <v>8.7042873113561822E-5</v>
      </c>
      <c r="O528" s="253">
        <f>AVERAGE(D533:D535)</f>
        <v>9.2374375037627809E-3</v>
      </c>
      <c r="P528" s="253">
        <f>STDEV(D533:D535)</f>
        <v>6.5549838857830128E-5</v>
      </c>
      <c r="Q528" s="253">
        <f>AVERAGE(D536:D538)</f>
        <v>9.3250855566387458E-4</v>
      </c>
      <c r="R528" s="254">
        <f>STDEV(D536:D538)</f>
        <v>1.898903899145489E-4</v>
      </c>
    </row>
    <row r="529" spans="1:18">
      <c r="A529" s="3">
        <v>3</v>
      </c>
      <c r="B529" s="267">
        <f>'[1]Priming incubation'!EG14</f>
        <v>1.3192478466359857E-3</v>
      </c>
      <c r="C529" s="129">
        <v>15</v>
      </c>
      <c r="D529" s="267">
        <f>'[1]Priming incubation'!EG29</f>
        <v>5.3226864080099107E-3</v>
      </c>
      <c r="E529" s="129">
        <v>27</v>
      </c>
      <c r="F529" s="267">
        <f>'[1]Priming incubation'!EG44</f>
        <v>6.1933156424331566E-3</v>
      </c>
      <c r="G529" s="129">
        <v>39</v>
      </c>
      <c r="H529" s="267">
        <f>'[1]Priming incubation'!EG59</f>
        <v>4.5218063531962741E-3</v>
      </c>
      <c r="J529" s="15" t="s">
        <v>32</v>
      </c>
      <c r="K529" s="252">
        <f>AVERAGE(F527:F529)</f>
        <v>5.6454627481601948E-3</v>
      </c>
      <c r="L529" s="253">
        <f>STDEV(F527:F529)</f>
        <v>4.8246836176156727E-4</v>
      </c>
      <c r="M529" s="253">
        <f>AVERAGE(F530:F532)</f>
        <v>3.5677543053964906E-4</v>
      </c>
      <c r="N529" s="253">
        <f>STDEV(F530:F532)</f>
        <v>3.2634838367239752E-5</v>
      </c>
      <c r="O529" s="253">
        <f>AVERAGE(F533:F535)</f>
        <v>9.3153269433656153E-3</v>
      </c>
      <c r="P529" s="253">
        <f>STDEV(F533:F535)</f>
        <v>4.0087503036231973E-4</v>
      </c>
      <c r="Q529" s="253">
        <f>AVERAGE(F536:F538)</f>
        <v>1.0514403877563366E-3</v>
      </c>
      <c r="R529" s="254">
        <f>STDEV(F536:F538)</f>
        <v>1.0220645785936516E-4</v>
      </c>
    </row>
    <row r="530" spans="1:18">
      <c r="A530" s="3">
        <v>4</v>
      </c>
      <c r="B530" s="267">
        <f>'[1]Priming incubation'!EG15</f>
        <v>3.1427561873850063E-4</v>
      </c>
      <c r="C530" s="129">
        <v>16</v>
      </c>
      <c r="D530" s="267">
        <f>'[1]Priming incubation'!EG30</f>
        <v>3.9467158386031917E-4</v>
      </c>
      <c r="E530" s="129">
        <v>28</v>
      </c>
      <c r="F530" s="267">
        <f>'[1]Priming incubation'!EG45</f>
        <v>3.7168368230258274E-4</v>
      </c>
      <c r="G530" s="129">
        <v>40</v>
      </c>
      <c r="H530" s="267">
        <f>'[1]Priming incubation'!EG60</f>
        <v>4.4628117245320057E-4</v>
      </c>
      <c r="J530" s="15" t="s">
        <v>31</v>
      </c>
      <c r="K530" s="252">
        <f>AVERAGE(H527:H529)</f>
        <v>4.78656003784249E-3</v>
      </c>
      <c r="L530" s="253">
        <f>STDEV(H527:H529)</f>
        <v>1.0781882641522373E-3</v>
      </c>
      <c r="M530" s="253">
        <f>AVERAGE(H530:H532)</f>
        <v>4.1305900152041977E-4</v>
      </c>
      <c r="N530" s="253">
        <f>STDEV(H530:H532)</f>
        <v>3.5953273291730744E-5</v>
      </c>
      <c r="O530" s="253">
        <f>AVERAGE(H533:H535)</f>
        <v>6.101643125492876E-3</v>
      </c>
      <c r="P530" s="253">
        <f>STDEV(H533:H535)</f>
        <v>1.2547894124746817E-3</v>
      </c>
      <c r="Q530" s="253">
        <f>AVERAGE(H536:H538)</f>
        <v>9.2028565735882435E-4</v>
      </c>
      <c r="R530" s="254">
        <f>STDEV(H536:H538)</f>
        <v>1.8050107464434863E-4</v>
      </c>
    </row>
    <row r="531" spans="1:18" ht="16" thickBot="1">
      <c r="A531" s="3">
        <v>5</v>
      </c>
      <c r="B531" s="267">
        <f>'[1]Priming incubation'!EG16</f>
        <v>3.6309332866492653E-4</v>
      </c>
      <c r="C531" s="129">
        <v>17</v>
      </c>
      <c r="D531" s="267">
        <f>'[1]Priming incubation'!EG31</f>
        <v>3.4727779421344268E-4</v>
      </c>
      <c r="E531" s="129">
        <v>29</v>
      </c>
      <c r="F531" s="267">
        <f>'[1]Priming incubation'!EG46</f>
        <v>3.792936368544862E-4</v>
      </c>
      <c r="G531" s="129">
        <v>41</v>
      </c>
      <c r="H531" s="267">
        <f>'[1]Priming incubation'!EG61</f>
        <v>3.748874573558778E-4</v>
      </c>
      <c r="J531" s="22" t="s">
        <v>238</v>
      </c>
      <c r="K531" s="255">
        <f>AVERAGE(B527:B529,D527:D529,F527:F529,H527:H529)</f>
        <v>4.4309704111039532E-3</v>
      </c>
      <c r="L531" s="256">
        <f>STDEV(B527:B529,D527:D529,F527:F529,H527:H529)</f>
        <v>2.1390729088538473E-3</v>
      </c>
      <c r="M531" s="256">
        <f>AVERAGE(B530:B532,D530:D532,F530:F532,H530:H532)</f>
        <v>3.7097420070692535E-4</v>
      </c>
      <c r="N531" s="256">
        <f>STDEV(B530:B532,D530:D532,F530:F532,H530:H532)</f>
        <v>7.5692563138633604E-5</v>
      </c>
      <c r="O531" s="256">
        <f>AVERAGE(B533:B535,D533:D535,F533:F535,H533:H535)</f>
        <v>6.7462428898402696E-3</v>
      </c>
      <c r="P531" s="256">
        <f>STDEV(B533:B535,D533:D535,F533:F535,H533:H535)</f>
        <v>3.0405986856206382E-3</v>
      </c>
      <c r="Q531" s="256">
        <f>AVERAGE(B536:B538,D536:D538,F536:F538,H536:H538)</f>
        <v>8.3199968730091739E-4</v>
      </c>
      <c r="R531" s="257">
        <f>STDEV(B536:B538,D536:D538,F536:F538,H536:H538)</f>
        <v>2.7902969276461274E-4</v>
      </c>
    </row>
    <row r="532" spans="1:18">
      <c r="A532" s="3">
        <v>6</v>
      </c>
      <c r="B532" s="267">
        <f>'[1]Priming incubation'!EG17</f>
        <v>2.0682598686581482E-4</v>
      </c>
      <c r="C532" s="129">
        <v>18</v>
      </c>
      <c r="D532" s="267">
        <f>'[1]Priming incubation'!EG32</f>
        <v>5.1604279995989388E-4</v>
      </c>
      <c r="E532" s="129">
        <v>30</v>
      </c>
      <c r="F532" s="267">
        <f>'[1]Priming incubation'!EG47</f>
        <v>3.1934897246187817E-4</v>
      </c>
      <c r="G532" s="129">
        <v>42</v>
      </c>
      <c r="H532" s="267">
        <f>'[1]Priming incubation'!EG62</f>
        <v>4.1800837475218099E-4</v>
      </c>
    </row>
    <row r="533" spans="1:18" ht="16" thickBot="1">
      <c r="A533" s="3">
        <v>7</v>
      </c>
      <c r="B533" s="267">
        <f>'[1]Priming incubation'!EG18</f>
        <v>2.4809342198695047E-3</v>
      </c>
      <c r="C533" s="129">
        <v>19</v>
      </c>
      <c r="D533" s="267">
        <f>'[1]Priming incubation'!EG33</f>
        <v>9.313062516084129E-3</v>
      </c>
      <c r="E533" s="129">
        <v>31</v>
      </c>
      <c r="F533" s="267">
        <f>'[1]Priming incubation'!EG48</f>
        <v>8.8932572091005527E-3</v>
      </c>
      <c r="G533" s="129">
        <v>43</v>
      </c>
      <c r="H533" s="267">
        <f>'[1]Priming incubation'!EG63</f>
        <v>4.7391166669575836E-3</v>
      </c>
      <c r="J533" s="3" t="s">
        <v>266</v>
      </c>
    </row>
    <row r="534" spans="1:18">
      <c r="A534" s="3">
        <v>8</v>
      </c>
      <c r="B534" s="267">
        <f>'[1]Priming incubation'!EG19</f>
        <v>2.1439750675811683E-3</v>
      </c>
      <c r="C534" s="129">
        <v>20</v>
      </c>
      <c r="D534" s="267">
        <f>'[1]Priming incubation'!EG34</f>
        <v>9.1969002025943207E-3</v>
      </c>
      <c r="E534" s="129">
        <v>32</v>
      </c>
      <c r="F534" s="267">
        <f>'[1]Priming incubation'!EG49</f>
        <v>9.690963282335598E-3</v>
      </c>
      <c r="G534" s="129">
        <v>44</v>
      </c>
      <c r="H534" s="267">
        <f>'[1]Priming incubation'!EG64</f>
        <v>7.2096822994926636E-3</v>
      </c>
      <c r="J534" s="4" t="s">
        <v>21</v>
      </c>
      <c r="K534" s="258">
        <f>K527*G$525*1000</f>
        <v>14.741783161206847</v>
      </c>
      <c r="L534" s="37">
        <f>L527*G$525*1000</f>
        <v>3.3624275345550085</v>
      </c>
      <c r="M534" s="37">
        <f>M527*G$525*1000</f>
        <v>3.8315113818333821</v>
      </c>
      <c r="N534" s="37">
        <f>N527*G$525*1000</f>
        <v>1.0392966016770231</v>
      </c>
      <c r="O534" s="37">
        <f>O527*G$525*1000</f>
        <v>30.297331827617402</v>
      </c>
      <c r="P534" s="37">
        <f>P527*G$525*1000</f>
        <v>2.2278682436295689</v>
      </c>
      <c r="Q534" s="37">
        <f>Q527*G$525*1000</f>
        <v>5.5089339295202402</v>
      </c>
      <c r="R534" s="234">
        <f>R527*G$525*1000</f>
        <v>0.10961071318146964</v>
      </c>
    </row>
    <row r="535" spans="1:18">
      <c r="A535" s="3">
        <v>9</v>
      </c>
      <c r="B535" s="267">
        <f>'[1]Priming incubation'!EG20</f>
        <v>2.3667826727687274E-3</v>
      </c>
      <c r="C535" s="129">
        <v>21</v>
      </c>
      <c r="D535" s="267">
        <f>'[1]Priming incubation'!EG35</f>
        <v>9.2023497926098929E-3</v>
      </c>
      <c r="E535" s="129">
        <v>33</v>
      </c>
      <c r="F535" s="267">
        <f>'[1]Priming incubation'!EG50</f>
        <v>9.3617603386606969E-3</v>
      </c>
      <c r="G535" s="129">
        <v>45</v>
      </c>
      <c r="H535" s="267">
        <f>'[1]Priming incubation'!EG65</f>
        <v>6.3561304100283817E-3</v>
      </c>
      <c r="J535" s="15" t="s">
        <v>237</v>
      </c>
      <c r="K535" s="74">
        <f>K528*G$525*1000</f>
        <v>80.052381998163796</v>
      </c>
      <c r="L535" s="35">
        <f>L528*G$525*1000</f>
        <v>9.4030105872591569</v>
      </c>
      <c r="M535" s="35">
        <f>M528*G$525*1000</f>
        <v>5.4512994381458419</v>
      </c>
      <c r="N535" s="35">
        <f>N528*G$525*1000</f>
        <v>1.1315573504763037</v>
      </c>
      <c r="O535" s="271">
        <f>O528*G$525*1000</f>
        <v>120.08668754891615</v>
      </c>
      <c r="P535" s="271">
        <f>P528*G$525*1000</f>
        <v>0.85214790515179162</v>
      </c>
      <c r="Q535" s="35">
        <f>Q528*G$525*1000</f>
        <v>12.12261122363037</v>
      </c>
      <c r="R535" s="36">
        <f>R528*G$525*1000</f>
        <v>2.4685750688891357</v>
      </c>
    </row>
    <row r="536" spans="1:18">
      <c r="A536" s="3">
        <v>10</v>
      </c>
      <c r="B536" s="267">
        <f>'[1]Priming incubation'!EG21</f>
        <v>4.1978234015366641E-4</v>
      </c>
      <c r="C536" s="129">
        <v>22</v>
      </c>
      <c r="D536" s="267">
        <f>'[1]Priming incubation'!EG36</f>
        <v>9.3477597396027961E-4</v>
      </c>
      <c r="E536" s="129">
        <v>34</v>
      </c>
      <c r="F536" s="267">
        <f>'[1]Priming incubation'!EG51</f>
        <v>1.0331415384268172E-3</v>
      </c>
      <c r="G536" s="129">
        <v>46</v>
      </c>
      <c r="H536" s="267">
        <f>'[1]Priming incubation'!EG66</f>
        <v>9.1530178562731807E-4</v>
      </c>
      <c r="J536" s="15" t="s">
        <v>32</v>
      </c>
      <c r="K536" s="74">
        <f>K529*G$525*1000</f>
        <v>73.391015726082529</v>
      </c>
      <c r="L536" s="35">
        <f>L529*G$525*1000</f>
        <v>6.2720887029003745</v>
      </c>
      <c r="M536" s="35">
        <f>M529*G$525*1000</f>
        <v>4.6380805970154384</v>
      </c>
      <c r="N536" s="35">
        <f>N529*G$525*1000</f>
        <v>0.42425289877411676</v>
      </c>
      <c r="O536" s="271">
        <f>O529*G$525*1000</f>
        <v>121.09925026375299</v>
      </c>
      <c r="P536" s="271">
        <f>P529*G$525*1000</f>
        <v>5.2113753947101564</v>
      </c>
      <c r="Q536" s="35">
        <f>Q529*G$525*1000</f>
        <v>13.668725040832378</v>
      </c>
      <c r="R536" s="36">
        <f>R529*G$525*1000</f>
        <v>1.3286839521717471</v>
      </c>
    </row>
    <row r="537" spans="1:18" ht="16" thickBot="1">
      <c r="A537" s="3">
        <v>11</v>
      </c>
      <c r="B537" s="267">
        <f>'[1]Priming incubation'!EG22</f>
        <v>4.180608555187324E-4</v>
      </c>
      <c r="C537" s="129">
        <v>23</v>
      </c>
      <c r="D537" s="267">
        <f>'[1]Priming incubation'!EG37</f>
        <v>7.4149460980684227E-4</v>
      </c>
      <c r="E537" s="129">
        <v>35</v>
      </c>
      <c r="F537" s="267">
        <f>'[1]Priming incubation'!EG52</f>
        <v>9.5961940035365039E-4</v>
      </c>
      <c r="G537" s="129">
        <v>47</v>
      </c>
      <c r="H537" s="267">
        <f>'[1]Priming incubation'!EG67</f>
        <v>1.1032270562736197E-3</v>
      </c>
      <c r="J537" s="22" t="s">
        <v>31</v>
      </c>
      <c r="K537" s="76">
        <f>K530*G$525*1000</f>
        <v>62.225280491952368</v>
      </c>
      <c r="L537" s="77">
        <f>L530*G$525*1000</f>
        <v>14.016447433979085</v>
      </c>
      <c r="M537" s="77">
        <f>M530*G$525*1000</f>
        <v>5.3697670197654563</v>
      </c>
      <c r="N537" s="77">
        <f>N530*G$525*1000</f>
        <v>0.46739255279249969</v>
      </c>
      <c r="O537" s="77">
        <f>O530*G$525*1000</f>
        <v>79.321360631407387</v>
      </c>
      <c r="P537" s="77">
        <f>P530*G$525*1000</f>
        <v>16.312262362170859</v>
      </c>
      <c r="Q537" s="77">
        <f>Q530*G$525*1000</f>
        <v>11.963713545664715</v>
      </c>
      <c r="R537" s="79">
        <f>R530*G$525*1000</f>
        <v>2.3465139703765323</v>
      </c>
    </row>
    <row r="538" spans="1:18" ht="16" thickBot="1">
      <c r="A538" s="3">
        <v>12</v>
      </c>
      <c r="B538" s="267">
        <f>'[1]Priming incubation'!EG23</f>
        <v>4.3344924960150269E-4</v>
      </c>
      <c r="C538" s="129">
        <v>24</v>
      </c>
      <c r="D538" s="267">
        <f>'[1]Priming incubation'!EG38</f>
        <v>1.121255083224502E-3</v>
      </c>
      <c r="E538" s="129">
        <v>36</v>
      </c>
      <c r="F538" s="267">
        <f>'[1]Priming incubation'!EG53</f>
        <v>1.1615602244885424E-3</v>
      </c>
      <c r="G538" s="129">
        <v>48</v>
      </c>
      <c r="H538" s="267">
        <f>'[1]Priming incubation'!EG68</f>
        <v>7.4232813017553539E-4</v>
      </c>
    </row>
    <row r="539" spans="1:18">
      <c r="J539" s="4" t="s">
        <v>249</v>
      </c>
      <c r="K539" s="258">
        <f>K536-K535</f>
        <v>-6.661366272081267</v>
      </c>
      <c r="L539" s="38">
        <f>(L536^2+L535^2)^0.5</f>
        <v>11.302906918185174</v>
      </c>
      <c r="M539" s="38">
        <f>M536-M535</f>
        <v>-0.81321884113040355</v>
      </c>
      <c r="N539" s="38">
        <f>(N536^2+N535^2)^0.5</f>
        <v>1.2084753036513378</v>
      </c>
      <c r="O539" s="38">
        <f>O536-O535</f>
        <v>1.0125627148368466</v>
      </c>
      <c r="P539" s="38">
        <f>(P536^2+P535^2)^0.5</f>
        <v>5.2805860997473593</v>
      </c>
      <c r="Q539" s="38">
        <f>Q536-Q535</f>
        <v>1.5461138172020075</v>
      </c>
      <c r="R539" s="268">
        <f>(R536^2+R535^2)^0.5</f>
        <v>2.8034378743784809</v>
      </c>
    </row>
    <row r="540" spans="1:18" ht="16" thickBot="1">
      <c r="J540" s="22" t="s">
        <v>250</v>
      </c>
      <c r="K540" s="76">
        <f>K537-K535</f>
        <v>-17.827101506211427</v>
      </c>
      <c r="L540" s="78">
        <f>(L537^2+L535^2)^0.5</f>
        <v>16.878311727587171</v>
      </c>
      <c r="M540" s="78">
        <f>M537-M535</f>
        <v>-8.1532418380385607E-2</v>
      </c>
      <c r="N540" s="78">
        <f>(N537^2+N535^2)^0.5</f>
        <v>1.2242866640713039</v>
      </c>
      <c r="O540" s="78">
        <f>O537-O535</f>
        <v>-40.765326917508759</v>
      </c>
      <c r="P540" s="78">
        <f>(P537^2+P535^2)^0.5</f>
        <v>16.334505178442065</v>
      </c>
      <c r="Q540" s="78">
        <f>Q537-Q535</f>
        <v>-0.15889767796565479</v>
      </c>
      <c r="R540" s="269">
        <f>(R537^2+R535^2)^0.5</f>
        <v>3.405875905536377</v>
      </c>
    </row>
    <row r="541" spans="1:18">
      <c r="K541" s="262" t="s">
        <v>251</v>
      </c>
      <c r="M541" s="262" t="s">
        <v>252</v>
      </c>
      <c r="O541" s="262" t="s">
        <v>253</v>
      </c>
      <c r="Q541" s="262" t="s">
        <v>254</v>
      </c>
    </row>
    <row r="543" spans="1:18" ht="16" thickBot="1">
      <c r="J543" s="3" t="s">
        <v>267</v>
      </c>
    </row>
    <row r="544" spans="1:18">
      <c r="J544" s="4" t="s">
        <v>21</v>
      </c>
      <c r="K544" s="258">
        <f>K452+K534</f>
        <v>80.214111180870134</v>
      </c>
      <c r="L544" s="37">
        <f>(L452^2+L534^2)^0.5</f>
        <v>7.305622676339615</v>
      </c>
      <c r="M544" s="37">
        <f>M452+M534</f>
        <v>20.546216816384295</v>
      </c>
      <c r="N544" s="37">
        <f>(N452^2+N534^2)^0.5</f>
        <v>2.0702981174972805</v>
      </c>
      <c r="O544" s="37">
        <f>O452+O534</f>
        <v>169.29985003956128</v>
      </c>
      <c r="P544" s="37">
        <f>(P452^2+P534^2)^0.5</f>
        <v>8.3143473409223052</v>
      </c>
      <c r="Q544" s="37">
        <f>Q452+Q534</f>
        <v>30.838578905701389</v>
      </c>
      <c r="R544" s="234">
        <f>(R452^2+R534^2)^0.5</f>
        <v>2.3174513762111717</v>
      </c>
    </row>
    <row r="545" spans="1:18">
      <c r="J545" s="15" t="s">
        <v>237</v>
      </c>
      <c r="K545" s="74">
        <f>K453+K535</f>
        <v>252.10260518121976</v>
      </c>
      <c r="L545" s="35">
        <f>(L453^2+L535^2)^0.5</f>
        <v>10.512884845860377</v>
      </c>
      <c r="M545" s="35">
        <f>M453+M535</f>
        <v>24.639612603464531</v>
      </c>
      <c r="N545" s="35">
        <f>(N453^2+N535^2)^0.5</f>
        <v>2.4291948881468</v>
      </c>
      <c r="O545" s="35">
        <f>O453+O535</f>
        <v>394.11325044742534</v>
      </c>
      <c r="P545" s="35">
        <f>(P453^2+P535^2)^0.5</f>
        <v>12.652377331193151</v>
      </c>
      <c r="Q545" s="35">
        <f>Q453+Q535</f>
        <v>46.944412990700755</v>
      </c>
      <c r="R545" s="36">
        <f>(R453^2+R535^2)^0.5</f>
        <v>4.1427317113884747</v>
      </c>
    </row>
    <row r="546" spans="1:18">
      <c r="J546" s="15" t="s">
        <v>32</v>
      </c>
      <c r="K546" s="74">
        <f>K454+K536</f>
        <v>267.97886985373168</v>
      </c>
      <c r="L546" s="35">
        <f>(L454^2+L536^2)^0.5</f>
        <v>8.9448262156882947</v>
      </c>
      <c r="M546" s="35">
        <f>M454+M536</f>
        <v>25.261234405176857</v>
      </c>
      <c r="N546" s="35">
        <f>(N454^2+N536^2)^0.5</f>
        <v>1.2250288633008113</v>
      </c>
      <c r="O546" s="35" t="e">
        <f>O454+O536</f>
        <v>#DIV/0!</v>
      </c>
      <c r="P546" s="35" t="e">
        <f>(P454^2+P536^2)^0.5</f>
        <v>#DIV/0!</v>
      </c>
      <c r="Q546" s="35">
        <f>Q454+Q536</f>
        <v>58.289658424675203</v>
      </c>
      <c r="R546" s="36">
        <f>(R454^2+R536^2)^0.5</f>
        <v>3.1997085717848406</v>
      </c>
    </row>
    <row r="547" spans="1:18" ht="16" thickBot="1">
      <c r="J547" s="22" t="s">
        <v>31</v>
      </c>
      <c r="K547" s="76">
        <f>K455+K537</f>
        <v>186.95319311268821</v>
      </c>
      <c r="L547" s="77">
        <f>(L455^2+L537^2)^0.5</f>
        <v>20.098037048085438</v>
      </c>
      <c r="M547" s="77">
        <f>M455+M537</f>
        <v>24.211326791075123</v>
      </c>
      <c r="N547" s="77">
        <f>(N455^2+N537^2)^0.5</f>
        <v>1.4641045264169301</v>
      </c>
      <c r="O547" s="77">
        <f>O455+O537</f>
        <v>277.9524579189183</v>
      </c>
      <c r="P547" s="77">
        <f>(P455^2+P537^2)^0.5</f>
        <v>28.371649034636494</v>
      </c>
      <c r="Q547" s="77">
        <f>Q455+Q537</f>
        <v>50.277703199647874</v>
      </c>
      <c r="R547" s="79">
        <f>(R455^2+R537^2)^0.5</f>
        <v>3.8075317399287383</v>
      </c>
    </row>
    <row r="548" spans="1:18" ht="16" thickBot="1"/>
    <row r="549" spans="1:18">
      <c r="J549" s="4" t="s">
        <v>249</v>
      </c>
      <c r="K549" s="258">
        <f>K546-K545</f>
        <v>15.876264672511923</v>
      </c>
      <c r="L549" s="38">
        <f>(L546^2+L545^2)^0.5</f>
        <v>13.803284529820623</v>
      </c>
      <c r="M549" s="38">
        <f>M546-M545</f>
        <v>0.62162180171232606</v>
      </c>
      <c r="N549" s="38">
        <f>(N546^2+N545^2)^0.5</f>
        <v>2.720603521375105</v>
      </c>
      <c r="O549" s="38" t="e">
        <f>O546-O545</f>
        <v>#DIV/0!</v>
      </c>
      <c r="P549" s="38" t="e">
        <f>(P546^2+P545^2)^0.5</f>
        <v>#DIV/0!</v>
      </c>
      <c r="Q549" s="38">
        <f>Q546-Q545</f>
        <v>11.345245433974448</v>
      </c>
      <c r="R549" s="268">
        <f>(R546^2+R545^2)^0.5</f>
        <v>5.2345354117530878</v>
      </c>
    </row>
    <row r="550" spans="1:18" ht="16" thickBot="1">
      <c r="J550" s="22" t="s">
        <v>250</v>
      </c>
      <c r="K550" s="76">
        <f>K547-K545</f>
        <v>-65.149412068531547</v>
      </c>
      <c r="L550" s="78">
        <f>(L547^2+L545^2)^0.5</f>
        <v>22.681530833886313</v>
      </c>
      <c r="M550" s="78">
        <f>M547-M545</f>
        <v>-0.42828581238940799</v>
      </c>
      <c r="N550" s="78">
        <f>(N547^2+N545^2)^0.5</f>
        <v>2.8362986212444357</v>
      </c>
      <c r="O550" s="78">
        <f>O547-O545</f>
        <v>-116.16079252850705</v>
      </c>
      <c r="P550" s="78">
        <f>(P547^2+P545^2)^0.5</f>
        <v>31.06498223201617</v>
      </c>
      <c r="Q550" s="78">
        <f>Q547-Q545</f>
        <v>3.333290208947119</v>
      </c>
      <c r="R550" s="269">
        <f>(R547^2+R545^2)^0.5</f>
        <v>5.6266796588315247</v>
      </c>
    </row>
    <row r="551" spans="1:18">
      <c r="K551" s="262" t="s">
        <v>251</v>
      </c>
      <c r="M551" s="262" t="s">
        <v>252</v>
      </c>
      <c r="O551" s="262" t="s">
        <v>253</v>
      </c>
      <c r="Q551" s="262" t="s">
        <v>254</v>
      </c>
    </row>
    <row r="553" spans="1:18" s="1" customFormat="1">
      <c r="A553" s="1" t="s">
        <v>295</v>
      </c>
    </row>
    <row r="555" spans="1:18" s="238" customFormat="1">
      <c r="A555" s="238" t="s">
        <v>296</v>
      </c>
      <c r="J555" s="238" t="s">
        <v>297</v>
      </c>
    </row>
    <row r="556" spans="1:18" ht="16" thickBot="1">
      <c r="A556" s="3" t="s">
        <v>230</v>
      </c>
      <c r="B556" s="3">
        <v>77</v>
      </c>
      <c r="C556" s="3" t="s">
        <v>231</v>
      </c>
      <c r="D556" s="3">
        <v>78</v>
      </c>
      <c r="E556" s="3" t="s">
        <v>232</v>
      </c>
      <c r="F556" s="3" t="s">
        <v>233</v>
      </c>
      <c r="G556" s="233">
        <f>D556-B556</f>
        <v>1</v>
      </c>
      <c r="J556" s="3" t="s">
        <v>234</v>
      </c>
    </row>
    <row r="557" spans="1:18" ht="46" thickBot="1">
      <c r="A557" s="3" t="s">
        <v>235</v>
      </c>
      <c r="B557" s="161" t="s">
        <v>236</v>
      </c>
      <c r="C557" s="3" t="s">
        <v>235</v>
      </c>
      <c r="D557" s="161" t="s">
        <v>236</v>
      </c>
      <c r="E557" s="3" t="s">
        <v>235</v>
      </c>
      <c r="F557" s="161" t="s">
        <v>236</v>
      </c>
      <c r="G557" s="3" t="s">
        <v>235</v>
      </c>
      <c r="H557" s="161" t="s">
        <v>236</v>
      </c>
      <c r="J557" s="29"/>
      <c r="K557" s="30" t="s">
        <v>8</v>
      </c>
      <c r="L557" s="31" t="s">
        <v>9</v>
      </c>
      <c r="M557" s="31" t="s">
        <v>10</v>
      </c>
      <c r="N557" s="31" t="s">
        <v>9</v>
      </c>
      <c r="O557" s="31" t="s">
        <v>11</v>
      </c>
      <c r="P557" s="31" t="s">
        <v>9</v>
      </c>
      <c r="Q557" s="31" t="s">
        <v>12</v>
      </c>
      <c r="R557" s="32" t="s">
        <v>9</v>
      </c>
    </row>
    <row r="558" spans="1:18" ht="16" thickTop="1">
      <c r="A558" s="3">
        <v>1</v>
      </c>
      <c r="B558" s="267" t="e">
        <f>'[1]Priming incubation'!EL12</f>
        <v>#VALUE!</v>
      </c>
      <c r="C558" s="129">
        <v>13</v>
      </c>
      <c r="D558" s="267">
        <f>'[1]Priming incubation'!EL27</f>
        <v>1.2385725863875052E-2</v>
      </c>
      <c r="E558" s="129">
        <v>25</v>
      </c>
      <c r="F558" s="267">
        <f>'[1]Priming incubation'!EL42</f>
        <v>2.0473753193880926E-2</v>
      </c>
      <c r="G558" s="129">
        <v>37</v>
      </c>
      <c r="H558" s="267">
        <f>'[1]Priming incubation'!EL57</f>
        <v>6.0042189663289357E-3</v>
      </c>
      <c r="J558" s="15" t="s">
        <v>21</v>
      </c>
      <c r="K558" s="263" t="e">
        <f>AVERAGE(B558:B560)</f>
        <v>#VALUE!</v>
      </c>
      <c r="L558" s="245" t="e">
        <f>STDEV(B558:B560)</f>
        <v>#VALUE!</v>
      </c>
      <c r="M558" s="245" t="e">
        <f>AVERAGE(B561:B563)</f>
        <v>#VALUE!</v>
      </c>
      <c r="N558" s="245" t="e">
        <f>STDEV(B561:B563)</f>
        <v>#VALUE!</v>
      </c>
      <c r="O558" s="245" t="e">
        <f>AVERAGE(B564:B566)</f>
        <v>#VALUE!</v>
      </c>
      <c r="P558" s="245" t="e">
        <f>STDEV(B564:B566)</f>
        <v>#VALUE!</v>
      </c>
      <c r="Q558" s="253" t="e">
        <f>AVERAGE(B567:B569)</f>
        <v>#VALUE!</v>
      </c>
      <c r="R558" s="254" t="e">
        <f>STDEV(B567:B569)</f>
        <v>#VALUE!</v>
      </c>
    </row>
    <row r="559" spans="1:18">
      <c r="A559" s="3">
        <v>2</v>
      </c>
      <c r="B559" s="267" t="e">
        <f>'[1]Priming incubation'!EL13</f>
        <v>#VALUE!</v>
      </c>
      <c r="C559" s="129">
        <v>14</v>
      </c>
      <c r="D559" s="267">
        <f>'[1]Priming incubation'!EL28</f>
        <v>1.6709908506556442E-2</v>
      </c>
      <c r="E559" s="129">
        <v>26</v>
      </c>
      <c r="F559" s="267">
        <f>'[1]Priming incubation'!EL43</f>
        <v>2.7835744428601518E-2</v>
      </c>
      <c r="G559" s="129">
        <v>38</v>
      </c>
      <c r="H559" s="267">
        <f>'[1]Priming incubation'!EL58</f>
        <v>4.2696899651396922E-3</v>
      </c>
      <c r="J559" s="15" t="s">
        <v>237</v>
      </c>
      <c r="K559" s="252">
        <f>AVERAGE(D558:D560)</f>
        <v>1.406283167824042E-2</v>
      </c>
      <c r="L559" s="253">
        <f>STDEV(D558:D560)</f>
        <v>2.3195412709725808E-3</v>
      </c>
      <c r="M559" s="253" t="e">
        <f>AVERAGE(D561:D563)</f>
        <v>#VALUE!</v>
      </c>
      <c r="N559" s="253" t="e">
        <f>STDEV(D561:D563)</f>
        <v>#VALUE!</v>
      </c>
      <c r="O559" s="253">
        <f>AVERAGE(D564:D566)</f>
        <v>1.9082074063471056E-2</v>
      </c>
      <c r="P559" s="253">
        <f>STDEV(D564:D566)</f>
        <v>1.9408573569295404E-3</v>
      </c>
      <c r="Q559" s="253" t="e">
        <f>AVERAGE(D567:D569)</f>
        <v>#VALUE!</v>
      </c>
      <c r="R559" s="254" t="e">
        <f>STDEV(D567:D569)</f>
        <v>#VALUE!</v>
      </c>
    </row>
    <row r="560" spans="1:18">
      <c r="A560" s="3">
        <v>3</v>
      </c>
      <c r="B560" s="267" t="e">
        <f>'[1]Priming incubation'!EL14</f>
        <v>#VALUE!</v>
      </c>
      <c r="C560" s="129">
        <v>15</v>
      </c>
      <c r="D560" s="267">
        <f>'[1]Priming incubation'!EL29</f>
        <v>1.3092860664289769E-2</v>
      </c>
      <c r="E560" s="129">
        <v>27</v>
      </c>
      <c r="F560" s="267">
        <f>'[1]Priming incubation'!EL44</f>
        <v>2.2002863098132482E-2</v>
      </c>
      <c r="G560" s="129">
        <v>39</v>
      </c>
      <c r="H560" s="267">
        <f>'[1]Priming incubation'!EL59</f>
        <v>4.6119571109550644E-3</v>
      </c>
      <c r="J560" s="15" t="s">
        <v>32</v>
      </c>
      <c r="K560" s="252">
        <f>AVERAGE(F558:F560)</f>
        <v>2.3437453573538311E-2</v>
      </c>
      <c r="L560" s="253">
        <f>STDEV(F558:F560)</f>
        <v>3.8850052907453731E-3</v>
      </c>
      <c r="M560" s="253" t="e">
        <f>AVERAGE(F561:F563)</f>
        <v>#VALUE!</v>
      </c>
      <c r="N560" s="253" t="e">
        <f>STDEV(F561:F563)</f>
        <v>#VALUE!</v>
      </c>
      <c r="O560" s="253">
        <f>AVERAGE(F564:F566)</f>
        <v>3.0712954340536659E-2</v>
      </c>
      <c r="P560" s="253">
        <f>STDEV(F564:F566)</f>
        <v>1.2396695808343978E-3</v>
      </c>
      <c r="Q560" s="253" t="e">
        <f>AVERAGE(F567:F569)</f>
        <v>#VALUE!</v>
      </c>
      <c r="R560" s="254" t="e">
        <f>STDEV(F567:F569)</f>
        <v>#VALUE!</v>
      </c>
    </row>
    <row r="561" spans="1:18">
      <c r="A561" s="3">
        <v>4</v>
      </c>
      <c r="B561" s="267" t="e">
        <f>'[1]Priming incubation'!EL15</f>
        <v>#VALUE!</v>
      </c>
      <c r="C561" s="129">
        <v>16</v>
      </c>
      <c r="D561" s="267" t="e">
        <f>'[1]Priming incubation'!EL30</f>
        <v>#VALUE!</v>
      </c>
      <c r="E561" s="129">
        <v>28</v>
      </c>
      <c r="F561" s="267" t="e">
        <f>'[1]Priming incubation'!EL45</f>
        <v>#VALUE!</v>
      </c>
      <c r="G561" s="129">
        <v>40</v>
      </c>
      <c r="H561" s="267" t="e">
        <f>'[1]Priming incubation'!EL60</f>
        <v>#VALUE!</v>
      </c>
      <c r="J561" s="15" t="s">
        <v>31</v>
      </c>
      <c r="K561" s="252">
        <f>AVERAGE(H558:H560)</f>
        <v>4.9619553474745644E-3</v>
      </c>
      <c r="L561" s="253">
        <f>STDEV(H558:H560)</f>
        <v>9.1870658437104302E-4</v>
      </c>
      <c r="M561" s="253" t="e">
        <f>AVERAGE(H561:H563)</f>
        <v>#VALUE!</v>
      </c>
      <c r="N561" s="253" t="e">
        <f>STDEV(H561:H563)</f>
        <v>#VALUE!</v>
      </c>
      <c r="O561" s="253">
        <f>AVERAGE(H564:H566)</f>
        <v>6.3534788171712422E-3</v>
      </c>
      <c r="P561" s="253">
        <f>STDEV(H564:H566)</f>
        <v>1.5608474663724673E-3</v>
      </c>
      <c r="Q561" s="253" t="e">
        <f>AVERAGE(H567:H569)</f>
        <v>#VALUE!</v>
      </c>
      <c r="R561" s="254" t="e">
        <f>STDEV(H567:H569)</f>
        <v>#VALUE!</v>
      </c>
    </row>
    <row r="562" spans="1:18" ht="16" thickBot="1">
      <c r="A562" s="3">
        <v>5</v>
      </c>
      <c r="B562" s="267" t="e">
        <f>'[1]Priming incubation'!EL16</f>
        <v>#VALUE!</v>
      </c>
      <c r="C562" s="129">
        <v>17</v>
      </c>
      <c r="D562" s="267" t="e">
        <f>'[1]Priming incubation'!EL31</f>
        <v>#VALUE!</v>
      </c>
      <c r="E562" s="129">
        <v>29</v>
      </c>
      <c r="F562" s="267" t="e">
        <f>'[1]Priming incubation'!EL46</f>
        <v>#VALUE!</v>
      </c>
      <c r="G562" s="129">
        <v>41</v>
      </c>
      <c r="H562" s="267" t="e">
        <f>'[1]Priming incubation'!EL61</f>
        <v>#VALUE!</v>
      </c>
      <c r="J562" s="22" t="s">
        <v>238</v>
      </c>
      <c r="K562" s="255" t="e">
        <f>AVERAGE(B558:B560,D558:D560,F558:F560,H558:H560)</f>
        <v>#VALUE!</v>
      </c>
      <c r="L562" s="256" t="e">
        <f>STDEV(B558:B560,D558:D560,F558:F560,H558:H560)</f>
        <v>#VALUE!</v>
      </c>
      <c r="M562" s="256" t="e">
        <f>AVERAGE(B561:B563,D561:D563,F561:F563,H561:H563)</f>
        <v>#VALUE!</v>
      </c>
      <c r="N562" s="256" t="e">
        <f>STDEV(B561:B563,D561:D563,F561:F563,H561:H563)</f>
        <v>#VALUE!</v>
      </c>
      <c r="O562" s="256" t="e">
        <f>AVERAGE(B564:B566,D564:D566,F564:F566,H564:H566)</f>
        <v>#VALUE!</v>
      </c>
      <c r="P562" s="256" t="e">
        <f>STDEV(B564:B566,D564:D566,F564:F566,H564:H566)</f>
        <v>#VALUE!</v>
      </c>
      <c r="Q562" s="256" t="e">
        <f>AVERAGE(B567:B569,D567:D569,F567:F569,H567:H569)</f>
        <v>#VALUE!</v>
      </c>
      <c r="R562" s="257" t="e">
        <f>STDEV(B567:B569,D567:D569,F567:F569,H567:H569)</f>
        <v>#VALUE!</v>
      </c>
    </row>
    <row r="563" spans="1:18">
      <c r="A563" s="3">
        <v>6</v>
      </c>
      <c r="B563" s="267" t="e">
        <f>'[1]Priming incubation'!EL17</f>
        <v>#VALUE!</v>
      </c>
      <c r="C563" s="129">
        <v>18</v>
      </c>
      <c r="D563" s="267" t="e">
        <f>'[1]Priming incubation'!EL32</f>
        <v>#VALUE!</v>
      </c>
      <c r="E563" s="129">
        <v>30</v>
      </c>
      <c r="F563" s="267" t="e">
        <f>'[1]Priming incubation'!EL47</f>
        <v>#VALUE!</v>
      </c>
      <c r="G563" s="129">
        <v>42</v>
      </c>
      <c r="H563" s="267" t="e">
        <f>'[1]Priming incubation'!EL62</f>
        <v>#VALUE!</v>
      </c>
    </row>
    <row r="564" spans="1:18" ht="16" thickBot="1">
      <c r="A564" s="3">
        <v>7</v>
      </c>
      <c r="B564" s="267" t="e">
        <f>'[1]Priming incubation'!EL18</f>
        <v>#VALUE!</v>
      </c>
      <c r="C564" s="129">
        <v>19</v>
      </c>
      <c r="D564" s="267">
        <f>'[1]Priming incubation'!EL33</f>
        <v>1.7151867522692668E-2</v>
      </c>
      <c r="E564" s="129">
        <v>31</v>
      </c>
      <c r="F564" s="267">
        <f>'[1]Priming incubation'!EL48</f>
        <v>3.1802796957775069E-2</v>
      </c>
      <c r="G564" s="129">
        <v>43</v>
      </c>
      <c r="H564" s="267">
        <f>'[1]Priming incubation'!EL63</f>
        <v>4.776437102220238E-3</v>
      </c>
      <c r="J564" s="3" t="s">
        <v>266</v>
      </c>
    </row>
    <row r="565" spans="1:18">
      <c r="A565" s="3">
        <v>8</v>
      </c>
      <c r="B565" s="267" t="e">
        <f>'[1]Priming incubation'!EL19</f>
        <v>#VALUE!</v>
      </c>
      <c r="C565" s="129">
        <v>20</v>
      </c>
      <c r="D565" s="267">
        <f>'[1]Priming incubation'!EL34</f>
        <v>1.906094495130542E-2</v>
      </c>
      <c r="E565" s="129">
        <v>32</v>
      </c>
      <c r="F565" s="267">
        <f>'[1]Priming incubation'!EL49</f>
        <v>3.0971751248635434E-2</v>
      </c>
      <c r="G565" s="129">
        <v>44</v>
      </c>
      <c r="H565" s="267">
        <f>'[1]Priming incubation'!EL64</f>
        <v>7.8976116023316157E-3</v>
      </c>
      <c r="J565" s="4" t="s">
        <v>21</v>
      </c>
      <c r="K565" s="258" t="e">
        <f>K558*G$556*1000</f>
        <v>#VALUE!</v>
      </c>
      <c r="L565" s="37" t="e">
        <f>L558*G$556*1000</f>
        <v>#VALUE!</v>
      </c>
      <c r="M565" s="37" t="e">
        <f>M558*G$556*1000</f>
        <v>#VALUE!</v>
      </c>
      <c r="N565" s="37" t="e">
        <f>N558*G$556*1000</f>
        <v>#VALUE!</v>
      </c>
      <c r="O565" s="37" t="e">
        <f>O558*G$556*1000</f>
        <v>#VALUE!</v>
      </c>
      <c r="P565" s="37" t="e">
        <f>P558*G$556*1000</f>
        <v>#VALUE!</v>
      </c>
      <c r="Q565" s="37" t="e">
        <f>Q558*G$556*1000</f>
        <v>#VALUE!</v>
      </c>
      <c r="R565" s="234" t="e">
        <f>R558*G$556*1000</f>
        <v>#VALUE!</v>
      </c>
    </row>
    <row r="566" spans="1:18">
      <c r="A566" s="3">
        <v>9</v>
      </c>
      <c r="B566" s="267" t="e">
        <f>'[1]Priming incubation'!EL20</f>
        <v>#VALUE!</v>
      </c>
      <c r="C566" s="129">
        <v>21</v>
      </c>
      <c r="D566" s="267">
        <f>'[1]Priming incubation'!EL35</f>
        <v>2.1033409716415076E-2</v>
      </c>
      <c r="E566" s="129">
        <v>33</v>
      </c>
      <c r="F566" s="267">
        <f>'[1]Priming incubation'!EL50</f>
        <v>2.9364314815199473E-2</v>
      </c>
      <c r="G566" s="129">
        <v>45</v>
      </c>
      <c r="H566" s="267">
        <f>'[1]Priming incubation'!EL65</f>
        <v>6.3863877469618703E-3</v>
      </c>
      <c r="J566" s="15" t="s">
        <v>237</v>
      </c>
      <c r="K566" s="74">
        <f>K559*G$556*1000</f>
        <v>14.062831678240419</v>
      </c>
      <c r="L566" s="35">
        <f>L559*G$556*1000</f>
        <v>2.3195412709725809</v>
      </c>
      <c r="M566" s="35" t="e">
        <f>M559*G$556*1000</f>
        <v>#VALUE!</v>
      </c>
      <c r="N566" s="35" t="e">
        <f>N559*G$556*1000</f>
        <v>#VALUE!</v>
      </c>
      <c r="O566" s="35">
        <f>O559*G$556*1000</f>
        <v>19.082074063471055</v>
      </c>
      <c r="P566" s="35">
        <f>P559*G$556*1000</f>
        <v>1.9408573569295404</v>
      </c>
      <c r="Q566" s="35" t="e">
        <f>Q559*G$556*1000</f>
        <v>#VALUE!</v>
      </c>
      <c r="R566" s="36" t="e">
        <f>R559*G$556*1000</f>
        <v>#VALUE!</v>
      </c>
    </row>
    <row r="567" spans="1:18">
      <c r="A567" s="3">
        <v>10</v>
      </c>
      <c r="B567" s="267" t="e">
        <f>'[1]Priming incubation'!EL21</f>
        <v>#VALUE!</v>
      </c>
      <c r="C567" s="129">
        <v>22</v>
      </c>
      <c r="D567" s="267" t="e">
        <f>'[1]Priming incubation'!EL36</f>
        <v>#VALUE!</v>
      </c>
      <c r="E567" s="129">
        <v>34</v>
      </c>
      <c r="F567" s="267" t="e">
        <f>'[1]Priming incubation'!EL51</f>
        <v>#VALUE!</v>
      </c>
      <c r="G567" s="129">
        <v>46</v>
      </c>
      <c r="H567" s="267" t="e">
        <f>'[1]Priming incubation'!EL66</f>
        <v>#VALUE!</v>
      </c>
      <c r="J567" s="15" t="s">
        <v>32</v>
      </c>
      <c r="K567" s="74">
        <f>K560*G$556*1000</f>
        <v>23.43745357353831</v>
      </c>
      <c r="L567" s="35">
        <f>L560*G$556*1000</f>
        <v>3.8850052907453732</v>
      </c>
      <c r="M567" s="35" t="e">
        <f>M560*G$556*1000</f>
        <v>#VALUE!</v>
      </c>
      <c r="N567" s="35" t="e">
        <f>N560*G$556*1000</f>
        <v>#VALUE!</v>
      </c>
      <c r="O567" s="35">
        <f>O560*G$556*1000</f>
        <v>30.712954340536658</v>
      </c>
      <c r="P567" s="35">
        <f>P560*G$556*1000</f>
        <v>1.2396695808343978</v>
      </c>
      <c r="Q567" s="35" t="e">
        <f>Q560*G$556*1000</f>
        <v>#VALUE!</v>
      </c>
      <c r="R567" s="36" t="e">
        <f>R560*G$556*1000</f>
        <v>#VALUE!</v>
      </c>
    </row>
    <row r="568" spans="1:18" ht="16" thickBot="1">
      <c r="A568" s="3">
        <v>11</v>
      </c>
      <c r="B568" s="267" t="e">
        <f>'[1]Priming incubation'!EL22</f>
        <v>#VALUE!</v>
      </c>
      <c r="C568" s="129">
        <v>23</v>
      </c>
      <c r="D568" s="267" t="e">
        <f>'[1]Priming incubation'!EL37</f>
        <v>#VALUE!</v>
      </c>
      <c r="E568" s="129">
        <v>35</v>
      </c>
      <c r="F568" s="267" t="e">
        <f>'[1]Priming incubation'!EL52</f>
        <v>#VALUE!</v>
      </c>
      <c r="G568" s="129">
        <v>47</v>
      </c>
      <c r="H568" s="267" t="e">
        <f>'[1]Priming incubation'!EL67</f>
        <v>#VALUE!</v>
      </c>
      <c r="J568" s="22" t="s">
        <v>31</v>
      </c>
      <c r="K568" s="76">
        <f>K561*G$556*1000</f>
        <v>4.9619553474745643</v>
      </c>
      <c r="L568" s="77">
        <f>L561*G$556*1000</f>
        <v>0.91870658437104302</v>
      </c>
      <c r="M568" s="77" t="e">
        <f>M561*G$556*1000</f>
        <v>#VALUE!</v>
      </c>
      <c r="N568" s="77" t="e">
        <f>N561*G$556*1000</f>
        <v>#VALUE!</v>
      </c>
      <c r="O568" s="77">
        <f>O561*G$556*1000</f>
        <v>6.3534788171712426</v>
      </c>
      <c r="P568" s="77">
        <f>P561*G$556*1000</f>
        <v>1.5608474663724674</v>
      </c>
      <c r="Q568" s="77" t="e">
        <f>Q561*G$556*1000</f>
        <v>#VALUE!</v>
      </c>
      <c r="R568" s="79" t="e">
        <f>R561*G$556*1000</f>
        <v>#VALUE!</v>
      </c>
    </row>
    <row r="569" spans="1:18" ht="16" thickBot="1">
      <c r="A569" s="3">
        <v>12</v>
      </c>
      <c r="B569" s="267" t="e">
        <f>'[1]Priming incubation'!EL23</f>
        <v>#VALUE!</v>
      </c>
      <c r="C569" s="129">
        <v>24</v>
      </c>
      <c r="D569" s="267" t="e">
        <f>'[1]Priming incubation'!EL38</f>
        <v>#VALUE!</v>
      </c>
      <c r="E569" s="129">
        <v>36</v>
      </c>
      <c r="F569" s="267" t="e">
        <f>'[1]Priming incubation'!EL53</f>
        <v>#VALUE!</v>
      </c>
      <c r="G569" s="129">
        <v>48</v>
      </c>
      <c r="H569" s="267" t="e">
        <f>'[1]Priming incubation'!EL68</f>
        <v>#VALUE!</v>
      </c>
    </row>
    <row r="570" spans="1:18">
      <c r="J570" s="4" t="s">
        <v>249</v>
      </c>
      <c r="K570" s="258">
        <f>K567-K566</f>
        <v>9.3746218952978904</v>
      </c>
      <c r="L570" s="38">
        <f>(L567^2+L566^2)^0.5</f>
        <v>4.5247693661516761</v>
      </c>
      <c r="M570" s="38" t="e">
        <f>M567-M566</f>
        <v>#VALUE!</v>
      </c>
      <c r="N570" s="38" t="e">
        <f>(N567^2+N566^2)^0.5</f>
        <v>#VALUE!</v>
      </c>
      <c r="O570" s="38">
        <f>O567-O566</f>
        <v>11.630880277065604</v>
      </c>
      <c r="P570" s="38">
        <f>(P567^2+P566^2)^0.5</f>
        <v>2.3029780610317703</v>
      </c>
      <c r="Q570" s="38" t="e">
        <f>Q567-Q566</f>
        <v>#VALUE!</v>
      </c>
      <c r="R570" s="268" t="e">
        <f>(R567^2+R566^2)^0.5</f>
        <v>#VALUE!</v>
      </c>
    </row>
    <row r="571" spans="1:18" ht="16" thickBot="1">
      <c r="J571" s="22" t="s">
        <v>250</v>
      </c>
      <c r="K571" s="76">
        <f>K568-K566</f>
        <v>-9.1008763307658551</v>
      </c>
      <c r="L571" s="78">
        <f>(L568^2+L566^2)^0.5</f>
        <v>2.4948534016875228</v>
      </c>
      <c r="M571" s="78" t="e">
        <f>M568-M566</f>
        <v>#VALUE!</v>
      </c>
      <c r="N571" s="78" t="e">
        <f>(N568^2+N566^2)^0.5</f>
        <v>#VALUE!</v>
      </c>
      <c r="O571" s="78">
        <f>O568-O566</f>
        <v>-12.728595246299811</v>
      </c>
      <c r="P571" s="78">
        <f>(P568^2+P566^2)^0.5</f>
        <v>2.4906168097940862</v>
      </c>
      <c r="Q571" s="78" t="e">
        <f>Q568-Q566</f>
        <v>#VALUE!</v>
      </c>
      <c r="R571" s="269" t="e">
        <f>(R568^2+R566^2)^0.5</f>
        <v>#VALUE!</v>
      </c>
    </row>
    <row r="572" spans="1:18">
      <c r="K572" s="262" t="s">
        <v>251</v>
      </c>
      <c r="M572" s="262" t="s">
        <v>252</v>
      </c>
      <c r="O572" s="262" t="s">
        <v>253</v>
      </c>
      <c r="Q572" s="262" t="s">
        <v>254</v>
      </c>
    </row>
    <row r="574" spans="1:18" ht="16" thickBot="1">
      <c r="J574" s="3" t="s">
        <v>267</v>
      </c>
    </row>
    <row r="575" spans="1:18">
      <c r="J575" s="4" t="s">
        <v>21</v>
      </c>
      <c r="K575" s="258" t="e">
        <f>K544+K565</f>
        <v>#VALUE!</v>
      </c>
      <c r="L575" s="37" t="e">
        <f>(L544^2+L565^2)^0.5</f>
        <v>#VALUE!</v>
      </c>
      <c r="M575" s="37" t="e">
        <f>M544+M565</f>
        <v>#VALUE!</v>
      </c>
      <c r="N575" s="37" t="e">
        <f>(N544^2+N565^2)^0.5</f>
        <v>#VALUE!</v>
      </c>
      <c r="O575" s="37" t="e">
        <f>O544+O565</f>
        <v>#VALUE!</v>
      </c>
      <c r="P575" s="37" t="e">
        <f>(P544^2+P565^2)^0.5</f>
        <v>#VALUE!</v>
      </c>
      <c r="Q575" s="37" t="e">
        <f>Q544+Q565</f>
        <v>#VALUE!</v>
      </c>
      <c r="R575" s="234" t="e">
        <f>(R544^2+R565^2)^0.5</f>
        <v>#VALUE!</v>
      </c>
    </row>
    <row r="576" spans="1:18">
      <c r="J576" s="15" t="s">
        <v>237</v>
      </c>
      <c r="K576" s="74">
        <f>K545+K566</f>
        <v>266.16543685946016</v>
      </c>
      <c r="L576" s="35">
        <f>(L545^2+L566^2)^0.5</f>
        <v>10.765733578816906</v>
      </c>
      <c r="M576" s="35" t="e">
        <f>M545+M566</f>
        <v>#VALUE!</v>
      </c>
      <c r="N576" s="35" t="e">
        <f>(N545^2+N566^2)^0.5</f>
        <v>#VALUE!</v>
      </c>
      <c r="O576" s="35">
        <f>O545+O566</f>
        <v>413.1953245108964</v>
      </c>
      <c r="P576" s="35">
        <f>(P545^2+P566^2)^0.5</f>
        <v>12.800374190266385</v>
      </c>
      <c r="Q576" s="35" t="e">
        <f>Q545+Q566</f>
        <v>#VALUE!</v>
      </c>
      <c r="R576" s="36" t="e">
        <f>(R545^2+R566^2)^0.5</f>
        <v>#VALUE!</v>
      </c>
    </row>
    <row r="577" spans="1:18">
      <c r="J577" s="15" t="s">
        <v>32</v>
      </c>
      <c r="K577" s="74">
        <f>K546+K567</f>
        <v>291.41632342727002</v>
      </c>
      <c r="L577" s="35">
        <f>(L546^2+L567^2)^0.5</f>
        <v>9.7520860403292247</v>
      </c>
      <c r="M577" s="35" t="e">
        <f>M546+M567</f>
        <v>#VALUE!</v>
      </c>
      <c r="N577" s="35" t="e">
        <f>(N546^2+N567^2)^0.5</f>
        <v>#VALUE!</v>
      </c>
      <c r="O577" s="35" t="e">
        <f>O546+O567</f>
        <v>#DIV/0!</v>
      </c>
      <c r="P577" s="35" t="e">
        <f>(P546^2+P567^2)^0.5</f>
        <v>#DIV/0!</v>
      </c>
      <c r="Q577" s="35" t="e">
        <f>Q546+Q567</f>
        <v>#VALUE!</v>
      </c>
      <c r="R577" s="36" t="e">
        <f>(R546^2+R567^2)^0.5</f>
        <v>#VALUE!</v>
      </c>
    </row>
    <row r="578" spans="1:18" ht="16" thickBot="1">
      <c r="J578" s="22" t="s">
        <v>31</v>
      </c>
      <c r="K578" s="76">
        <f>K547+K568</f>
        <v>191.91514846016278</v>
      </c>
      <c r="L578" s="77">
        <f>(L547^2+L568^2)^0.5</f>
        <v>20.119023708281212</v>
      </c>
      <c r="M578" s="77" t="e">
        <f>M547+M568</f>
        <v>#VALUE!</v>
      </c>
      <c r="N578" s="77" t="e">
        <f>(N547^2+N568^2)^0.5</f>
        <v>#VALUE!</v>
      </c>
      <c r="O578" s="77">
        <f>O547+O568</f>
        <v>284.30593673608956</v>
      </c>
      <c r="P578" s="77">
        <f>(P547^2+P568^2)^0.5</f>
        <v>28.414551091964682</v>
      </c>
      <c r="Q578" s="77" t="e">
        <f>Q547+Q568</f>
        <v>#VALUE!</v>
      </c>
      <c r="R578" s="79" t="e">
        <f>(R547^2+R568^2)^0.5</f>
        <v>#VALUE!</v>
      </c>
    </row>
    <row r="579" spans="1:18" ht="16" thickBot="1"/>
    <row r="580" spans="1:18">
      <c r="J580" s="4" t="s">
        <v>249</v>
      </c>
      <c r="K580" s="258">
        <f>K577-K576</f>
        <v>25.250886567809857</v>
      </c>
      <c r="L580" s="38">
        <f>(L577^2+L576^2)^0.5</f>
        <v>14.52598367161584</v>
      </c>
      <c r="M580" s="38" t="e">
        <f>M577-M576</f>
        <v>#VALUE!</v>
      </c>
      <c r="N580" s="38" t="e">
        <f>(N577^2+N576^2)^0.5</f>
        <v>#VALUE!</v>
      </c>
      <c r="O580" s="38" t="e">
        <f>O577-O576</f>
        <v>#DIV/0!</v>
      </c>
      <c r="P580" s="38" t="e">
        <f>(P577^2+P576^2)^0.5</f>
        <v>#DIV/0!</v>
      </c>
      <c r="Q580" s="38" t="e">
        <f>Q577-Q576</f>
        <v>#VALUE!</v>
      </c>
      <c r="R580" s="268" t="e">
        <f>(R577^2+R576^2)^0.5</f>
        <v>#VALUE!</v>
      </c>
    </row>
    <row r="581" spans="1:18" ht="16" thickBot="1">
      <c r="J581" s="22" t="s">
        <v>250</v>
      </c>
      <c r="K581" s="76">
        <f>K578-K576</f>
        <v>-74.250288399297375</v>
      </c>
      <c r="L581" s="78">
        <f>(L578^2+L576^2)^0.5</f>
        <v>22.818328914809854</v>
      </c>
      <c r="M581" s="78" t="e">
        <f>M578-M576</f>
        <v>#VALUE!</v>
      </c>
      <c r="N581" s="78" t="e">
        <f>(N578^2+N576^2)^0.5</f>
        <v>#VALUE!</v>
      </c>
      <c r="O581" s="78">
        <f>O578-O576</f>
        <v>-128.88938777480683</v>
      </c>
      <c r="P581" s="78">
        <f>(P578^2+P576^2)^0.5</f>
        <v>31.164664175452128</v>
      </c>
      <c r="Q581" s="78" t="e">
        <f>Q578-Q576</f>
        <v>#VALUE!</v>
      </c>
      <c r="R581" s="269" t="e">
        <f>(R578^2+R576^2)^0.5</f>
        <v>#VALUE!</v>
      </c>
    </row>
    <row r="582" spans="1:18">
      <c r="K582" s="262" t="s">
        <v>251</v>
      </c>
      <c r="M582" s="262" t="s">
        <v>252</v>
      </c>
      <c r="O582" s="262" t="s">
        <v>253</v>
      </c>
      <c r="Q582" s="262" t="s">
        <v>254</v>
      </c>
    </row>
    <row r="585" spans="1:18" s="238" customFormat="1">
      <c r="A585" s="238" t="s">
        <v>298</v>
      </c>
      <c r="J585" s="238" t="s">
        <v>299</v>
      </c>
    </row>
    <row r="586" spans="1:18" ht="16" thickBot="1">
      <c r="A586" s="3" t="s">
        <v>230</v>
      </c>
      <c r="B586" s="3">
        <v>77</v>
      </c>
      <c r="C586" s="3" t="s">
        <v>231</v>
      </c>
      <c r="D586" s="3">
        <v>79</v>
      </c>
      <c r="E586" s="3" t="s">
        <v>232</v>
      </c>
      <c r="F586" s="3" t="s">
        <v>233</v>
      </c>
      <c r="G586" s="233">
        <f>D586-B586</f>
        <v>2</v>
      </c>
      <c r="J586" s="3" t="s">
        <v>234</v>
      </c>
    </row>
    <row r="587" spans="1:18" ht="46" thickBot="1">
      <c r="A587" s="3" t="s">
        <v>235</v>
      </c>
      <c r="B587" s="161" t="s">
        <v>236</v>
      </c>
      <c r="C587" s="3" t="s">
        <v>235</v>
      </c>
      <c r="D587" s="161" t="s">
        <v>236</v>
      </c>
      <c r="E587" s="3" t="s">
        <v>235</v>
      </c>
      <c r="F587" s="161" t="s">
        <v>236</v>
      </c>
      <c r="G587" s="3" t="s">
        <v>235</v>
      </c>
      <c r="H587" s="161" t="s">
        <v>236</v>
      </c>
      <c r="J587" s="29"/>
      <c r="K587" s="30" t="s">
        <v>8</v>
      </c>
      <c r="L587" s="31" t="s">
        <v>9</v>
      </c>
      <c r="M587" s="31" t="s">
        <v>10</v>
      </c>
      <c r="N587" s="31" t="s">
        <v>9</v>
      </c>
      <c r="O587" s="31" t="s">
        <v>11</v>
      </c>
      <c r="P587" s="31" t="s">
        <v>9</v>
      </c>
      <c r="Q587" s="31" t="s">
        <v>12</v>
      </c>
      <c r="R587" s="32" t="s">
        <v>9</v>
      </c>
    </row>
    <row r="588" spans="1:18" ht="16" thickTop="1">
      <c r="A588" s="3">
        <v>1</v>
      </c>
      <c r="B588" s="267">
        <f>'[1]Priming incubation'!EQ12</f>
        <v>1.1927352139805094E-3</v>
      </c>
      <c r="C588" s="129">
        <v>13</v>
      </c>
      <c r="D588" s="267">
        <f>'[1]Priming incubation'!EQ27</f>
        <v>7.1645503783143681E-3</v>
      </c>
      <c r="E588" s="129">
        <v>25</v>
      </c>
      <c r="F588" s="267">
        <f>'[1]Priming incubation'!EQ42</f>
        <v>1.3257810541140676E-2</v>
      </c>
      <c r="G588" s="129">
        <v>37</v>
      </c>
      <c r="H588" s="267">
        <f>'[1]Priming incubation'!EQ57</f>
        <v>5.9999221216700425E-3</v>
      </c>
      <c r="J588" s="15" t="s">
        <v>21</v>
      </c>
      <c r="K588" s="263">
        <f>AVERAGE(B588:B590)</f>
        <v>1.2633504309924749E-3</v>
      </c>
      <c r="L588" s="245">
        <f>STDEV(B588:B590)</f>
        <v>2.08266770438359E-4</v>
      </c>
      <c r="M588" s="245" t="e">
        <f>AVERAGE(B591:B593)</f>
        <v>#VALUE!</v>
      </c>
      <c r="N588" s="245" t="e">
        <f>STDEV(B591:B593)</f>
        <v>#VALUE!</v>
      </c>
      <c r="O588" s="245">
        <f>AVERAGE(B594:B596)</f>
        <v>2.512572232647033E-3</v>
      </c>
      <c r="P588" s="245">
        <f>STDEV(B594:B596)</f>
        <v>6.5381134706519746E-5</v>
      </c>
      <c r="Q588" s="253" t="e">
        <f>AVERAGE(B597:B599)</f>
        <v>#VALUE!</v>
      </c>
      <c r="R588" s="254" t="e">
        <f>STDEV(B597:B599)</f>
        <v>#VALUE!</v>
      </c>
    </row>
    <row r="589" spans="1:18">
      <c r="A589" s="3">
        <v>2</v>
      </c>
      <c r="B589" s="267">
        <f>'[1]Priming incubation'!EQ13</f>
        <v>1.0995722137508951E-3</v>
      </c>
      <c r="C589" s="129">
        <v>14</v>
      </c>
      <c r="D589" s="267">
        <f>'[1]Priming incubation'!EQ28</f>
        <v>8.9310290036721529E-3</v>
      </c>
      <c r="E589" s="129">
        <v>26</v>
      </c>
      <c r="F589" s="267">
        <f>'[1]Priming incubation'!EQ43</f>
        <v>1.5525059475575203E-2</v>
      </c>
      <c r="G589" s="129">
        <v>38</v>
      </c>
      <c r="H589" s="267">
        <f>'[1]Priming incubation'!EQ58</f>
        <v>4.0613963219840246E-3</v>
      </c>
      <c r="J589" s="15" t="s">
        <v>237</v>
      </c>
      <c r="K589" s="252">
        <f>AVERAGE(D588:D590)</f>
        <v>7.9831391071182017E-3</v>
      </c>
      <c r="L589" s="253">
        <f>STDEV(D588:D590)</f>
        <v>8.9030937176222088E-4</v>
      </c>
      <c r="M589" s="253" t="e">
        <f>AVERAGE(D591:D593)</f>
        <v>#VALUE!</v>
      </c>
      <c r="N589" s="253" t="e">
        <f>STDEV(D591:D593)</f>
        <v>#VALUE!</v>
      </c>
      <c r="O589" s="253">
        <f>AVERAGE(D594:D596)</f>
        <v>1.1561974465931055E-2</v>
      </c>
      <c r="P589" s="253">
        <f>STDEV(D594:D596)</f>
        <v>4.5976266615337921E-4</v>
      </c>
      <c r="Q589" s="253" t="e">
        <f>AVERAGE(D597:D599)</f>
        <v>#VALUE!</v>
      </c>
      <c r="R589" s="254" t="e">
        <f>STDEV(D597:D599)</f>
        <v>#VALUE!</v>
      </c>
    </row>
    <row r="590" spans="1:18">
      <c r="A590" s="3">
        <v>3</v>
      </c>
      <c r="B590" s="267">
        <f>'[1]Priming incubation'!EQ14</f>
        <v>1.4977438652460204E-3</v>
      </c>
      <c r="C590" s="129">
        <v>15</v>
      </c>
      <c r="D590" s="267">
        <f>'[1]Priming incubation'!EQ29</f>
        <v>7.8538379393680822E-3</v>
      </c>
      <c r="E590" s="129">
        <v>27</v>
      </c>
      <c r="F590" s="267">
        <f>'[1]Priming incubation'!EQ44</f>
        <v>1.431248771431648E-2</v>
      </c>
      <c r="G590" s="129">
        <v>39</v>
      </c>
      <c r="H590" s="267">
        <f>'[1]Priming incubation'!EQ59</f>
        <v>4.3772840952544263E-3</v>
      </c>
      <c r="J590" s="15" t="s">
        <v>32</v>
      </c>
      <c r="K590" s="252">
        <f>AVERAGE(F588:F590)</f>
        <v>1.4365119243677454E-2</v>
      </c>
      <c r="L590" s="253">
        <f>STDEV(F588:F590)</f>
        <v>1.1345404316664E-3</v>
      </c>
      <c r="M590" s="253" t="e">
        <f>AVERAGE(F591:F593)</f>
        <v>#VALUE!</v>
      </c>
      <c r="N590" s="253" t="e">
        <f>STDEV(F591:F593)</f>
        <v>#VALUE!</v>
      </c>
      <c r="O590" s="253">
        <f>AVERAGE(F594:F596)</f>
        <v>1.7097507046997969E-2</v>
      </c>
      <c r="P590" s="253">
        <f>STDEV(F594:F596)</f>
        <v>6.7245856528877989E-4</v>
      </c>
      <c r="Q590" s="253" t="e">
        <f>AVERAGE(F597:F599)</f>
        <v>#VALUE!</v>
      </c>
      <c r="R590" s="254" t="e">
        <f>STDEV(F597:F599)</f>
        <v>#VALUE!</v>
      </c>
    </row>
    <row r="591" spans="1:18">
      <c r="A591" s="3">
        <v>4</v>
      </c>
      <c r="B591" s="267" t="e">
        <f>'[1]Priming incubation'!EQ15</f>
        <v>#VALUE!</v>
      </c>
      <c r="C591" s="129">
        <v>16</v>
      </c>
      <c r="D591" s="267" t="e">
        <f>'[1]Priming incubation'!EQ30</f>
        <v>#VALUE!</v>
      </c>
      <c r="E591" s="129">
        <v>28</v>
      </c>
      <c r="F591" s="267" t="e">
        <f>'[1]Priming incubation'!EQ45</f>
        <v>#VALUE!</v>
      </c>
      <c r="G591" s="129">
        <v>40</v>
      </c>
      <c r="H591" s="267" t="e">
        <f>'[1]Priming incubation'!EQ60</f>
        <v>#VALUE!</v>
      </c>
      <c r="J591" s="15" t="s">
        <v>31</v>
      </c>
      <c r="K591" s="252">
        <f>AVERAGE(H588:H590)</f>
        <v>4.8128675129694978E-3</v>
      </c>
      <c r="L591" s="253">
        <f>STDEV(H588:H590)</f>
        <v>1.0400818498336251E-3</v>
      </c>
      <c r="M591" s="253" t="e">
        <f>AVERAGE(H591:H593)</f>
        <v>#VALUE!</v>
      </c>
      <c r="N591" s="253" t="e">
        <f>STDEV(H591:H593)</f>
        <v>#VALUE!</v>
      </c>
      <c r="O591" s="253">
        <f>AVERAGE(H594:H596)</f>
        <v>6.2355321982078687E-3</v>
      </c>
      <c r="P591" s="253">
        <f>STDEV(H594:H596)</f>
        <v>1.6760322077674099E-3</v>
      </c>
      <c r="Q591" s="253" t="e">
        <f>AVERAGE(H597:H599)</f>
        <v>#VALUE!</v>
      </c>
      <c r="R591" s="254" t="e">
        <f>STDEV(H597:H599)</f>
        <v>#VALUE!</v>
      </c>
    </row>
    <row r="592" spans="1:18" ht="16" thickBot="1">
      <c r="A592" s="3">
        <v>5</v>
      </c>
      <c r="B592" s="267" t="e">
        <f>'[1]Priming incubation'!EQ16</f>
        <v>#VALUE!</v>
      </c>
      <c r="C592" s="129">
        <v>17</v>
      </c>
      <c r="D592" s="267" t="e">
        <f>'[1]Priming incubation'!EQ31</f>
        <v>#VALUE!</v>
      </c>
      <c r="E592" s="129">
        <v>29</v>
      </c>
      <c r="F592" s="267" t="e">
        <f>'[1]Priming incubation'!EQ46</f>
        <v>#VALUE!</v>
      </c>
      <c r="G592" s="129">
        <v>41</v>
      </c>
      <c r="H592" s="267" t="e">
        <f>'[1]Priming incubation'!EQ61</f>
        <v>#VALUE!</v>
      </c>
      <c r="J592" s="22" t="s">
        <v>238</v>
      </c>
      <c r="K592" s="255">
        <f>AVERAGE(B588:B590,D588:D590,F588:F590,H588:H590)</f>
        <v>7.1061190736894072E-3</v>
      </c>
      <c r="L592" s="256">
        <f>STDEV(B588:B590,D588:D590,F588:F590,H588:H590)</f>
        <v>5.0899860989304484E-3</v>
      </c>
      <c r="M592" s="256" t="e">
        <f>AVERAGE(B591:B593,D591:D593,F591:F593,H591:H593)</f>
        <v>#VALUE!</v>
      </c>
      <c r="N592" s="256" t="e">
        <f>STDEV(B591:B593,D591:D593,F591:F593,H591:H593)</f>
        <v>#VALUE!</v>
      </c>
      <c r="O592" s="256">
        <f>AVERAGE(B594:B596,D594:D596,F594:F596,H594:H596)</f>
        <v>9.3518964859459815E-3</v>
      </c>
      <c r="P592" s="256">
        <f>STDEV(B594:B596,D594:D596,F594:F596,H594:H596)</f>
        <v>5.8079484137232842E-3</v>
      </c>
      <c r="Q592" s="256" t="e">
        <f>AVERAGE(B597:B599,D597:D599,F597:F599,H597:H599)</f>
        <v>#VALUE!</v>
      </c>
      <c r="R592" s="257" t="e">
        <f>STDEV(B597:B599,D597:D599,F597:F599,H597:H599)</f>
        <v>#VALUE!</v>
      </c>
    </row>
    <row r="593" spans="1:18">
      <c r="A593" s="3">
        <v>6</v>
      </c>
      <c r="B593" s="267" t="e">
        <f>'[1]Priming incubation'!EQ17</f>
        <v>#VALUE!</v>
      </c>
      <c r="C593" s="129">
        <v>18</v>
      </c>
      <c r="D593" s="267" t="e">
        <f>'[1]Priming incubation'!EQ32</f>
        <v>#VALUE!</v>
      </c>
      <c r="E593" s="129">
        <v>30</v>
      </c>
      <c r="F593" s="267" t="e">
        <f>'[1]Priming incubation'!EQ47</f>
        <v>#VALUE!</v>
      </c>
      <c r="G593" s="129">
        <v>42</v>
      </c>
      <c r="H593" s="267" t="e">
        <f>'[1]Priming incubation'!EQ62</f>
        <v>#VALUE!</v>
      </c>
    </row>
    <row r="594" spans="1:18" ht="16" thickBot="1">
      <c r="A594" s="3">
        <v>7</v>
      </c>
      <c r="B594" s="267">
        <f>'[1]Priming incubation'!EQ18</f>
        <v>2.5261803322805913E-3</v>
      </c>
      <c r="C594" s="129">
        <v>19</v>
      </c>
      <c r="D594" s="267">
        <f>'[1]Priming incubation'!EQ33</f>
        <v>1.1454464571676494E-2</v>
      </c>
      <c r="E594" s="129">
        <v>31</v>
      </c>
      <c r="F594" s="267">
        <f>'[1]Priming incubation'!EQ48</f>
        <v>1.7860865983026702E-2</v>
      </c>
      <c r="G594" s="129">
        <v>43</v>
      </c>
      <c r="H594" s="267">
        <f>'[1]Priming incubation'!EQ63</f>
        <v>4.5425045134343334E-3</v>
      </c>
      <c r="J594" s="3" t="s">
        <v>266</v>
      </c>
    </row>
    <row r="595" spans="1:18">
      <c r="A595" s="3">
        <v>8</v>
      </c>
      <c r="B595" s="267">
        <f>'[1]Priming incubation'!EQ19</f>
        <v>2.441457938749047E-3</v>
      </c>
      <c r="C595" s="129">
        <v>20</v>
      </c>
      <c r="D595" s="267">
        <f>'[1]Priming incubation'!EQ34</f>
        <v>1.1165492890587651E-2</v>
      </c>
      <c r="E595" s="129">
        <v>32</v>
      </c>
      <c r="F595" s="267">
        <f>'[1]Priming incubation'!EQ49</f>
        <v>1.6592689960365028E-2</v>
      </c>
      <c r="G595" s="129">
        <v>44</v>
      </c>
      <c r="H595" s="267">
        <f>'[1]Priming incubation'!EQ64</f>
        <v>7.8940355143050228E-3</v>
      </c>
      <c r="J595" s="4" t="s">
        <v>21</v>
      </c>
      <c r="K595" s="274">
        <f>K588*G$586*1000</f>
        <v>2.5267008619849496</v>
      </c>
      <c r="L595" s="275">
        <f>L588*G$586*1000</f>
        <v>0.41653354087671801</v>
      </c>
      <c r="M595" s="37" t="e">
        <f>M588*G$586*1000</f>
        <v>#VALUE!</v>
      </c>
      <c r="N595" s="37" t="e">
        <f>N588*G$586*1000</f>
        <v>#VALUE!</v>
      </c>
      <c r="O595" s="275">
        <f>O588*G$586*1000</f>
        <v>5.0251444652940656</v>
      </c>
      <c r="P595" s="275">
        <f>P588*G$586*1000</f>
        <v>0.13076226941303948</v>
      </c>
      <c r="Q595" s="37" t="e">
        <f>Q588*G$586*1000</f>
        <v>#VALUE!</v>
      </c>
      <c r="R595" s="234" t="e">
        <f>R588*G$586*1000</f>
        <v>#VALUE!</v>
      </c>
    </row>
    <row r="596" spans="1:18">
      <c r="A596" s="3">
        <v>9</v>
      </c>
      <c r="B596" s="267">
        <f>'[1]Priming incubation'!EQ20</f>
        <v>2.5700784269114614E-3</v>
      </c>
      <c r="C596" s="129">
        <v>21</v>
      </c>
      <c r="D596" s="267">
        <f>'[1]Priming incubation'!EQ35</f>
        <v>1.2065965935529017E-2</v>
      </c>
      <c r="E596" s="129">
        <v>33</v>
      </c>
      <c r="F596" s="267">
        <f>'[1]Priming incubation'!EQ50</f>
        <v>1.6838965197602172E-2</v>
      </c>
      <c r="G596" s="129">
        <v>45</v>
      </c>
      <c r="H596" s="267">
        <f>'[1]Priming incubation'!EQ65</f>
        <v>6.2700565668842492E-3</v>
      </c>
      <c r="J596" s="15" t="s">
        <v>237</v>
      </c>
      <c r="K596" s="74">
        <f>K589*G$586*1000</f>
        <v>15.966278214236404</v>
      </c>
      <c r="L596" s="35">
        <f>L589*G$586*1000</f>
        <v>1.7806187435244418</v>
      </c>
      <c r="M596" s="35" t="e">
        <f>M589*G$586*1000</f>
        <v>#VALUE!</v>
      </c>
      <c r="N596" s="35" t="e">
        <f>N589*G$586*1000</f>
        <v>#VALUE!</v>
      </c>
      <c r="O596" s="35">
        <f>O589*G$586*1000</f>
        <v>23.12394893186211</v>
      </c>
      <c r="P596" s="35">
        <f>P589*G$586*1000</f>
        <v>0.91952533230675837</v>
      </c>
      <c r="Q596" s="35" t="e">
        <f>Q589*G$586*1000</f>
        <v>#VALUE!</v>
      </c>
      <c r="R596" s="36" t="e">
        <f>R589*G$586*1000</f>
        <v>#VALUE!</v>
      </c>
    </row>
    <row r="597" spans="1:18">
      <c r="A597" s="3">
        <v>10</v>
      </c>
      <c r="B597" s="267" t="e">
        <f>'[1]Priming incubation'!EQ21</f>
        <v>#VALUE!</v>
      </c>
      <c r="C597" s="129">
        <v>22</v>
      </c>
      <c r="D597" s="267" t="e">
        <f>'[1]Priming incubation'!EQ36</f>
        <v>#VALUE!</v>
      </c>
      <c r="E597" s="129">
        <v>34</v>
      </c>
      <c r="F597" s="267" t="e">
        <f>'[1]Priming incubation'!EQ51</f>
        <v>#VALUE!</v>
      </c>
      <c r="G597" s="129">
        <v>46</v>
      </c>
      <c r="H597" s="267" t="e">
        <f>'[1]Priming incubation'!EQ66</f>
        <v>#VALUE!</v>
      </c>
      <c r="J597" s="15" t="s">
        <v>32</v>
      </c>
      <c r="K597" s="74">
        <f>K590*G$586*1000</f>
        <v>28.730238487354907</v>
      </c>
      <c r="L597" s="35">
        <f>L590*G$586*1000</f>
        <v>2.2690808633328001</v>
      </c>
      <c r="M597" s="35" t="e">
        <f>M590*G$586*1000</f>
        <v>#VALUE!</v>
      </c>
      <c r="N597" s="35" t="e">
        <f>N590*G$586*1000</f>
        <v>#VALUE!</v>
      </c>
      <c r="O597" s="35">
        <f>O590*G$586*1000</f>
        <v>34.195014093995937</v>
      </c>
      <c r="P597" s="35">
        <f>P590*G$586*1000</f>
        <v>1.3449171305775598</v>
      </c>
      <c r="Q597" s="35" t="e">
        <f>Q590*G$586*1000</f>
        <v>#VALUE!</v>
      </c>
      <c r="R597" s="36" t="e">
        <f>R590*G$586*1000</f>
        <v>#VALUE!</v>
      </c>
    </row>
    <row r="598" spans="1:18" ht="16" thickBot="1">
      <c r="A598" s="3">
        <v>11</v>
      </c>
      <c r="B598" s="267" t="e">
        <f>'[1]Priming incubation'!EQ22</f>
        <v>#VALUE!</v>
      </c>
      <c r="C598" s="129">
        <v>23</v>
      </c>
      <c r="D598" s="267" t="e">
        <f>'[1]Priming incubation'!EQ37</f>
        <v>#VALUE!</v>
      </c>
      <c r="E598" s="129">
        <v>35</v>
      </c>
      <c r="F598" s="267" t="e">
        <f>'[1]Priming incubation'!EQ52</f>
        <v>#VALUE!</v>
      </c>
      <c r="G598" s="129">
        <v>47</v>
      </c>
      <c r="H598" s="267" t="e">
        <f>'[1]Priming incubation'!EQ67</f>
        <v>#VALUE!</v>
      </c>
      <c r="J598" s="22" t="s">
        <v>31</v>
      </c>
      <c r="K598" s="76">
        <f>K591*G$586*1000</f>
        <v>9.6257350259389955</v>
      </c>
      <c r="L598" s="77">
        <f>L591*G$586*1000</f>
        <v>2.0801636996672501</v>
      </c>
      <c r="M598" s="77" t="e">
        <f>M591*G$586*1000</f>
        <v>#VALUE!</v>
      </c>
      <c r="N598" s="77" t="e">
        <f>N591*G$586*1000</f>
        <v>#VALUE!</v>
      </c>
      <c r="O598" s="77">
        <f>O591*G$586*1000</f>
        <v>12.471064396415738</v>
      </c>
      <c r="P598" s="77">
        <f>P591*G$586*1000</f>
        <v>3.3520644155348198</v>
      </c>
      <c r="Q598" s="77" t="e">
        <f>Q591*G$586*1000</f>
        <v>#VALUE!</v>
      </c>
      <c r="R598" s="79" t="e">
        <f>R591*G$586*1000</f>
        <v>#VALUE!</v>
      </c>
    </row>
    <row r="599" spans="1:18" ht="16" thickBot="1">
      <c r="A599" s="3">
        <v>12</v>
      </c>
      <c r="B599" s="267" t="e">
        <f>'[1]Priming incubation'!EQ23</f>
        <v>#VALUE!</v>
      </c>
      <c r="C599" s="129">
        <v>24</v>
      </c>
      <c r="D599" s="267" t="e">
        <f>'[1]Priming incubation'!EQ38</f>
        <v>#VALUE!</v>
      </c>
      <c r="E599" s="129">
        <v>36</v>
      </c>
      <c r="F599" s="267" t="e">
        <f>'[1]Priming incubation'!EQ53</f>
        <v>#VALUE!</v>
      </c>
      <c r="G599" s="129">
        <v>48</v>
      </c>
      <c r="H599" s="267" t="e">
        <f>'[1]Priming incubation'!EQ68</f>
        <v>#VALUE!</v>
      </c>
    </row>
    <row r="600" spans="1:18">
      <c r="J600" s="4" t="s">
        <v>249</v>
      </c>
      <c r="K600" s="258">
        <f>K597-K596</f>
        <v>12.763960273118503</v>
      </c>
      <c r="L600" s="38">
        <f>(L597^2+L596^2)^0.5</f>
        <v>2.8843250638812692</v>
      </c>
      <c r="M600" s="38" t="e">
        <f>M597-M596</f>
        <v>#VALUE!</v>
      </c>
      <c r="N600" s="38" t="e">
        <f>(N597^2+N596^2)^0.5</f>
        <v>#VALUE!</v>
      </c>
      <c r="O600" s="38">
        <f>O597-O596</f>
        <v>11.071065162133827</v>
      </c>
      <c r="P600" s="38">
        <f>(P597^2+P596^2)^0.5</f>
        <v>1.6292111357570667</v>
      </c>
      <c r="Q600" s="38" t="e">
        <f>Q597-Q596</f>
        <v>#VALUE!</v>
      </c>
      <c r="R600" s="268" t="e">
        <f>(R597^2+R596^2)^0.5</f>
        <v>#VALUE!</v>
      </c>
    </row>
    <row r="601" spans="1:18" ht="16" thickBot="1">
      <c r="J601" s="22" t="s">
        <v>250</v>
      </c>
      <c r="K601" s="76">
        <f>K598-K596</f>
        <v>-6.3405431882974082</v>
      </c>
      <c r="L601" s="78">
        <f>(L598^2+L596^2)^0.5</f>
        <v>2.7381899362907429</v>
      </c>
      <c r="M601" s="78" t="e">
        <f>M598-M596</f>
        <v>#VALUE!</v>
      </c>
      <c r="N601" s="78" t="e">
        <f>(N598^2+N596^2)^0.5</f>
        <v>#VALUE!</v>
      </c>
      <c r="O601" s="78">
        <f>O598-O596</f>
        <v>-10.652884535446372</v>
      </c>
      <c r="P601" s="78">
        <f>(P598^2+P596^2)^0.5</f>
        <v>3.4758973924223726</v>
      </c>
      <c r="Q601" s="78" t="e">
        <f>Q598-Q596</f>
        <v>#VALUE!</v>
      </c>
      <c r="R601" s="269" t="e">
        <f>(R598^2+R596^2)^0.5</f>
        <v>#VALUE!</v>
      </c>
    </row>
    <row r="602" spans="1:18">
      <c r="K602" s="262" t="s">
        <v>251</v>
      </c>
      <c r="M602" s="262" t="s">
        <v>252</v>
      </c>
      <c r="O602" s="262" t="s">
        <v>253</v>
      </c>
      <c r="Q602" s="262" t="s">
        <v>254</v>
      </c>
    </row>
    <row r="604" spans="1:18" ht="16" thickBot="1">
      <c r="J604" s="3" t="s">
        <v>267</v>
      </c>
    </row>
    <row r="605" spans="1:18">
      <c r="J605" s="4" t="s">
        <v>21</v>
      </c>
      <c r="K605" s="258">
        <f>K544+K595</f>
        <v>82.740812042855083</v>
      </c>
      <c r="L605" s="37">
        <f>(L544^2+L595^2)^0.5</f>
        <v>7.3174874704178956</v>
      </c>
      <c r="M605" s="37" t="e">
        <f>M544+M595</f>
        <v>#VALUE!</v>
      </c>
      <c r="N605" s="37" t="e">
        <f>(N544^2+N595^2)^0.5</f>
        <v>#VALUE!</v>
      </c>
      <c r="O605" s="37">
        <f>O544+O595</f>
        <v>174.32499450485534</v>
      </c>
      <c r="P605" s="37">
        <f>(P544^2+P595^2)^0.5</f>
        <v>8.3153755463360675</v>
      </c>
      <c r="Q605" s="37" t="e">
        <f>Q544+Q595</f>
        <v>#VALUE!</v>
      </c>
      <c r="R605" s="234" t="e">
        <f>(R544^2+R595^2)^0.5</f>
        <v>#VALUE!</v>
      </c>
    </row>
    <row r="606" spans="1:18">
      <c r="J606" s="15" t="s">
        <v>237</v>
      </c>
      <c r="K606" s="74">
        <f>K545+K596</f>
        <v>268.06888339545617</v>
      </c>
      <c r="L606" s="35">
        <f>(L545^2+L596^2)^0.5</f>
        <v>10.662614636762942</v>
      </c>
      <c r="M606" s="35" t="e">
        <f>M545+M596</f>
        <v>#VALUE!</v>
      </c>
      <c r="N606" s="35" t="e">
        <f>(N545^2+N596^2)^0.5</f>
        <v>#VALUE!</v>
      </c>
      <c r="O606" s="35">
        <f>O545+O596</f>
        <v>417.23719937928746</v>
      </c>
      <c r="P606" s="35">
        <f>(P545^2+P596^2)^0.5</f>
        <v>12.685747079602532</v>
      </c>
      <c r="Q606" s="35" t="e">
        <f>Q545+Q596</f>
        <v>#VALUE!</v>
      </c>
      <c r="R606" s="36" t="e">
        <f>(R545^2+R596^2)^0.5</f>
        <v>#VALUE!</v>
      </c>
    </row>
    <row r="607" spans="1:18">
      <c r="J607" s="15" t="s">
        <v>32</v>
      </c>
      <c r="K607" s="74">
        <f>K546+K597</f>
        <v>296.70910834108656</v>
      </c>
      <c r="L607" s="35">
        <f>(L546^2+L597^2)^0.5</f>
        <v>9.2281441250777885</v>
      </c>
      <c r="M607" s="35" t="e">
        <f>M546+M597</f>
        <v>#VALUE!</v>
      </c>
      <c r="N607" s="35" t="e">
        <f>(N546^2+N597^2)^0.5</f>
        <v>#VALUE!</v>
      </c>
      <c r="O607" s="35" t="e">
        <f>O546+O597</f>
        <v>#DIV/0!</v>
      </c>
      <c r="P607" s="35" t="e">
        <f>(P546^2+P597^2)^0.5</f>
        <v>#DIV/0!</v>
      </c>
      <c r="Q607" s="35" t="e">
        <f>Q546+Q597</f>
        <v>#VALUE!</v>
      </c>
      <c r="R607" s="36" t="e">
        <f>(R546^2+R597^2)^0.5</f>
        <v>#VALUE!</v>
      </c>
    </row>
    <row r="608" spans="1:18" ht="16" thickBot="1">
      <c r="J608" s="22" t="s">
        <v>31</v>
      </c>
      <c r="K608" s="76">
        <f>K547+K598</f>
        <v>196.57892813862722</v>
      </c>
      <c r="L608" s="77">
        <f>(L547^2+L598^2)^0.5</f>
        <v>20.205399629891712</v>
      </c>
      <c r="M608" s="77" t="e">
        <f>M547+M598</f>
        <v>#VALUE!</v>
      </c>
      <c r="N608" s="77" t="e">
        <f>(N547^2+N598^2)^0.5</f>
        <v>#VALUE!</v>
      </c>
      <c r="O608" s="77">
        <f>O547+O598</f>
        <v>290.42352231533403</v>
      </c>
      <c r="P608" s="77">
        <f>(P547^2+P598^2)^0.5</f>
        <v>28.568983264906098</v>
      </c>
      <c r="Q608" s="77" t="e">
        <f>Q547+Q598</f>
        <v>#VALUE!</v>
      </c>
      <c r="R608" s="79" t="e">
        <f>(R547^2+R598^2)^0.5</f>
        <v>#VALUE!</v>
      </c>
    </row>
    <row r="609" spans="1:18" ht="16" thickBot="1"/>
    <row r="610" spans="1:18">
      <c r="J610" s="4" t="s">
        <v>249</v>
      </c>
      <c r="K610" s="258">
        <f>K607-K606</f>
        <v>28.640224945630393</v>
      </c>
      <c r="L610" s="38">
        <f>(L607^2+L606^2)^0.5</f>
        <v>14.101418187023567</v>
      </c>
      <c r="M610" s="38" t="e">
        <f>M607-M606</f>
        <v>#VALUE!</v>
      </c>
      <c r="N610" s="38" t="e">
        <f>(N607^2+N606^2)^0.5</f>
        <v>#VALUE!</v>
      </c>
      <c r="O610" s="38" t="e">
        <f>O607-O606</f>
        <v>#DIV/0!</v>
      </c>
      <c r="P610" s="38" t="e">
        <f>(P607^2+P606^2)^0.5</f>
        <v>#DIV/0!</v>
      </c>
      <c r="Q610" s="38" t="e">
        <f>Q607-Q606</f>
        <v>#VALUE!</v>
      </c>
      <c r="R610" s="268" t="e">
        <f>(R607^2+R606^2)^0.5</f>
        <v>#VALUE!</v>
      </c>
    </row>
    <row r="611" spans="1:18" ht="16" thickBot="1">
      <c r="J611" s="22" t="s">
        <v>250</v>
      </c>
      <c r="K611" s="76">
        <f>K608-K606</f>
        <v>-71.489955256828949</v>
      </c>
      <c r="L611" s="78">
        <f>(L608^2+L606^2)^0.5</f>
        <v>22.846214677616498</v>
      </c>
      <c r="M611" s="78" t="e">
        <f>M608-M606</f>
        <v>#VALUE!</v>
      </c>
      <c r="N611" s="78" t="e">
        <f>(N608^2+N606^2)^0.5</f>
        <v>#VALUE!</v>
      </c>
      <c r="O611" s="78">
        <f>O608-O606</f>
        <v>-126.81367706395343</v>
      </c>
      <c r="P611" s="78">
        <f>(P608^2+P606^2)^0.5</f>
        <v>31.258838490227511</v>
      </c>
      <c r="Q611" s="78" t="e">
        <f>Q608-Q606</f>
        <v>#VALUE!</v>
      </c>
      <c r="R611" s="269" t="e">
        <f>(R608^2+R606^2)^0.5</f>
        <v>#VALUE!</v>
      </c>
    </row>
    <row r="612" spans="1:18">
      <c r="K612" s="262" t="s">
        <v>251</v>
      </c>
      <c r="M612" s="262" t="s">
        <v>252</v>
      </c>
      <c r="O612" s="262" t="s">
        <v>253</v>
      </c>
      <c r="Q612" s="262" t="s">
        <v>254</v>
      </c>
    </row>
    <row r="615" spans="1:18" s="238" customFormat="1">
      <c r="A615" s="238" t="s">
        <v>300</v>
      </c>
      <c r="J615" s="238" t="s">
        <v>301</v>
      </c>
    </row>
    <row r="616" spans="1:18" ht="16" thickBot="1">
      <c r="A616" s="3" t="s">
        <v>230</v>
      </c>
      <c r="B616" s="3">
        <v>77</v>
      </c>
      <c r="C616" s="3" t="s">
        <v>231</v>
      </c>
      <c r="D616" s="3">
        <v>80</v>
      </c>
      <c r="E616" s="3" t="s">
        <v>232</v>
      </c>
      <c r="F616" s="3" t="s">
        <v>233</v>
      </c>
      <c r="G616" s="233">
        <f>D616-B616</f>
        <v>3</v>
      </c>
      <c r="J616" s="3" t="s">
        <v>234</v>
      </c>
    </row>
    <row r="617" spans="1:18" ht="46" thickBot="1">
      <c r="A617" s="3" t="s">
        <v>235</v>
      </c>
      <c r="B617" s="161" t="s">
        <v>236</v>
      </c>
      <c r="C617" s="3" t="s">
        <v>235</v>
      </c>
      <c r="D617" s="161" t="s">
        <v>236</v>
      </c>
      <c r="E617" s="3" t="s">
        <v>235</v>
      </c>
      <c r="F617" s="161" t="s">
        <v>236</v>
      </c>
      <c r="G617" s="3" t="s">
        <v>235</v>
      </c>
      <c r="H617" s="161" t="s">
        <v>236</v>
      </c>
      <c r="J617" s="29"/>
      <c r="K617" s="30" t="s">
        <v>8</v>
      </c>
      <c r="L617" s="31" t="s">
        <v>9</v>
      </c>
      <c r="M617" s="31" t="s">
        <v>10</v>
      </c>
      <c r="N617" s="31" t="s">
        <v>9</v>
      </c>
      <c r="O617" s="31" t="s">
        <v>11</v>
      </c>
      <c r="P617" s="31" t="s">
        <v>9</v>
      </c>
      <c r="Q617" s="31" t="s">
        <v>12</v>
      </c>
      <c r="R617" s="32" t="s">
        <v>9</v>
      </c>
    </row>
    <row r="618" spans="1:18" ht="16" thickTop="1">
      <c r="A618" s="3">
        <v>1</v>
      </c>
      <c r="B618" s="267" t="e">
        <f>'[1]Priming incubation'!EV12</f>
        <v>#VALUE!</v>
      </c>
      <c r="C618" s="129">
        <v>13</v>
      </c>
      <c r="D618" s="267">
        <f>'[1]Priming incubation'!EV27</f>
        <v>8.7107300157470268E-3</v>
      </c>
      <c r="E618" s="129">
        <v>25</v>
      </c>
      <c r="F618" s="267">
        <f>'[1]Priming incubation'!EV42</f>
        <v>1.2076197576066733E-2</v>
      </c>
      <c r="G618" s="129">
        <v>37</v>
      </c>
      <c r="H618" s="267">
        <f>'[1]Priming incubation'!EV57</f>
        <v>1.4649932064491193E-2</v>
      </c>
      <c r="J618" s="15" t="s">
        <v>21</v>
      </c>
      <c r="K618" s="263" t="e">
        <f>AVERAGE(B618:B620)</f>
        <v>#VALUE!</v>
      </c>
      <c r="L618" s="245" t="e">
        <f>STDEV(B618:B620)</f>
        <v>#VALUE!</v>
      </c>
      <c r="M618" s="245" t="e">
        <f>AVERAGE(B621:B623)</f>
        <v>#VALUE!</v>
      </c>
      <c r="N618" s="245" t="e">
        <f>STDEV(B621:B623)</f>
        <v>#VALUE!</v>
      </c>
      <c r="O618" s="245" t="e">
        <f>AVERAGE(B624:B626)</f>
        <v>#VALUE!</v>
      </c>
      <c r="P618" s="245" t="e">
        <f>STDEV(B624:B626)</f>
        <v>#VALUE!</v>
      </c>
      <c r="Q618" s="253" t="e">
        <f>AVERAGE(B627:B629)</f>
        <v>#VALUE!</v>
      </c>
      <c r="R618" s="254" t="e">
        <f>STDEV(B627:B629)</f>
        <v>#VALUE!</v>
      </c>
    </row>
    <row r="619" spans="1:18">
      <c r="A619" s="3">
        <v>2</v>
      </c>
      <c r="B619" s="267" t="e">
        <f>'[1]Priming incubation'!EV13</f>
        <v>#VALUE!</v>
      </c>
      <c r="C619" s="129">
        <v>14</v>
      </c>
      <c r="D619" s="267">
        <f>'[1]Priming incubation'!EV28</f>
        <v>8.9703068275626494E-3</v>
      </c>
      <c r="E619" s="129">
        <v>26</v>
      </c>
      <c r="F619" s="267">
        <f>'[1]Priming incubation'!EV43</f>
        <v>1.4323055822698685E-2</v>
      </c>
      <c r="G619" s="129">
        <v>38</v>
      </c>
      <c r="H619" s="267">
        <f>'[1]Priming incubation'!EV58</f>
        <v>1.131437096641676E-2</v>
      </c>
      <c r="J619" s="15" t="s">
        <v>237</v>
      </c>
      <c r="K619" s="252">
        <f>AVERAGE(D618:D620)</f>
        <v>8.251353968713895E-3</v>
      </c>
      <c r="L619" s="253">
        <f>STDEV(D618:D620)</f>
        <v>1.0286832788257501E-3</v>
      </c>
      <c r="M619" s="253" t="e">
        <f>AVERAGE(D621:D623)</f>
        <v>#VALUE!</v>
      </c>
      <c r="N619" s="253" t="e">
        <f>STDEV(D621:D623)</f>
        <v>#VALUE!</v>
      </c>
      <c r="O619" s="253">
        <f>AVERAGE(D624:D626)</f>
        <v>1.1212101226247143E-2</v>
      </c>
      <c r="P619" s="253">
        <f>STDEV(D624:D626)</f>
        <v>8.7943418032818967E-4</v>
      </c>
      <c r="Q619" s="253" t="e">
        <f>AVERAGE(D627:D629)</f>
        <v>#VALUE!</v>
      </c>
      <c r="R619" s="254" t="e">
        <f>STDEV(D627:D629)</f>
        <v>#VALUE!</v>
      </c>
    </row>
    <row r="620" spans="1:18">
      <c r="A620" s="3">
        <v>3</v>
      </c>
      <c r="B620" s="267" t="e">
        <f>'[1]Priming incubation'!EV14</f>
        <v>#VALUE!</v>
      </c>
      <c r="C620" s="129">
        <v>15</v>
      </c>
      <c r="D620" s="267">
        <f>'[1]Priming incubation'!EV29</f>
        <v>7.0730250628320062E-3</v>
      </c>
      <c r="E620" s="129">
        <v>27</v>
      </c>
      <c r="F620" s="267">
        <f>'[1]Priming incubation'!EV44</f>
        <v>1.3614605568375036E-2</v>
      </c>
      <c r="G620" s="129">
        <v>39</v>
      </c>
      <c r="H620" s="267">
        <f>'[1]Priming incubation'!EV59</f>
        <v>1.2744536417784306E-2</v>
      </c>
      <c r="J620" s="15" t="s">
        <v>32</v>
      </c>
      <c r="K620" s="252">
        <f>AVERAGE(F618:F620)</f>
        <v>1.3337952989046817E-2</v>
      </c>
      <c r="L620" s="253">
        <f>STDEV(F618:F620)</f>
        <v>1.1486929451995512E-3</v>
      </c>
      <c r="M620" s="253" t="e">
        <f>AVERAGE(F621:F623)</f>
        <v>#VALUE!</v>
      </c>
      <c r="N620" s="253" t="e">
        <f>STDEV(F621:F623)</f>
        <v>#VALUE!</v>
      </c>
      <c r="O620" s="253">
        <f>AVERAGE(F624:F626)</f>
        <v>1.694850836299943E-2</v>
      </c>
      <c r="P620" s="253">
        <f>STDEV(F624:F626)</f>
        <v>1.0536666809075198E-3</v>
      </c>
      <c r="Q620" s="253" t="e">
        <f>AVERAGE(F627:F629)</f>
        <v>#VALUE!</v>
      </c>
      <c r="R620" s="254" t="e">
        <f>STDEV(F627:F629)</f>
        <v>#VALUE!</v>
      </c>
    </row>
    <row r="621" spans="1:18">
      <c r="A621" s="3">
        <v>4</v>
      </c>
      <c r="B621" s="267" t="e">
        <f>'[1]Priming incubation'!EV15</f>
        <v>#VALUE!</v>
      </c>
      <c r="C621" s="129">
        <v>16</v>
      </c>
      <c r="D621" s="267" t="e">
        <f>'[1]Priming incubation'!EV30</f>
        <v>#VALUE!</v>
      </c>
      <c r="E621" s="129">
        <v>28</v>
      </c>
      <c r="F621" s="267" t="e">
        <f>'[1]Priming incubation'!EV45</f>
        <v>#VALUE!</v>
      </c>
      <c r="G621" s="129">
        <v>40</v>
      </c>
      <c r="H621" s="267" t="e">
        <f>'[1]Priming incubation'!EV60</f>
        <v>#VALUE!</v>
      </c>
      <c r="J621" s="15" t="s">
        <v>31</v>
      </c>
      <c r="K621" s="252">
        <f>AVERAGE(H618:H620)</f>
        <v>1.290294648289742E-2</v>
      </c>
      <c r="L621" s="253">
        <f>STDEV(H618:H620)</f>
        <v>1.6734133593627532E-3</v>
      </c>
      <c r="M621" s="253" t="e">
        <f>AVERAGE(H621:H623)</f>
        <v>#VALUE!</v>
      </c>
      <c r="N621" s="253" t="e">
        <f>STDEV(H621:H623)</f>
        <v>#VALUE!</v>
      </c>
      <c r="O621" s="253">
        <f>AVERAGE(H624:H626)</f>
        <v>1.7086934716820611E-2</v>
      </c>
      <c r="P621" s="253">
        <f>STDEV(H624:H626)</f>
        <v>1.7486358140921213E-3</v>
      </c>
      <c r="Q621" s="253" t="e">
        <f>AVERAGE(H627:H629)</f>
        <v>#VALUE!</v>
      </c>
      <c r="R621" s="254" t="e">
        <f>STDEV(H627:H629)</f>
        <v>#VALUE!</v>
      </c>
    </row>
    <row r="622" spans="1:18" ht="16" thickBot="1">
      <c r="A622" s="3">
        <v>5</v>
      </c>
      <c r="B622" s="267" t="e">
        <f>'[1]Priming incubation'!EV16</f>
        <v>#VALUE!</v>
      </c>
      <c r="C622" s="129">
        <v>17</v>
      </c>
      <c r="D622" s="267" t="e">
        <f>'[1]Priming incubation'!EV31</f>
        <v>#VALUE!</v>
      </c>
      <c r="E622" s="129">
        <v>29</v>
      </c>
      <c r="F622" s="267" t="e">
        <f>'[1]Priming incubation'!EV46</f>
        <v>#VALUE!</v>
      </c>
      <c r="G622" s="129">
        <v>41</v>
      </c>
      <c r="H622" s="267" t="e">
        <f>'[1]Priming incubation'!EV61</f>
        <v>#VALUE!</v>
      </c>
      <c r="J622" s="22" t="s">
        <v>238</v>
      </c>
      <c r="K622" s="255" t="e">
        <f>AVERAGE(B618:B620,D618:D620,F618:F620,H618:H620)</f>
        <v>#VALUE!</v>
      </c>
      <c r="L622" s="256" t="e">
        <f>STDEV(B618:B620,D618:D620,F618:F620,H618:H620)</f>
        <v>#VALUE!</v>
      </c>
      <c r="M622" s="256" t="e">
        <f>AVERAGE(B621:B623,D621:D623,F621:F623,H621:H623)</f>
        <v>#VALUE!</v>
      </c>
      <c r="N622" s="256" t="e">
        <f>STDEV(B621:B623,D621:D623,F621:F623,H621:H623)</f>
        <v>#VALUE!</v>
      </c>
      <c r="O622" s="256" t="e">
        <f>AVERAGE(B624:B626,D624:D626,F624:F626,H624:H626)</f>
        <v>#VALUE!</v>
      </c>
      <c r="P622" s="256" t="e">
        <f>STDEV(B624:B626,D624:D626,F624:F626,H624:H626)</f>
        <v>#VALUE!</v>
      </c>
      <c r="Q622" s="256" t="e">
        <f>AVERAGE(B627:B629,D627:D629,F627:F629,H627:H629)</f>
        <v>#VALUE!</v>
      </c>
      <c r="R622" s="257" t="e">
        <f>STDEV(B627:B629,D627:D629,F627:F629,H627:H629)</f>
        <v>#VALUE!</v>
      </c>
    </row>
    <row r="623" spans="1:18">
      <c r="A623" s="3">
        <v>6</v>
      </c>
      <c r="B623" s="267" t="e">
        <f>'[1]Priming incubation'!EV17</f>
        <v>#VALUE!</v>
      </c>
      <c r="C623" s="129">
        <v>18</v>
      </c>
      <c r="D623" s="267" t="e">
        <f>'[1]Priming incubation'!EV32</f>
        <v>#VALUE!</v>
      </c>
      <c r="E623" s="129">
        <v>30</v>
      </c>
      <c r="F623" s="267" t="e">
        <f>'[1]Priming incubation'!EV47</f>
        <v>#VALUE!</v>
      </c>
      <c r="G623" s="129">
        <v>42</v>
      </c>
      <c r="H623" s="267" t="e">
        <f>'[1]Priming incubation'!EV62</f>
        <v>#VALUE!</v>
      </c>
    </row>
    <row r="624" spans="1:18" ht="16" thickBot="1">
      <c r="A624" s="3">
        <v>7</v>
      </c>
      <c r="B624" s="267" t="e">
        <f>'[1]Priming incubation'!EV18</f>
        <v>#VALUE!</v>
      </c>
      <c r="C624" s="129">
        <v>19</v>
      </c>
      <c r="D624" s="267">
        <f>'[1]Priming incubation'!EV33</f>
        <v>1.0286148957811922E-2</v>
      </c>
      <c r="E624" s="129">
        <v>31</v>
      </c>
      <c r="F624" s="267">
        <f>'[1]Priming incubation'!EV48</f>
        <v>1.6916861484871364E-2</v>
      </c>
      <c r="G624" s="129">
        <v>43</v>
      </c>
      <c r="H624" s="267">
        <f>'[1]Priming incubation'!EV63</f>
        <v>1.6356476344532137E-2</v>
      </c>
      <c r="J624" s="3" t="s">
        <v>266</v>
      </c>
    </row>
    <row r="625" spans="1:18">
      <c r="A625" s="3">
        <v>8</v>
      </c>
      <c r="B625" s="267" t="e">
        <f>'[1]Priming incubation'!EV19</f>
        <v>#VALUE!</v>
      </c>
      <c r="C625" s="129">
        <v>20</v>
      </c>
      <c r="D625" s="267">
        <f>'[1]Priming incubation'!EV34</f>
        <v>1.1314018120222563E-2</v>
      </c>
      <c r="E625" s="129">
        <v>32</v>
      </c>
      <c r="F625" s="267">
        <f>'[1]Priming incubation'!EV49</f>
        <v>1.8017641979923352E-2</v>
      </c>
      <c r="G625" s="129">
        <v>44</v>
      </c>
      <c r="H625" s="267">
        <f>'[1]Priming incubation'!EV64</f>
        <v>1.9082363318708478E-2</v>
      </c>
      <c r="J625" s="4" t="s">
        <v>21</v>
      </c>
      <c r="K625" s="258" t="e">
        <f>K618*G$616*1000</f>
        <v>#VALUE!</v>
      </c>
      <c r="L625" s="37" t="e">
        <f>L618*G$616*1000</f>
        <v>#VALUE!</v>
      </c>
      <c r="M625" s="37" t="e">
        <f>M618*G$616*1000</f>
        <v>#VALUE!</v>
      </c>
      <c r="N625" s="37" t="e">
        <f>N618*G$616*1000</f>
        <v>#VALUE!</v>
      </c>
      <c r="O625" s="37" t="e">
        <f>O618*G$616*1000</f>
        <v>#VALUE!</v>
      </c>
      <c r="P625" s="37" t="e">
        <f>P618*G$616*1000</f>
        <v>#VALUE!</v>
      </c>
      <c r="Q625" s="37" t="e">
        <f>Q618*G$616*1000</f>
        <v>#VALUE!</v>
      </c>
      <c r="R625" s="234" t="e">
        <f>R618*G$616*1000</f>
        <v>#VALUE!</v>
      </c>
    </row>
    <row r="626" spans="1:18">
      <c r="A626" s="3">
        <v>9</v>
      </c>
      <c r="B626" s="267" t="e">
        <f>'[1]Priming incubation'!EV20</f>
        <v>#VALUE!</v>
      </c>
      <c r="C626" s="129">
        <v>21</v>
      </c>
      <c r="D626" s="267">
        <f>'[1]Priming incubation'!EV35</f>
        <v>1.2036136600706942E-2</v>
      </c>
      <c r="E626" s="129">
        <v>33</v>
      </c>
      <c r="F626" s="267">
        <f>'[1]Priming incubation'!EV50</f>
        <v>1.5911021624203575E-2</v>
      </c>
      <c r="G626" s="129">
        <v>45</v>
      </c>
      <c r="H626" s="267">
        <f>'[1]Priming incubation'!EV65</f>
        <v>1.5821964487221219E-2</v>
      </c>
      <c r="J626" s="15" t="s">
        <v>237</v>
      </c>
      <c r="K626" s="74">
        <f>K619*G$616*1000</f>
        <v>24.754061906141683</v>
      </c>
      <c r="L626" s="35">
        <f>L619*G$616*1000</f>
        <v>3.0860498364772502</v>
      </c>
      <c r="M626" s="35" t="e">
        <f>M619*G$616*1000</f>
        <v>#VALUE!</v>
      </c>
      <c r="N626" s="35" t="e">
        <f>N619*G$616*1000</f>
        <v>#VALUE!</v>
      </c>
      <c r="O626" s="35">
        <f>O619*G$616*1000</f>
        <v>33.636303678741427</v>
      </c>
      <c r="P626" s="35">
        <f>P619*G$616*1000</f>
        <v>2.6383025409845691</v>
      </c>
      <c r="Q626" s="35" t="e">
        <f>Q619*G$616*1000</f>
        <v>#VALUE!</v>
      </c>
      <c r="R626" s="36" t="e">
        <f>R619*G$616*1000</f>
        <v>#VALUE!</v>
      </c>
    </row>
    <row r="627" spans="1:18">
      <c r="A627" s="3">
        <v>10</v>
      </c>
      <c r="B627" s="267" t="e">
        <f>'[1]Priming incubation'!EV21</f>
        <v>#VALUE!</v>
      </c>
      <c r="C627" s="129">
        <v>22</v>
      </c>
      <c r="D627" s="267" t="e">
        <f>'[1]Priming incubation'!EV36</f>
        <v>#VALUE!</v>
      </c>
      <c r="E627" s="129">
        <v>34</v>
      </c>
      <c r="F627" s="267" t="e">
        <f>'[1]Priming incubation'!EV51</f>
        <v>#VALUE!</v>
      </c>
      <c r="G627" s="129">
        <v>46</v>
      </c>
      <c r="H627" s="267" t="e">
        <f>'[1]Priming incubation'!EV66</f>
        <v>#VALUE!</v>
      </c>
      <c r="J627" s="15" t="s">
        <v>32</v>
      </c>
      <c r="K627" s="74">
        <f>K620*G$616*1000</f>
        <v>40.01385896714045</v>
      </c>
      <c r="L627" s="35">
        <f>L620*G$616*1000</f>
        <v>3.4460788355986538</v>
      </c>
      <c r="M627" s="35" t="e">
        <f>M620*G$616*1000</f>
        <v>#VALUE!</v>
      </c>
      <c r="N627" s="35" t="e">
        <f>N620*G$616*1000</f>
        <v>#VALUE!</v>
      </c>
      <c r="O627" s="35">
        <f>O620*G$616*1000</f>
        <v>50.845525088998293</v>
      </c>
      <c r="P627" s="35">
        <f>P620*G$616*1000</f>
        <v>3.1610000427225597</v>
      </c>
      <c r="Q627" s="35" t="e">
        <f>Q620*G$616*1000</f>
        <v>#VALUE!</v>
      </c>
      <c r="R627" s="36" t="e">
        <f>R620*G$616*1000</f>
        <v>#VALUE!</v>
      </c>
    </row>
    <row r="628" spans="1:18" ht="16" thickBot="1">
      <c r="A628" s="3">
        <v>11</v>
      </c>
      <c r="B628" s="267" t="e">
        <f>'[1]Priming incubation'!EV22</f>
        <v>#VALUE!</v>
      </c>
      <c r="C628" s="129">
        <v>23</v>
      </c>
      <c r="D628" s="267" t="e">
        <f>'[1]Priming incubation'!EV37</f>
        <v>#VALUE!</v>
      </c>
      <c r="E628" s="129">
        <v>35</v>
      </c>
      <c r="F628" s="267" t="e">
        <f>'[1]Priming incubation'!EV52</f>
        <v>#VALUE!</v>
      </c>
      <c r="G628" s="129">
        <v>47</v>
      </c>
      <c r="H628" s="267" t="e">
        <f>'[1]Priming incubation'!EV67</f>
        <v>#VALUE!</v>
      </c>
      <c r="J628" s="22" t="s">
        <v>31</v>
      </c>
      <c r="K628" s="272">
        <f>K621*G$616*1000</f>
        <v>38.70883944869226</v>
      </c>
      <c r="L628" s="273">
        <f>L621*G$616*1000</f>
        <v>5.0202400780882597</v>
      </c>
      <c r="M628" s="77" t="e">
        <f>M621*G$616*1000</f>
        <v>#VALUE!</v>
      </c>
      <c r="N628" s="77" t="e">
        <f>N621*G$616*1000</f>
        <v>#VALUE!</v>
      </c>
      <c r="O628" s="273">
        <f>O621*G$616*1000</f>
        <v>51.26080415046183</v>
      </c>
      <c r="P628" s="273">
        <f>P621*G$616*1000</f>
        <v>5.2459074422763639</v>
      </c>
      <c r="Q628" s="77" t="e">
        <f>Q621*G$616*1000</f>
        <v>#VALUE!</v>
      </c>
      <c r="R628" s="79" t="e">
        <f>R621*G$616*1000</f>
        <v>#VALUE!</v>
      </c>
    </row>
    <row r="629" spans="1:18" ht="16" thickBot="1">
      <c r="A629" s="3">
        <v>12</v>
      </c>
      <c r="B629" s="267" t="e">
        <f>'[1]Priming incubation'!EV23</f>
        <v>#VALUE!</v>
      </c>
      <c r="C629" s="129">
        <v>24</v>
      </c>
      <c r="D629" s="267" t="e">
        <f>'[1]Priming incubation'!EV38</f>
        <v>#VALUE!</v>
      </c>
      <c r="E629" s="129">
        <v>36</v>
      </c>
      <c r="F629" s="267" t="e">
        <f>'[1]Priming incubation'!EV53</f>
        <v>#VALUE!</v>
      </c>
      <c r="G629" s="129">
        <v>48</v>
      </c>
      <c r="H629" s="267" t="e">
        <f>'[1]Priming incubation'!EV68</f>
        <v>#VALUE!</v>
      </c>
    </row>
    <row r="630" spans="1:18">
      <c r="J630" s="4" t="s">
        <v>249</v>
      </c>
      <c r="K630" s="258">
        <f>K627-K626</f>
        <v>15.259797060998768</v>
      </c>
      <c r="L630" s="38">
        <f>(L627^2+L626^2)^0.5</f>
        <v>4.6259229278471814</v>
      </c>
      <c r="M630" s="38" t="e">
        <f>M627-M626</f>
        <v>#VALUE!</v>
      </c>
      <c r="N630" s="38" t="e">
        <f>(N627^2+N626^2)^0.5</f>
        <v>#VALUE!</v>
      </c>
      <c r="O630" s="38">
        <f>O627-O626</f>
        <v>17.209221410256866</v>
      </c>
      <c r="P630" s="38">
        <f>(P627^2+P626^2)^0.5</f>
        <v>4.1173488518532961</v>
      </c>
      <c r="Q630" s="38" t="e">
        <f>Q627-Q626</f>
        <v>#VALUE!</v>
      </c>
      <c r="R630" s="268" t="e">
        <f>(R627^2+R626^2)^0.5</f>
        <v>#VALUE!</v>
      </c>
    </row>
    <row r="631" spans="1:18" ht="16" thickBot="1">
      <c r="J631" s="22" t="s">
        <v>250</v>
      </c>
      <c r="K631" s="76">
        <f>K628-K626</f>
        <v>13.954777542550577</v>
      </c>
      <c r="L631" s="78">
        <f>(L628^2+L626^2)^0.5</f>
        <v>5.8929206710140667</v>
      </c>
      <c r="M631" s="78" t="e">
        <f>M628-M626</f>
        <v>#VALUE!</v>
      </c>
      <c r="N631" s="78" t="e">
        <f>(N628^2+N626^2)^0.5</f>
        <v>#VALUE!</v>
      </c>
      <c r="O631" s="78">
        <f>O628-O626</f>
        <v>17.624500471720403</v>
      </c>
      <c r="P631" s="78">
        <f>(P628^2+P626^2)^0.5</f>
        <v>5.8719830713904626</v>
      </c>
      <c r="Q631" s="78" t="e">
        <f>Q628-Q626</f>
        <v>#VALUE!</v>
      </c>
      <c r="R631" s="269" t="e">
        <f>(R628^2+R626^2)^0.5</f>
        <v>#VALUE!</v>
      </c>
    </row>
    <row r="632" spans="1:18">
      <c r="K632" s="262" t="s">
        <v>251</v>
      </c>
      <c r="M632" s="262" t="s">
        <v>252</v>
      </c>
      <c r="O632" s="262" t="s">
        <v>253</v>
      </c>
      <c r="Q632" s="262" t="s">
        <v>254</v>
      </c>
    </row>
    <row r="634" spans="1:18" ht="16" thickBot="1">
      <c r="J634" s="3" t="s">
        <v>267</v>
      </c>
    </row>
    <row r="635" spans="1:18">
      <c r="J635" s="4" t="s">
        <v>21</v>
      </c>
      <c r="K635" s="258" t="e">
        <f>K544+K625</f>
        <v>#VALUE!</v>
      </c>
      <c r="L635" s="37" t="e">
        <f>(L544^2+L625^2)^0.5</f>
        <v>#VALUE!</v>
      </c>
      <c r="M635" s="37" t="e">
        <f>M544+M625</f>
        <v>#VALUE!</v>
      </c>
      <c r="N635" s="37" t="e">
        <f>(N544^2+N625^2)^0.5</f>
        <v>#VALUE!</v>
      </c>
      <c r="O635" s="37" t="e">
        <f>O544+O625</f>
        <v>#VALUE!</v>
      </c>
      <c r="P635" s="37" t="e">
        <f>(P544^2+P625^2)^0.5</f>
        <v>#VALUE!</v>
      </c>
      <c r="Q635" s="37" t="e">
        <f>Q544+Q625</f>
        <v>#VALUE!</v>
      </c>
      <c r="R635" s="234" t="e">
        <f>(R544^2+R625^2)^0.5</f>
        <v>#VALUE!</v>
      </c>
    </row>
    <row r="636" spans="1:18">
      <c r="J636" s="15" t="s">
        <v>237</v>
      </c>
      <c r="K636" s="74">
        <f>K545+K626</f>
        <v>276.85666708736142</v>
      </c>
      <c r="L636" s="35">
        <f>(L545^2+L626^2)^0.5</f>
        <v>10.956479880670708</v>
      </c>
      <c r="M636" s="35" t="e">
        <f>M545+M626</f>
        <v>#VALUE!</v>
      </c>
      <c r="N636" s="35" t="e">
        <f>(N545^2+N626^2)^0.5</f>
        <v>#VALUE!</v>
      </c>
      <c r="O636" s="35">
        <f>O545+O626</f>
        <v>427.7495541261668</v>
      </c>
      <c r="P636" s="35">
        <f>(P545^2+P626^2)^0.5</f>
        <v>12.92452290913115</v>
      </c>
      <c r="Q636" s="35" t="e">
        <f>Q545+Q626</f>
        <v>#VALUE!</v>
      </c>
      <c r="R636" s="36" t="e">
        <f>(R545^2+R626^2)^0.5</f>
        <v>#VALUE!</v>
      </c>
    </row>
    <row r="637" spans="1:18">
      <c r="J637" s="15" t="s">
        <v>32</v>
      </c>
      <c r="K637" s="74">
        <f>K546+K627</f>
        <v>307.99272882087212</v>
      </c>
      <c r="L637" s="35">
        <f>(L546^2+L627^2)^0.5</f>
        <v>9.5856859624142476</v>
      </c>
      <c r="M637" s="35" t="e">
        <f>M546+M627</f>
        <v>#VALUE!</v>
      </c>
      <c r="N637" s="35" t="e">
        <f>(N546^2+N627^2)^0.5</f>
        <v>#VALUE!</v>
      </c>
      <c r="O637" s="35" t="e">
        <f>O546+O627</f>
        <v>#DIV/0!</v>
      </c>
      <c r="P637" s="35" t="e">
        <f>(P546^2+P627^2)^0.5</f>
        <v>#DIV/0!</v>
      </c>
      <c r="Q637" s="35" t="e">
        <f>Q546+Q627</f>
        <v>#VALUE!</v>
      </c>
      <c r="R637" s="36" t="e">
        <f>(R546^2+R627^2)^0.5</f>
        <v>#VALUE!</v>
      </c>
    </row>
    <row r="638" spans="1:18" ht="16" thickBot="1">
      <c r="J638" s="22" t="s">
        <v>31</v>
      </c>
      <c r="K638" s="76">
        <f>K547+K628</f>
        <v>225.66203256138047</v>
      </c>
      <c r="L638" s="77">
        <f>(L547^2+L628^2)^0.5</f>
        <v>20.715547389047156</v>
      </c>
      <c r="M638" s="77" t="e">
        <f>M547+M628</f>
        <v>#VALUE!</v>
      </c>
      <c r="N638" s="77" t="e">
        <f>(N547^2+N628^2)^0.5</f>
        <v>#VALUE!</v>
      </c>
      <c r="O638" s="77">
        <f>O547+O628</f>
        <v>329.21326206938011</v>
      </c>
      <c r="P638" s="77">
        <f>(P547^2+P628^2)^0.5</f>
        <v>28.852556452375595</v>
      </c>
      <c r="Q638" s="77" t="e">
        <f>Q547+Q628</f>
        <v>#VALUE!</v>
      </c>
      <c r="R638" s="79" t="e">
        <f>(R547^2+R628^2)^0.5</f>
        <v>#VALUE!</v>
      </c>
    </row>
    <row r="639" spans="1:18" ht="16" thickBot="1"/>
    <row r="640" spans="1:18">
      <c r="J640" s="4" t="s">
        <v>249</v>
      </c>
      <c r="K640" s="258">
        <f>K637-K636</f>
        <v>31.136061733510701</v>
      </c>
      <c r="L640" s="38">
        <f>(L637^2+L636^2)^0.5</f>
        <v>14.557809819666129</v>
      </c>
      <c r="M640" s="38" t="e">
        <f>M637-M636</f>
        <v>#VALUE!</v>
      </c>
      <c r="N640" s="38" t="e">
        <f>(N637^2+N636^2)^0.5</f>
        <v>#VALUE!</v>
      </c>
      <c r="O640" s="38" t="e">
        <f>O637-O636</f>
        <v>#DIV/0!</v>
      </c>
      <c r="P640" s="38" t="e">
        <f>(P637^2+P636^2)^0.5</f>
        <v>#DIV/0!</v>
      </c>
      <c r="Q640" s="38" t="e">
        <f>Q637-Q636</f>
        <v>#VALUE!</v>
      </c>
      <c r="R640" s="268" t="e">
        <f>(R637^2+R636^2)^0.5</f>
        <v>#VALUE!</v>
      </c>
    </row>
    <row r="641" spans="1:18" ht="16" thickBot="1">
      <c r="J641" s="22" t="s">
        <v>250</v>
      </c>
      <c r="K641" s="76">
        <f>K638-K636</f>
        <v>-51.194634525980945</v>
      </c>
      <c r="L641" s="78">
        <f>(L638^2+L636^2)^0.5</f>
        <v>23.434554721679703</v>
      </c>
      <c r="M641" s="78" t="e">
        <f>M638-M636</f>
        <v>#VALUE!</v>
      </c>
      <c r="N641" s="78" t="e">
        <f>(N638^2+N636^2)^0.5</f>
        <v>#VALUE!</v>
      </c>
      <c r="O641" s="78">
        <f>O638-O636</f>
        <v>-98.536292056786692</v>
      </c>
      <c r="P641" s="78">
        <f>(P638^2+P636^2)^0.5</f>
        <v>31.615080361532794</v>
      </c>
      <c r="Q641" s="78" t="e">
        <f>Q638-Q636</f>
        <v>#VALUE!</v>
      </c>
      <c r="R641" s="269" t="e">
        <f>(R638^2+R636^2)^0.5</f>
        <v>#VALUE!</v>
      </c>
    </row>
    <row r="642" spans="1:18">
      <c r="K642" s="262" t="s">
        <v>251</v>
      </c>
      <c r="M642" s="262" t="s">
        <v>252</v>
      </c>
      <c r="O642" s="262" t="s">
        <v>253</v>
      </c>
      <c r="Q642" s="262" t="s">
        <v>254</v>
      </c>
    </row>
    <row r="645" spans="1:18" s="238" customFormat="1">
      <c r="A645" s="238" t="s">
        <v>302</v>
      </c>
      <c r="J645" s="238" t="s">
        <v>303</v>
      </c>
    </row>
    <row r="646" spans="1:18" ht="16" thickBot="1">
      <c r="A646" s="3" t="s">
        <v>230</v>
      </c>
      <c r="B646" s="3">
        <v>77</v>
      </c>
      <c r="C646" s="3" t="s">
        <v>231</v>
      </c>
      <c r="D646" s="3">
        <v>81</v>
      </c>
      <c r="E646" s="3" t="s">
        <v>232</v>
      </c>
      <c r="F646" s="3" t="s">
        <v>233</v>
      </c>
      <c r="G646" s="233">
        <f>D646-B646</f>
        <v>4</v>
      </c>
      <c r="J646" s="3" t="s">
        <v>234</v>
      </c>
    </row>
    <row r="647" spans="1:18" ht="46" thickBot="1">
      <c r="A647" s="3" t="s">
        <v>235</v>
      </c>
      <c r="B647" s="161" t="s">
        <v>236</v>
      </c>
      <c r="C647" s="3" t="s">
        <v>235</v>
      </c>
      <c r="D647" s="161" t="s">
        <v>236</v>
      </c>
      <c r="E647" s="3" t="s">
        <v>235</v>
      </c>
      <c r="F647" s="161" t="s">
        <v>236</v>
      </c>
      <c r="G647" s="3" t="s">
        <v>235</v>
      </c>
      <c r="H647" s="161" t="s">
        <v>236</v>
      </c>
      <c r="J647" s="29"/>
      <c r="K647" s="30" t="s">
        <v>8</v>
      </c>
      <c r="L647" s="31" t="s">
        <v>9</v>
      </c>
      <c r="M647" s="31" t="s">
        <v>10</v>
      </c>
      <c r="N647" s="31" t="s">
        <v>9</v>
      </c>
      <c r="O647" s="31" t="s">
        <v>11</v>
      </c>
      <c r="P647" s="31" t="s">
        <v>9</v>
      </c>
      <c r="Q647" s="31" t="s">
        <v>12</v>
      </c>
      <c r="R647" s="32" t="s">
        <v>9</v>
      </c>
    </row>
    <row r="648" spans="1:18" ht="16" thickTop="1">
      <c r="A648" s="3">
        <v>1</v>
      </c>
      <c r="B648" s="267" t="e">
        <f>'[1]Priming incubation'!FA12</f>
        <v>#VALUE!</v>
      </c>
      <c r="C648" s="129">
        <v>13</v>
      </c>
      <c r="D648" s="267">
        <f>'[1]Priming incubation'!FA27</f>
        <v>7.3092697852215581E-3</v>
      </c>
      <c r="E648" s="129">
        <v>25</v>
      </c>
      <c r="F648" s="267">
        <f>'[1]Priming incubation'!FA42</f>
        <v>9.8420633334907158E-3</v>
      </c>
      <c r="G648" s="129">
        <v>37</v>
      </c>
      <c r="H648" s="267">
        <f>'[1]Priming incubation'!FA57</f>
        <v>8.3391634161961211E-3</v>
      </c>
      <c r="J648" s="15" t="s">
        <v>21</v>
      </c>
      <c r="K648" s="263" t="e">
        <f>AVERAGE(B648:B650)</f>
        <v>#VALUE!</v>
      </c>
      <c r="L648" s="245" t="e">
        <f>STDEV(B648:B650)</f>
        <v>#VALUE!</v>
      </c>
      <c r="M648" s="245">
        <f>AVERAGE(B651:B653)</f>
        <v>3.2269879304775161E-4</v>
      </c>
      <c r="N648" s="245">
        <f>STDEV(B651:B653)</f>
        <v>1.4253666205978825E-4</v>
      </c>
      <c r="O648" s="245" t="e">
        <f>AVERAGE(B654:B656)</f>
        <v>#VALUE!</v>
      </c>
      <c r="P648" s="245" t="e">
        <f>STDEV(B654:B656)</f>
        <v>#VALUE!</v>
      </c>
      <c r="Q648" s="253">
        <f>AVERAGE(B657:B659)</f>
        <v>4.1756335548483945E-4</v>
      </c>
      <c r="R648" s="254">
        <f>STDEV(B657:B659)</f>
        <v>4.0135834925617265E-5</v>
      </c>
    </row>
    <row r="649" spans="1:18">
      <c r="A649" s="3">
        <v>2</v>
      </c>
      <c r="B649" s="267" t="e">
        <f>'[1]Priming incubation'!FA13</f>
        <v>#VALUE!</v>
      </c>
      <c r="C649" s="129">
        <v>14</v>
      </c>
      <c r="D649" s="267">
        <f>'[1]Priming incubation'!FA28</f>
        <v>7.4272494604360464E-3</v>
      </c>
      <c r="E649" s="129">
        <v>26</v>
      </c>
      <c r="F649" s="267">
        <f>'[1]Priming incubation'!FA43</f>
        <v>1.0978751602016116E-2</v>
      </c>
      <c r="G649" s="129">
        <v>38</v>
      </c>
      <c r="H649" s="267">
        <f>'[1]Priming incubation'!FA58</f>
        <v>9.6750410017159508E-3</v>
      </c>
      <c r="J649" s="15" t="s">
        <v>237</v>
      </c>
      <c r="K649" s="252">
        <f>AVERAGE(D648:D650)</f>
        <v>7.1033957454287684E-3</v>
      </c>
      <c r="L649" s="253">
        <f>STDEV(D648:D650)</f>
        <v>4.6253477879514053E-4</v>
      </c>
      <c r="M649" s="253">
        <f>AVERAGE(D651:D653)</f>
        <v>4.3344469221271727E-4</v>
      </c>
      <c r="N649" s="253">
        <f>STDEV(D651:D653)</f>
        <v>1.4680589545696521E-4</v>
      </c>
      <c r="O649" s="253">
        <f>AVERAGE(D654:D656)</f>
        <v>1.029267412480425E-2</v>
      </c>
      <c r="P649" s="253">
        <f>STDEV(D654:D656)</f>
        <v>5.1273942826678988E-4</v>
      </c>
      <c r="Q649" s="253">
        <f>AVERAGE(D657:D659)</f>
        <v>9.7874719497167821E-4</v>
      </c>
      <c r="R649" s="254">
        <f>STDEV(D657:D659)</f>
        <v>2.2374850803841796E-4</v>
      </c>
    </row>
    <row r="650" spans="1:18">
      <c r="A650" s="3">
        <v>3</v>
      </c>
      <c r="B650" s="267" t="e">
        <f>'[1]Priming incubation'!FA14</f>
        <v>#VALUE!</v>
      </c>
      <c r="C650" s="129">
        <v>15</v>
      </c>
      <c r="D650" s="267">
        <f>'[1]Priming incubation'!FA29</f>
        <v>6.5736679906287006E-3</v>
      </c>
      <c r="E650" s="129">
        <v>27</v>
      </c>
      <c r="F650" s="267">
        <f>'[1]Priming incubation'!FA44</f>
        <v>1.0725510201962057E-2</v>
      </c>
      <c r="G650" s="129">
        <v>39</v>
      </c>
      <c r="H650" s="267">
        <f>'[1]Priming incubation'!FA59</f>
        <v>8.9525296341425482E-3</v>
      </c>
      <c r="J650" s="15" t="s">
        <v>32</v>
      </c>
      <c r="K650" s="252">
        <f>AVERAGE(F648:F650)</f>
        <v>1.051544171248963E-2</v>
      </c>
      <c r="L650" s="253">
        <f>STDEV(F648:F650)</f>
        <v>5.9675089665013365E-4</v>
      </c>
      <c r="M650" s="253">
        <f>AVERAGE(F651:F653)</f>
        <v>3.3705373707487908E-4</v>
      </c>
      <c r="N650" s="253">
        <f>STDEV(F651:F653)</f>
        <v>4.0117397914638213E-5</v>
      </c>
      <c r="O650" s="253">
        <f>AVERAGE(F654:F656)</f>
        <v>1.3850613945171295E-2</v>
      </c>
      <c r="P650" s="253">
        <f>STDEV(F654:F656)</f>
        <v>1.0445951169227737E-3</v>
      </c>
      <c r="Q650" s="253">
        <f>AVERAGE(F657:F659)</f>
        <v>1.1579703239342468E-3</v>
      </c>
      <c r="R650" s="254">
        <f>STDEV(F657:F659)</f>
        <v>2.270249590039285E-4</v>
      </c>
    </row>
    <row r="651" spans="1:18">
      <c r="A651" s="3">
        <v>4</v>
      </c>
      <c r="B651" s="267">
        <f>'[1]Priming incubation'!FA15</f>
        <v>2.743075861563909E-4</v>
      </c>
      <c r="C651" s="129">
        <v>16</v>
      </c>
      <c r="D651" s="267">
        <f>'[1]Priming incubation'!FA30</f>
        <v>3.2989440987028822E-4</v>
      </c>
      <c r="E651" s="129">
        <v>28</v>
      </c>
      <c r="F651" s="267">
        <f>'[1]Priming incubation'!FA45</f>
        <v>3.2393833085385886E-4</v>
      </c>
      <c r="G651" s="129">
        <v>40</v>
      </c>
      <c r="H651" s="267">
        <f>'[1]Priming incubation'!FA60</f>
        <v>3.6713042770019451E-4</v>
      </c>
      <c r="J651" s="15" t="s">
        <v>31</v>
      </c>
      <c r="K651" s="252">
        <f>AVERAGE(H648:H650)</f>
        <v>8.988911350684874E-3</v>
      </c>
      <c r="L651" s="253">
        <f>STDEV(H648:H650)</f>
        <v>6.6868150329398013E-4</v>
      </c>
      <c r="M651" s="253">
        <f>AVERAGE(H651:H653)</f>
        <v>3.7470736581677781E-4</v>
      </c>
      <c r="N651" s="253">
        <f>STDEV(H651:H653)</f>
        <v>1.8158141931557766E-5</v>
      </c>
      <c r="O651" s="253">
        <f>AVERAGE(H654:H656)</f>
        <v>1.2443274314042624E-2</v>
      </c>
      <c r="P651" s="253">
        <f>STDEV(H654:H656)</f>
        <v>2.0569799379034437E-3</v>
      </c>
      <c r="Q651" s="253">
        <f>AVERAGE(H657:H659)</f>
        <v>9.2050269407344804E-4</v>
      </c>
      <c r="R651" s="254">
        <f>STDEV(H657:H659)</f>
        <v>1.4925309310358074E-4</v>
      </c>
    </row>
    <row r="652" spans="1:18" ht="16" thickBot="1">
      <c r="A652" s="3">
        <v>5</v>
      </c>
      <c r="B652" s="267">
        <f>'[1]Priming incubation'!FA16</f>
        <v>4.8313102281999809E-4</v>
      </c>
      <c r="C652" s="129">
        <v>17</v>
      </c>
      <c r="D652" s="267">
        <f>'[1]Priming incubation'!FA31</f>
        <v>3.6898741445089985E-4</v>
      </c>
      <c r="E652" s="129">
        <v>29</v>
      </c>
      <c r="F652" s="267">
        <f>'[1]Priming incubation'!FA46</f>
        <v>3.8208734440068519E-4</v>
      </c>
      <c r="G652" s="129">
        <v>41</v>
      </c>
      <c r="H652" s="267">
        <f>'[1]Priming incubation'!FA61</f>
        <v>3.6156477982850796E-4</v>
      </c>
      <c r="J652" s="22" t="s">
        <v>238</v>
      </c>
      <c r="K652" s="255" t="e">
        <f>AVERAGE(B648:B650,D648:D650,F648:F650,H648:H650)</f>
        <v>#VALUE!</v>
      </c>
      <c r="L652" s="256" t="e">
        <f>STDEV(B648:B650,D648:D650,F648:F650,H648:H650)</f>
        <v>#VALUE!</v>
      </c>
      <c r="M652" s="256">
        <f>AVERAGE(B651:B653,D651:D653,F651:F653,H651:H653)</f>
        <v>3.6697614703803147E-4</v>
      </c>
      <c r="N652" s="256">
        <f>STDEV(B651:B653,D651:D653,F651:F653,H651:H653)</f>
        <v>9.9825580261189101E-5</v>
      </c>
      <c r="O652" s="256" t="e">
        <f>AVERAGE(B654:B656,D654:D656,F654:F656,H654:H656)</f>
        <v>#VALUE!</v>
      </c>
      <c r="P652" s="256" t="e">
        <f>STDEV(B654:B656,D654:D656,F654:F656,H654:H656)</f>
        <v>#VALUE!</v>
      </c>
      <c r="Q652" s="256">
        <f>AVERAGE(B657:B659,D657:D659,F657:F659,H657:H659)</f>
        <v>8.6869589211605329E-4</v>
      </c>
      <c r="R652" s="257">
        <f>STDEV(B657:B659,D657:D659,F657:F659,H657:H659)</f>
        <v>3.2431307619666856E-4</v>
      </c>
    </row>
    <row r="653" spans="1:18">
      <c r="A653" s="3">
        <v>6</v>
      </c>
      <c r="B653" s="267">
        <f>'[1]Priming incubation'!FA17</f>
        <v>2.1065777016686575E-4</v>
      </c>
      <c r="C653" s="129">
        <v>18</v>
      </c>
      <c r="D653" s="267">
        <f>'[1]Priming incubation'!FA32</f>
        <v>6.0145225231696359E-4</v>
      </c>
      <c r="E653" s="129">
        <v>30</v>
      </c>
      <c r="F653" s="267">
        <f>'[1]Priming incubation'!FA47</f>
        <v>3.0513553597009307E-4</v>
      </c>
      <c r="G653" s="129">
        <v>42</v>
      </c>
      <c r="H653" s="267">
        <f>'[1]Priming incubation'!FA62</f>
        <v>3.9542688992163101E-4</v>
      </c>
    </row>
    <row r="654" spans="1:18" ht="16" thickBot="1">
      <c r="A654" s="3">
        <v>7</v>
      </c>
      <c r="B654" s="267" t="e">
        <f>'[1]Priming incubation'!FA18</f>
        <v>#VALUE!</v>
      </c>
      <c r="C654" s="129">
        <v>19</v>
      </c>
      <c r="D654" s="267">
        <f>'[1]Priming incubation'!FA33</f>
        <v>9.9201181617660523E-3</v>
      </c>
      <c r="E654" s="129">
        <v>31</v>
      </c>
      <c r="F654" s="267">
        <f>'[1]Priming incubation'!FA48</f>
        <v>1.3299744647815998E-2</v>
      </c>
      <c r="G654" s="129">
        <v>43</v>
      </c>
      <c r="H654" s="267">
        <f>'[1]Priming incubation'!FA63</f>
        <v>1.1440883200751152E-2</v>
      </c>
      <c r="J654" s="3" t="s">
        <v>266</v>
      </c>
    </row>
    <row r="655" spans="1:18">
      <c r="A655" s="3">
        <v>8</v>
      </c>
      <c r="B655" s="267" t="e">
        <f>'[1]Priming incubation'!FA19</f>
        <v>#VALUE!</v>
      </c>
      <c r="C655" s="129">
        <v>20</v>
      </c>
      <c r="D655" s="267">
        <f>'[1]Priming incubation'!FA34</f>
        <v>1.0080450836434702E-2</v>
      </c>
      <c r="E655" s="129">
        <v>32</v>
      </c>
      <c r="F655" s="267">
        <f>'[1]Priming incubation'!FA49</f>
        <v>1.5055341992739932E-2</v>
      </c>
      <c r="G655" s="129">
        <v>44</v>
      </c>
      <c r="H655" s="267">
        <f>'[1]Priming incubation'!FA64</f>
        <v>1.4809295735731252E-2</v>
      </c>
      <c r="J655" s="4" t="s">
        <v>21</v>
      </c>
      <c r="K655" s="258" t="e">
        <f>K648*G$646*1000</f>
        <v>#VALUE!</v>
      </c>
      <c r="L655" s="37" t="e">
        <f>L648*G$646*1000</f>
        <v>#VALUE!</v>
      </c>
      <c r="M655" s="37">
        <f>M648*G$646*1000</f>
        <v>1.2907951721910065</v>
      </c>
      <c r="N655" s="37">
        <f>N648*G$646*1000</f>
        <v>0.57014664823915295</v>
      </c>
      <c r="O655" s="37" t="e">
        <f>O648*G$646*1000</f>
        <v>#VALUE!</v>
      </c>
      <c r="P655" s="37" t="e">
        <f>P648*G$646*1000</f>
        <v>#VALUE!</v>
      </c>
      <c r="Q655" s="37">
        <f>Q648*G$646*1000</f>
        <v>1.6702534219393579</v>
      </c>
      <c r="R655" s="234">
        <f>R648*G$646*1000</f>
        <v>0.16054333970246906</v>
      </c>
    </row>
    <row r="656" spans="1:18">
      <c r="A656" s="3">
        <v>9</v>
      </c>
      <c r="B656" s="267" t="e">
        <f>'[1]Priming incubation'!FA20</f>
        <v>#VALUE!</v>
      </c>
      <c r="C656" s="129">
        <v>21</v>
      </c>
      <c r="D656" s="267">
        <f>'[1]Priming incubation'!FA35</f>
        <v>1.0877453376211998E-2</v>
      </c>
      <c r="E656" s="129">
        <v>33</v>
      </c>
      <c r="F656" s="267">
        <f>'[1]Priming incubation'!FA50</f>
        <v>1.3196755194957957E-2</v>
      </c>
      <c r="G656" s="129">
        <v>45</v>
      </c>
      <c r="H656" s="267">
        <f>'[1]Priming incubation'!FA65</f>
        <v>1.107964400564547E-2</v>
      </c>
      <c r="J656" s="15" t="s">
        <v>237</v>
      </c>
      <c r="K656" s="74">
        <f>K649*G$646*1000</f>
        <v>28.413582981715074</v>
      </c>
      <c r="L656" s="35">
        <f>L649*G$646*1000</f>
        <v>1.8501391151805622</v>
      </c>
      <c r="M656" s="35">
        <f>M649*G$646*1000</f>
        <v>1.733778768850869</v>
      </c>
      <c r="N656" s="35">
        <f>N649*G$646*1000</f>
        <v>0.58722358182786083</v>
      </c>
      <c r="O656" s="35">
        <f>O649*G$646*1000</f>
        <v>41.170696499217001</v>
      </c>
      <c r="P656" s="35">
        <f>P649*G$646*1000</f>
        <v>2.0509577130671595</v>
      </c>
      <c r="Q656" s="35">
        <f>Q649*G$646*1000</f>
        <v>3.9149887798867127</v>
      </c>
      <c r="R656" s="36">
        <f>R649*G$646*1000</f>
        <v>0.89499403215367179</v>
      </c>
    </row>
    <row r="657" spans="1:18">
      <c r="A657" s="3">
        <v>10</v>
      </c>
      <c r="B657" s="267">
        <f>'[1]Priming incubation'!FA21</f>
        <v>3.7371316322723248E-4</v>
      </c>
      <c r="C657" s="129">
        <v>22</v>
      </c>
      <c r="D657" s="267">
        <f>'[1]Priming incubation'!FA36</f>
        <v>1.0603100149703725E-3</v>
      </c>
      <c r="E657" s="129">
        <v>34</v>
      </c>
      <c r="F657" s="267">
        <f>'[1]Priming incubation'!FA51</f>
        <v>1.2500073632500885E-3</v>
      </c>
      <c r="G657" s="129">
        <v>46</v>
      </c>
      <c r="H657" s="267">
        <f>'[1]Priming incubation'!FA66</f>
        <v>9.8237894195989735E-4</v>
      </c>
      <c r="J657" s="15" t="s">
        <v>32</v>
      </c>
      <c r="K657" s="74">
        <f>K650*G$646*1000</f>
        <v>42.061766849958524</v>
      </c>
      <c r="L657" s="35">
        <f>L650*G$646*1000</f>
        <v>2.3870035866005348</v>
      </c>
      <c r="M657" s="35">
        <f>M650*G$646*1000</f>
        <v>1.3482149482995163</v>
      </c>
      <c r="N657" s="35">
        <f>N650*G$646*1000</f>
        <v>0.16046959165855285</v>
      </c>
      <c r="O657" s="35">
        <f>O650*G$646*1000</f>
        <v>55.40245578068518</v>
      </c>
      <c r="P657" s="35">
        <f>P650*G$646*1000</f>
        <v>4.1783804676910945</v>
      </c>
      <c r="Q657" s="35">
        <f>Q650*G$646*1000</f>
        <v>4.6318812957369868</v>
      </c>
      <c r="R657" s="36">
        <f>R650*G$646*1000</f>
        <v>0.90809983601571398</v>
      </c>
    </row>
    <row r="658" spans="1:18" ht="16" thickBot="1">
      <c r="A658" s="3">
        <v>11</v>
      </c>
      <c r="B658" s="267">
        <f>'[1]Priming incubation'!FA22</f>
        <v>4.5247905300097594E-4</v>
      </c>
      <c r="C658" s="129">
        <v>23</v>
      </c>
      <c r="D658" s="267">
        <f>'[1]Priming incubation'!FA37</f>
        <v>7.2565934454997018E-4</v>
      </c>
      <c r="E658" s="129">
        <v>35</v>
      </c>
      <c r="F658" s="267">
        <f>'[1]Priming incubation'!FA52</f>
        <v>8.9937894722205355E-4</v>
      </c>
      <c r="G658" s="129">
        <v>47</v>
      </c>
      <c r="H658" s="267">
        <f>'[1]Priming incubation'!FA67</f>
        <v>1.0288663406200745E-3</v>
      </c>
      <c r="J658" s="22" t="s">
        <v>31</v>
      </c>
      <c r="K658" s="272">
        <f>K651*G$646*1000</f>
        <v>35.955645402739499</v>
      </c>
      <c r="L658" s="273">
        <f>L651*G$646*1000</f>
        <v>2.6747260131759205</v>
      </c>
      <c r="M658" s="77">
        <f>M651*G$646*1000</f>
        <v>1.4988294632671113</v>
      </c>
      <c r="N658" s="77">
        <f>N651*G$646*1000</f>
        <v>7.2632567726231057E-2</v>
      </c>
      <c r="O658" s="273">
        <f>O651*G$646*1000</f>
        <v>49.773097256170495</v>
      </c>
      <c r="P658" s="273">
        <f>P651*G$646*1000</f>
        <v>8.2279197516137756</v>
      </c>
      <c r="Q658" s="77">
        <f>Q651*G$646*1000</f>
        <v>3.6820107762937924</v>
      </c>
      <c r="R658" s="79">
        <f>R651*G$646*1000</f>
        <v>0.59701237241432292</v>
      </c>
    </row>
    <row r="659" spans="1:18" ht="16" thickBot="1">
      <c r="A659" s="3">
        <v>12</v>
      </c>
      <c r="B659" s="267">
        <f>'[1]Priming incubation'!FA23</f>
        <v>4.2649785022630989E-4</v>
      </c>
      <c r="C659" s="129">
        <v>24</v>
      </c>
      <c r="D659" s="267">
        <f>'[1]Priming incubation'!FA38</f>
        <v>1.1502722253946918E-3</v>
      </c>
      <c r="E659" s="129">
        <v>36</v>
      </c>
      <c r="F659" s="267">
        <f>'[1]Priming incubation'!FA53</f>
        <v>1.324524661330598E-3</v>
      </c>
      <c r="G659" s="129">
        <v>48</v>
      </c>
      <c r="H659" s="267">
        <f>'[1]Priming incubation'!FA68</f>
        <v>7.5026279964037228E-4</v>
      </c>
    </row>
    <row r="660" spans="1:18">
      <c r="J660" s="4" t="s">
        <v>249</v>
      </c>
      <c r="K660" s="258">
        <f>K657-K656</f>
        <v>13.64818386824345</v>
      </c>
      <c r="L660" s="38">
        <f>(L657^2+L656^2)^0.5</f>
        <v>3.0200663681391062</v>
      </c>
      <c r="M660" s="38">
        <f>M657-M656</f>
        <v>-0.38556382055135274</v>
      </c>
      <c r="N660" s="38">
        <f>(N657^2+N656^2)^0.5</f>
        <v>0.60875448655579123</v>
      </c>
      <c r="O660" s="38">
        <f>O657-O656</f>
        <v>14.231759281468179</v>
      </c>
      <c r="P660" s="38">
        <f>(P657^2+P656^2)^0.5</f>
        <v>4.6545988950254484</v>
      </c>
      <c r="Q660" s="38">
        <f>Q657-Q656</f>
        <v>0.71689251585027414</v>
      </c>
      <c r="R660" s="268">
        <f>(R657^2+R656^2)^0.5</f>
        <v>1.2750135802266791</v>
      </c>
    </row>
    <row r="661" spans="1:18" ht="16" thickBot="1">
      <c r="J661" s="22" t="s">
        <v>250</v>
      </c>
      <c r="K661" s="76">
        <f>K658-K656</f>
        <v>7.5420624210244256</v>
      </c>
      <c r="L661" s="78">
        <f>(L658^2+L656^2)^0.5</f>
        <v>3.2522567535606823</v>
      </c>
      <c r="M661" s="78">
        <f>M658-M656</f>
        <v>-0.23494930558375771</v>
      </c>
      <c r="N661" s="78">
        <f>(N658^2+N656^2)^0.5</f>
        <v>0.59169842398746331</v>
      </c>
      <c r="O661" s="78">
        <f>O658-O656</f>
        <v>8.602400756953493</v>
      </c>
      <c r="P661" s="78">
        <f>(P658^2+P656^2)^0.5</f>
        <v>8.4796869623698825</v>
      </c>
      <c r="Q661" s="78">
        <f>Q658-Q656</f>
        <v>-0.23297800359292031</v>
      </c>
      <c r="R661" s="269">
        <f>(R658^2+R656^2)^0.5</f>
        <v>1.0758429673546535</v>
      </c>
    </row>
    <row r="662" spans="1:18">
      <c r="K662" s="262" t="s">
        <v>251</v>
      </c>
      <c r="M662" s="262" t="s">
        <v>252</v>
      </c>
      <c r="O662" s="262" t="s">
        <v>253</v>
      </c>
      <c r="Q662" s="262" t="s">
        <v>254</v>
      </c>
    </row>
    <row r="664" spans="1:18" ht="16" thickBot="1">
      <c r="J664" s="3" t="s">
        <v>267</v>
      </c>
    </row>
    <row r="665" spans="1:18">
      <c r="J665" s="4" t="s">
        <v>21</v>
      </c>
      <c r="K665" s="258" t="e">
        <f>K544+K655</f>
        <v>#VALUE!</v>
      </c>
      <c r="L665" s="37" t="e">
        <f>(L544^2+L655^2)^0.5</f>
        <v>#VALUE!</v>
      </c>
      <c r="M665" s="37">
        <f>M544+M655</f>
        <v>21.837011988575302</v>
      </c>
      <c r="N665" s="37">
        <f>(N544^2+N655^2)^0.5</f>
        <v>2.1473708333241195</v>
      </c>
      <c r="O665" s="37" t="e">
        <f>O544+O655</f>
        <v>#VALUE!</v>
      </c>
      <c r="P665" s="37" t="e">
        <f>(P544^2+P655^2)^0.5</f>
        <v>#VALUE!</v>
      </c>
      <c r="Q665" s="37">
        <f>Q544+Q655</f>
        <v>32.508832327640746</v>
      </c>
      <c r="R665" s="234">
        <f>(R544^2+R655^2)^0.5</f>
        <v>2.3230056058963515</v>
      </c>
    </row>
    <row r="666" spans="1:18">
      <c r="J666" s="15" t="s">
        <v>237</v>
      </c>
      <c r="K666" s="74">
        <f>K545+K656</f>
        <v>280.51618816293484</v>
      </c>
      <c r="L666" s="35">
        <f>(L545^2+L656^2)^0.5</f>
        <v>10.674444366234802</v>
      </c>
      <c r="M666" s="35">
        <f>M545+M656</f>
        <v>26.3733913723154</v>
      </c>
      <c r="N666" s="35">
        <f>(N545^2+N656^2)^0.5</f>
        <v>2.4991637280605059</v>
      </c>
      <c r="O666" s="35">
        <f>O545+O656</f>
        <v>435.28394694664235</v>
      </c>
      <c r="P666" s="35">
        <f>(P545^2+P656^2)^0.5</f>
        <v>12.817530170500087</v>
      </c>
      <c r="Q666" s="35">
        <f>Q545+Q656</f>
        <v>50.859401770587468</v>
      </c>
      <c r="R666" s="36">
        <f>(R545^2+R656^2)^0.5</f>
        <v>4.2383063067851019</v>
      </c>
    </row>
    <row r="667" spans="1:18">
      <c r="J667" s="15" t="s">
        <v>32</v>
      </c>
      <c r="K667" s="74">
        <f>K546+K657</f>
        <v>310.04063670369021</v>
      </c>
      <c r="L667" s="35">
        <f>(L546^2+L657^2)^0.5</f>
        <v>9.2578454378601727</v>
      </c>
      <c r="M667" s="35">
        <f>M546+M657</f>
        <v>26.609449353476375</v>
      </c>
      <c r="N667" s="35">
        <f>(N546^2+N657^2)^0.5</f>
        <v>1.2354943163637542</v>
      </c>
      <c r="O667" s="35" t="e">
        <f>O546+O657</f>
        <v>#DIV/0!</v>
      </c>
      <c r="P667" s="35" t="e">
        <f>(P546^2+P657^2)^0.5</f>
        <v>#DIV/0!</v>
      </c>
      <c r="Q667" s="35">
        <f>Q546+Q657</f>
        <v>62.921539720412191</v>
      </c>
      <c r="R667" s="36">
        <f>(R546^2+R657^2)^0.5</f>
        <v>3.3260758043864769</v>
      </c>
    </row>
    <row r="668" spans="1:18" ht="16" thickBot="1">
      <c r="J668" s="22" t="s">
        <v>31</v>
      </c>
      <c r="K668" s="76">
        <f>K547+K658</f>
        <v>222.9088385154277</v>
      </c>
      <c r="L668" s="77">
        <f>(L547^2+L658^2)^0.5</f>
        <v>20.275237419862062</v>
      </c>
      <c r="M668" s="77">
        <f>M547+M658</f>
        <v>25.710156254342234</v>
      </c>
      <c r="N668" s="77">
        <f>(N547^2+N658^2)^0.5</f>
        <v>1.4659050290414617</v>
      </c>
      <c r="O668" s="77">
        <f>O547+O658</f>
        <v>327.7255551750888</v>
      </c>
      <c r="P668" s="77">
        <f>(P547^2+P658^2)^0.5</f>
        <v>29.540635273866165</v>
      </c>
      <c r="Q668" s="77">
        <f>Q547+Q658</f>
        <v>53.959713975941668</v>
      </c>
      <c r="R668" s="79">
        <f>(R547^2+R658^2)^0.5</f>
        <v>3.8540526363012408</v>
      </c>
    </row>
    <row r="669" spans="1:18" ht="16" thickBot="1"/>
    <row r="670" spans="1:18">
      <c r="J670" s="4" t="s">
        <v>249</v>
      </c>
      <c r="K670" s="258">
        <f>K667-K666</f>
        <v>29.524448540755373</v>
      </c>
      <c r="L670" s="38">
        <f>(L667^2+L666^2)^0.5</f>
        <v>14.129807666035314</v>
      </c>
      <c r="M670" s="38">
        <f>M667-M666</f>
        <v>0.23605798116097532</v>
      </c>
      <c r="N670" s="38">
        <f>(N667^2+N666^2)^0.5</f>
        <v>2.787878323281062</v>
      </c>
      <c r="O670" s="38" t="e">
        <f>O667-O666</f>
        <v>#DIV/0!</v>
      </c>
      <c r="P670" s="38" t="e">
        <f>(P667^2+P666^2)^0.5</f>
        <v>#DIV/0!</v>
      </c>
      <c r="Q670" s="38">
        <f>Q667-Q666</f>
        <v>12.062137949824724</v>
      </c>
      <c r="R670" s="268">
        <f>(R667^2+R666^2)^0.5</f>
        <v>5.3875802181182904</v>
      </c>
    </row>
    <row r="671" spans="1:18" ht="16" thickBot="1">
      <c r="J671" s="22" t="s">
        <v>250</v>
      </c>
      <c r="K671" s="76">
        <f>K668-K666</f>
        <v>-57.607349647507135</v>
      </c>
      <c r="L671" s="78">
        <f>(L668^2+L666^2)^0.5</f>
        <v>22.913511624358598</v>
      </c>
      <c r="M671" s="78">
        <f>M668-M666</f>
        <v>-0.6632351179731657</v>
      </c>
      <c r="N671" s="78">
        <f>(N668^2+N666^2)^0.5</f>
        <v>2.8973603320647459</v>
      </c>
      <c r="O671" s="78">
        <f>O668-O666</f>
        <v>-107.55839177155354</v>
      </c>
      <c r="P671" s="78">
        <f>(P668^2+P666^2)^0.5</f>
        <v>32.201524995802075</v>
      </c>
      <c r="Q671" s="78">
        <f>Q668-Q666</f>
        <v>3.1003122053542</v>
      </c>
      <c r="R671" s="269">
        <f>(R668^2+R666^2)^0.5</f>
        <v>5.7286090871619892</v>
      </c>
    </row>
    <row r="672" spans="1:18">
      <c r="K672" s="262" t="s">
        <v>251</v>
      </c>
      <c r="M672" s="262" t="s">
        <v>252</v>
      </c>
      <c r="O672" s="262" t="s">
        <v>253</v>
      </c>
      <c r="Q672" s="262" t="s">
        <v>254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548"/>
  <sheetViews>
    <sheetView topLeftCell="A40" workbookViewId="0">
      <selection activeCell="F52" sqref="F52:F63"/>
    </sheetView>
  </sheetViews>
  <sheetFormatPr baseColWidth="10" defaultColWidth="8.83203125" defaultRowHeight="15" x14ac:dyDescent="0"/>
  <cols>
    <col min="1" max="1" width="14.5" style="3" customWidth="1"/>
    <col min="2" max="2" width="9.6640625" style="3" customWidth="1"/>
    <col min="3" max="3" width="8.83203125" style="3"/>
    <col min="4" max="4" width="8.83203125" style="3" customWidth="1"/>
    <col min="5" max="5" width="8.83203125" style="3"/>
    <col min="6" max="6" width="9.1640625" style="3" customWidth="1"/>
    <col min="7" max="7" width="8.83203125" style="3"/>
    <col min="8" max="8" width="9.6640625" style="3" customWidth="1"/>
    <col min="9" max="10" width="8.83203125" style="3"/>
    <col min="11" max="11" width="14" style="3" customWidth="1"/>
    <col min="12" max="16384" width="8.83203125" style="3"/>
  </cols>
  <sheetData>
    <row r="2" spans="1:20" s="1" customFormat="1">
      <c r="A2" s="1" t="s">
        <v>0</v>
      </c>
    </row>
    <row r="4" spans="1:20" s="2" customFormat="1">
      <c r="A4" s="2" t="s">
        <v>1</v>
      </c>
    </row>
    <row r="5" spans="1:20" ht="16" thickBot="1"/>
    <row r="6" spans="1:20" ht="16" thickBot="1">
      <c r="A6" s="4" t="s">
        <v>2</v>
      </c>
      <c r="B6" s="5" t="s">
        <v>3</v>
      </c>
      <c r="C6" s="5" t="s">
        <v>4</v>
      </c>
      <c r="D6" s="5" t="s">
        <v>5</v>
      </c>
      <c r="E6" s="5" t="s">
        <v>4</v>
      </c>
      <c r="F6" s="6" t="s">
        <v>2</v>
      </c>
      <c r="G6" s="5" t="s">
        <v>3</v>
      </c>
      <c r="H6" s="5" t="s">
        <v>4</v>
      </c>
      <c r="I6" s="5" t="s">
        <v>5</v>
      </c>
      <c r="J6" s="7" t="s">
        <v>4</v>
      </c>
      <c r="K6" s="5" t="s">
        <v>2</v>
      </c>
      <c r="L6" s="5" t="s">
        <v>3</v>
      </c>
      <c r="M6" s="5" t="s">
        <v>4</v>
      </c>
      <c r="N6" s="5" t="s">
        <v>5</v>
      </c>
      <c r="O6" s="5" t="s">
        <v>4</v>
      </c>
      <c r="P6" s="6" t="s">
        <v>2</v>
      </c>
      <c r="Q6" s="5" t="s">
        <v>3</v>
      </c>
      <c r="R6" s="5" t="s">
        <v>4</v>
      </c>
      <c r="S6" s="5" t="s">
        <v>5</v>
      </c>
      <c r="T6" s="8" t="s">
        <v>4</v>
      </c>
    </row>
    <row r="7" spans="1:20" ht="16" thickTop="1">
      <c r="A7" s="9">
        <v>1</v>
      </c>
      <c r="B7" s="10">
        <v>-20.83</v>
      </c>
      <c r="C7" s="11"/>
      <c r="D7" s="11"/>
      <c r="E7" s="11"/>
      <c r="F7" s="12">
        <v>13</v>
      </c>
      <c r="G7" s="11"/>
      <c r="H7" s="11"/>
      <c r="I7" s="11"/>
      <c r="J7" s="13"/>
      <c r="K7" s="10">
        <v>25</v>
      </c>
      <c r="L7" s="11"/>
      <c r="M7" s="11"/>
      <c r="N7" s="11"/>
      <c r="O7" s="11"/>
      <c r="P7" s="12">
        <v>37</v>
      </c>
      <c r="Q7" s="11"/>
      <c r="R7" s="11"/>
      <c r="S7" s="11"/>
      <c r="T7" s="14"/>
    </row>
    <row r="8" spans="1:20">
      <c r="A8" s="15">
        <v>2</v>
      </c>
      <c r="B8" s="16"/>
      <c r="C8" s="16"/>
      <c r="D8" s="16"/>
      <c r="E8" s="16"/>
      <c r="F8" s="17">
        <v>14</v>
      </c>
      <c r="G8" s="16"/>
      <c r="H8" s="16"/>
      <c r="I8" s="16"/>
      <c r="J8" s="18"/>
      <c r="K8" s="19">
        <v>26</v>
      </c>
      <c r="L8" s="16"/>
      <c r="M8" s="16"/>
      <c r="N8" s="16"/>
      <c r="O8" s="16"/>
      <c r="P8" s="17">
        <v>38</v>
      </c>
      <c r="Q8" s="19">
        <v>-19.86</v>
      </c>
      <c r="R8" s="16"/>
      <c r="S8" s="16"/>
      <c r="T8" s="20"/>
    </row>
    <row r="9" spans="1:20" ht="17">
      <c r="A9" s="15">
        <v>3</v>
      </c>
      <c r="B9" s="21"/>
      <c r="C9" s="21"/>
      <c r="D9" s="21"/>
      <c r="E9" s="21"/>
      <c r="F9" s="17">
        <v>15</v>
      </c>
      <c r="G9" s="16"/>
      <c r="H9" s="16"/>
      <c r="I9" s="16"/>
      <c r="J9" s="18"/>
      <c r="K9" s="19">
        <v>27</v>
      </c>
      <c r="L9" s="16"/>
      <c r="M9" s="16"/>
      <c r="N9" s="16"/>
      <c r="O9" s="16"/>
      <c r="P9" s="17">
        <v>39</v>
      </c>
      <c r="Q9" s="16"/>
      <c r="R9" s="16"/>
      <c r="S9" s="16"/>
      <c r="T9" s="20"/>
    </row>
    <row r="10" spans="1:20" ht="17">
      <c r="A10" s="15">
        <v>4</v>
      </c>
      <c r="B10" s="21"/>
      <c r="C10" s="21"/>
      <c r="D10" s="21"/>
      <c r="E10" s="21"/>
      <c r="F10" s="17">
        <v>16</v>
      </c>
      <c r="G10" s="16"/>
      <c r="H10" s="16"/>
      <c r="I10" s="16"/>
      <c r="J10" s="18"/>
      <c r="K10" s="19">
        <v>28</v>
      </c>
      <c r="L10" s="16"/>
      <c r="M10" s="16"/>
      <c r="N10" s="16"/>
      <c r="O10" s="16"/>
      <c r="P10" s="17">
        <v>40</v>
      </c>
      <c r="Q10" s="16"/>
      <c r="R10" s="16"/>
      <c r="S10" s="16"/>
      <c r="T10" s="20"/>
    </row>
    <row r="11" spans="1:20">
      <c r="A11" s="15">
        <v>5</v>
      </c>
      <c r="B11" s="16"/>
      <c r="C11" s="16"/>
      <c r="D11" s="16"/>
      <c r="E11" s="16"/>
      <c r="F11" s="17">
        <v>17</v>
      </c>
      <c r="G11" s="16"/>
      <c r="H11" s="16"/>
      <c r="I11" s="16"/>
      <c r="J11" s="18"/>
      <c r="K11" s="19">
        <v>29</v>
      </c>
      <c r="L11" s="19">
        <v>-14.21</v>
      </c>
      <c r="M11" s="16"/>
      <c r="N11" s="16"/>
      <c r="O11" s="16"/>
      <c r="P11" s="17">
        <v>41</v>
      </c>
      <c r="Q11" s="16"/>
      <c r="R11" s="16"/>
      <c r="S11" s="16"/>
      <c r="T11" s="20"/>
    </row>
    <row r="12" spans="1:20">
      <c r="A12" s="15">
        <v>6</v>
      </c>
      <c r="B12" s="19">
        <v>-13.98</v>
      </c>
      <c r="C12" s="16"/>
      <c r="D12" s="16"/>
      <c r="E12" s="16"/>
      <c r="F12" s="17">
        <v>18</v>
      </c>
      <c r="G12" s="16"/>
      <c r="H12" s="16"/>
      <c r="I12" s="16"/>
      <c r="J12" s="18"/>
      <c r="K12" s="19">
        <v>30</v>
      </c>
      <c r="L12" s="16"/>
      <c r="M12" s="16"/>
      <c r="N12" s="16"/>
      <c r="O12" s="16"/>
      <c r="P12" s="17">
        <v>42</v>
      </c>
      <c r="Q12" s="16"/>
      <c r="R12" s="16"/>
      <c r="S12" s="16"/>
      <c r="T12" s="20"/>
    </row>
    <row r="13" spans="1:20">
      <c r="A13" s="15">
        <v>7</v>
      </c>
      <c r="B13" s="16"/>
      <c r="C13" s="16"/>
      <c r="D13" s="16"/>
      <c r="E13" s="16"/>
      <c r="F13" s="17">
        <v>19</v>
      </c>
      <c r="G13" s="16"/>
      <c r="H13" s="16"/>
      <c r="I13" s="16"/>
      <c r="J13" s="18"/>
      <c r="K13" s="19">
        <v>31</v>
      </c>
      <c r="L13" s="16"/>
      <c r="M13" s="16"/>
      <c r="N13" s="16"/>
      <c r="O13" s="16"/>
      <c r="P13" s="17">
        <v>43</v>
      </c>
      <c r="Q13" s="16"/>
      <c r="R13" s="16"/>
      <c r="S13" s="16"/>
      <c r="T13" s="20"/>
    </row>
    <row r="14" spans="1:20">
      <c r="A14" s="15">
        <v>8</v>
      </c>
      <c r="B14" s="16"/>
      <c r="C14" s="16"/>
      <c r="D14" s="16"/>
      <c r="E14" s="16"/>
      <c r="F14" s="17">
        <v>20</v>
      </c>
      <c r="G14" s="19">
        <v>-21.83</v>
      </c>
      <c r="H14" s="16"/>
      <c r="I14" s="16"/>
      <c r="J14" s="18"/>
      <c r="K14" s="19">
        <v>32</v>
      </c>
      <c r="L14" s="16"/>
      <c r="M14" s="16"/>
      <c r="N14" s="16"/>
      <c r="O14" s="16"/>
      <c r="P14" s="17">
        <v>44</v>
      </c>
      <c r="Q14" s="16"/>
      <c r="R14" s="16"/>
      <c r="S14" s="16"/>
      <c r="T14" s="20"/>
    </row>
    <row r="15" spans="1:20">
      <c r="A15" s="15">
        <v>9</v>
      </c>
      <c r="B15" s="16"/>
      <c r="C15" s="16"/>
      <c r="D15" s="16"/>
      <c r="E15" s="16"/>
      <c r="F15" s="17">
        <v>21</v>
      </c>
      <c r="G15" s="16"/>
      <c r="H15" s="16"/>
      <c r="I15" s="16"/>
      <c r="J15" s="18"/>
      <c r="K15" s="19">
        <v>33</v>
      </c>
      <c r="L15" s="19">
        <v>-21.56</v>
      </c>
      <c r="M15" s="16"/>
      <c r="N15" s="16"/>
      <c r="O15" s="16"/>
      <c r="P15" s="17">
        <v>45</v>
      </c>
      <c r="Q15" s="16"/>
      <c r="R15" s="16"/>
      <c r="S15" s="16"/>
      <c r="T15" s="20"/>
    </row>
    <row r="16" spans="1:20">
      <c r="A16" s="15">
        <v>10</v>
      </c>
      <c r="B16" s="16"/>
      <c r="C16" s="16"/>
      <c r="D16" s="16"/>
      <c r="E16" s="16"/>
      <c r="F16" s="17">
        <v>22</v>
      </c>
      <c r="G16" s="16"/>
      <c r="H16" s="16"/>
      <c r="I16" s="16"/>
      <c r="J16" s="18"/>
      <c r="K16" s="19">
        <v>34</v>
      </c>
      <c r="L16" s="16"/>
      <c r="M16" s="16"/>
      <c r="N16" s="16"/>
      <c r="O16" s="16"/>
      <c r="P16" s="17">
        <v>46</v>
      </c>
      <c r="Q16" s="16"/>
      <c r="R16" s="16"/>
      <c r="S16" s="16"/>
      <c r="T16" s="20"/>
    </row>
    <row r="17" spans="1:20">
      <c r="A17" s="15">
        <v>11</v>
      </c>
      <c r="B17" s="16"/>
      <c r="C17" s="16"/>
      <c r="D17" s="16"/>
      <c r="E17" s="16"/>
      <c r="F17" s="17">
        <v>23</v>
      </c>
      <c r="G17" s="19">
        <v>-16.78</v>
      </c>
      <c r="H17" s="16"/>
      <c r="I17" s="16"/>
      <c r="J17" s="18"/>
      <c r="K17" s="19">
        <v>35</v>
      </c>
      <c r="L17" s="16"/>
      <c r="M17" s="16"/>
      <c r="N17" s="16"/>
      <c r="O17" s="16"/>
      <c r="P17" s="17">
        <v>47</v>
      </c>
      <c r="Q17" s="16"/>
      <c r="R17" s="16"/>
      <c r="S17" s="16"/>
      <c r="T17" s="20"/>
    </row>
    <row r="18" spans="1:20" ht="16" thickBot="1">
      <c r="A18" s="22">
        <v>12</v>
      </c>
      <c r="B18" s="23"/>
      <c r="C18" s="23"/>
      <c r="D18" s="23"/>
      <c r="E18" s="23"/>
      <c r="F18" s="24">
        <v>24</v>
      </c>
      <c r="G18" s="23"/>
      <c r="H18" s="23"/>
      <c r="I18" s="23"/>
      <c r="J18" s="25"/>
      <c r="K18" s="26">
        <v>36</v>
      </c>
      <c r="L18" s="23"/>
      <c r="M18" s="23"/>
      <c r="N18" s="23"/>
      <c r="O18" s="23"/>
      <c r="P18" s="24">
        <v>48</v>
      </c>
      <c r="Q18" s="26">
        <v>-17.02</v>
      </c>
      <c r="R18" s="23"/>
      <c r="S18" s="23"/>
      <c r="T18" s="27"/>
    </row>
    <row r="20" spans="1:20" ht="16" thickBot="1">
      <c r="A20" s="3" t="s">
        <v>6</v>
      </c>
      <c r="B20" s="28" t="s">
        <v>7</v>
      </c>
    </row>
    <row r="21" spans="1:20" ht="16" thickBot="1">
      <c r="A21" s="29"/>
      <c r="B21" s="30" t="s">
        <v>8</v>
      </c>
      <c r="C21" s="31" t="s">
        <v>9</v>
      </c>
      <c r="D21" s="31" t="s">
        <v>10</v>
      </c>
      <c r="E21" s="31" t="s">
        <v>9</v>
      </c>
      <c r="F21" s="31" t="s">
        <v>11</v>
      </c>
      <c r="G21" s="31" t="s">
        <v>9</v>
      </c>
      <c r="H21" s="31" t="s">
        <v>12</v>
      </c>
      <c r="I21" s="32" t="s">
        <v>9</v>
      </c>
    </row>
    <row r="22" spans="1:20" ht="17" thickTop="1" thickBot="1">
      <c r="A22" s="15" t="s">
        <v>13</v>
      </c>
      <c r="B22" s="33">
        <f>AVERAGE(B7,Q8)</f>
        <v>-20.344999999999999</v>
      </c>
      <c r="C22" s="34">
        <f>STDEV(B7,Q8)</f>
        <v>0.68589357775095028</v>
      </c>
      <c r="D22" s="34">
        <f>AVERAGE(B12,L11)</f>
        <v>-14.095000000000001</v>
      </c>
      <c r="E22" s="34">
        <f>STDEV(B12,L11)</f>
        <v>0.16263455967290624</v>
      </c>
      <c r="F22" s="34">
        <f>AVERAGE(G14,L15)</f>
        <v>-21.695</v>
      </c>
      <c r="G22" s="34">
        <f>STDEV(G14,L15)</f>
        <v>0.19091883092036754</v>
      </c>
      <c r="H22" s="35">
        <f>AVERAGE(G17,Q18)</f>
        <v>-16.899999999999999</v>
      </c>
      <c r="I22" s="36">
        <f>STDEV(G17,Q18)</f>
        <v>0.16970562748477031</v>
      </c>
    </row>
    <row r="23" spans="1:20">
      <c r="A23" s="5"/>
      <c r="B23" s="37"/>
      <c r="C23" s="37"/>
      <c r="D23" s="38"/>
      <c r="E23" s="37"/>
      <c r="F23" s="37"/>
      <c r="G23" s="37"/>
      <c r="H23" s="37"/>
      <c r="I23" s="37"/>
    </row>
    <row r="24" spans="1:20">
      <c r="A24" s="19"/>
      <c r="B24" s="35"/>
      <c r="C24" s="35"/>
      <c r="D24" s="34"/>
      <c r="E24" s="35"/>
      <c r="F24" s="35"/>
      <c r="G24" s="35"/>
      <c r="H24" s="35"/>
      <c r="I24" s="35"/>
    </row>
    <row r="25" spans="1:20" s="2" customFormat="1">
      <c r="A25" s="2" t="s">
        <v>14</v>
      </c>
    </row>
    <row r="26" spans="1:20" ht="16" thickBot="1"/>
    <row r="27" spans="1:20" ht="16" thickBot="1">
      <c r="A27" s="4" t="s">
        <v>2</v>
      </c>
      <c r="B27" s="5" t="s">
        <v>3</v>
      </c>
      <c r="C27" s="5" t="s">
        <v>4</v>
      </c>
      <c r="D27" s="5" t="s">
        <v>5</v>
      </c>
      <c r="E27" s="5" t="s">
        <v>4</v>
      </c>
      <c r="F27" s="6" t="s">
        <v>2</v>
      </c>
      <c r="G27" s="5" t="s">
        <v>3</v>
      </c>
      <c r="H27" s="5" t="s">
        <v>4</v>
      </c>
      <c r="I27" s="5" t="s">
        <v>5</v>
      </c>
      <c r="J27" s="7" t="s">
        <v>4</v>
      </c>
      <c r="K27" s="5" t="s">
        <v>2</v>
      </c>
      <c r="L27" s="5" t="s">
        <v>3</v>
      </c>
      <c r="M27" s="5" t="s">
        <v>4</v>
      </c>
      <c r="N27" s="5" t="s">
        <v>5</v>
      </c>
      <c r="O27" s="5" t="s">
        <v>4</v>
      </c>
      <c r="P27" s="6" t="s">
        <v>2</v>
      </c>
      <c r="Q27" s="5" t="s">
        <v>3</v>
      </c>
      <c r="R27" s="5" t="s">
        <v>4</v>
      </c>
      <c r="S27" s="5" t="s">
        <v>5</v>
      </c>
      <c r="T27" s="8" t="s">
        <v>4</v>
      </c>
    </row>
    <row r="28" spans="1:20" ht="16" thickTop="1">
      <c r="A28" s="9">
        <v>1</v>
      </c>
      <c r="B28" s="11"/>
      <c r="C28" s="11"/>
      <c r="D28" s="11"/>
      <c r="E28" s="11"/>
      <c r="F28" s="39">
        <v>13</v>
      </c>
      <c r="G28" s="11"/>
      <c r="H28" s="11"/>
      <c r="I28" s="11"/>
      <c r="J28" s="13"/>
      <c r="K28" s="40">
        <v>25</v>
      </c>
      <c r="L28" s="11"/>
      <c r="M28" s="11"/>
      <c r="N28" s="11"/>
      <c r="O28" s="11"/>
      <c r="P28" s="39">
        <v>37</v>
      </c>
      <c r="Q28" s="11"/>
      <c r="R28" s="11"/>
      <c r="S28" s="11"/>
      <c r="T28" s="14"/>
    </row>
    <row r="29" spans="1:20">
      <c r="A29" s="15">
        <v>2</v>
      </c>
      <c r="B29" s="41">
        <v>-22.02</v>
      </c>
      <c r="C29" s="41"/>
      <c r="D29" s="42">
        <v>51.1</v>
      </c>
      <c r="E29" s="42">
        <v>2.1</v>
      </c>
      <c r="F29" s="43">
        <v>14</v>
      </c>
      <c r="G29" s="16"/>
      <c r="H29" s="16"/>
      <c r="I29" s="16"/>
      <c r="J29" s="18"/>
      <c r="K29" s="41">
        <v>26</v>
      </c>
      <c r="L29" s="16"/>
      <c r="M29" s="16"/>
      <c r="N29" s="16"/>
      <c r="O29" s="16"/>
      <c r="P29" s="43">
        <v>38</v>
      </c>
      <c r="Q29" s="16"/>
      <c r="R29" s="16"/>
      <c r="S29" s="16"/>
      <c r="T29" s="20"/>
    </row>
    <row r="30" spans="1:20" ht="17">
      <c r="A30" s="15">
        <v>3</v>
      </c>
      <c r="B30" s="44">
        <v>-23.03</v>
      </c>
      <c r="C30" s="44"/>
      <c r="D30" s="45">
        <v>44.2</v>
      </c>
      <c r="E30" s="45">
        <v>2.1</v>
      </c>
      <c r="F30" s="43">
        <v>15</v>
      </c>
      <c r="G30" s="16"/>
      <c r="H30" s="16"/>
      <c r="I30" s="16"/>
      <c r="J30" s="18"/>
      <c r="K30" s="41">
        <v>27</v>
      </c>
      <c r="L30" s="16"/>
      <c r="M30" s="16"/>
      <c r="N30" s="16"/>
      <c r="O30" s="16"/>
      <c r="P30" s="43">
        <v>39</v>
      </c>
      <c r="Q30" s="41">
        <v>-21.5</v>
      </c>
      <c r="R30" s="41"/>
      <c r="S30" s="41">
        <v>48.7</v>
      </c>
      <c r="T30" s="46">
        <v>2.1</v>
      </c>
    </row>
    <row r="31" spans="1:20" ht="17">
      <c r="A31" s="15">
        <v>4</v>
      </c>
      <c r="B31" s="44">
        <v>-15.85</v>
      </c>
      <c r="C31" s="44"/>
      <c r="D31" s="45">
        <v>30.6</v>
      </c>
      <c r="E31" s="45">
        <v>2.1</v>
      </c>
      <c r="F31" s="43">
        <v>16</v>
      </c>
      <c r="G31" s="16"/>
      <c r="H31" s="16"/>
      <c r="I31" s="16"/>
      <c r="J31" s="18"/>
      <c r="K31" s="41">
        <v>28</v>
      </c>
      <c r="L31" s="16"/>
      <c r="M31" s="16"/>
      <c r="N31" s="16"/>
      <c r="O31" s="16"/>
      <c r="P31" s="43">
        <v>40</v>
      </c>
      <c r="Q31" s="16"/>
      <c r="R31" s="16"/>
      <c r="S31" s="16"/>
      <c r="T31" s="20"/>
    </row>
    <row r="32" spans="1:20">
      <c r="A32" s="15">
        <v>5</v>
      </c>
      <c r="B32" s="16"/>
      <c r="C32" s="16"/>
      <c r="D32" s="47"/>
      <c r="E32" s="47"/>
      <c r="F32" s="43">
        <v>17</v>
      </c>
      <c r="G32" s="16"/>
      <c r="H32" s="16"/>
      <c r="I32" s="16"/>
      <c r="J32" s="18"/>
      <c r="K32" s="41">
        <v>29</v>
      </c>
      <c r="L32" s="41">
        <v>-15.79</v>
      </c>
      <c r="M32" s="41"/>
      <c r="N32" s="41">
        <v>35.700000000000003</v>
      </c>
      <c r="O32" s="41">
        <v>2.2999999999999998</v>
      </c>
      <c r="P32" s="43">
        <v>41</v>
      </c>
      <c r="Q32" s="16"/>
      <c r="R32" s="16"/>
      <c r="S32" s="16"/>
      <c r="T32" s="20"/>
    </row>
    <row r="33" spans="1:20" ht="17">
      <c r="A33" s="15">
        <v>6</v>
      </c>
      <c r="B33" s="41"/>
      <c r="C33" s="41"/>
      <c r="D33" s="45">
        <v>37.299999999999997</v>
      </c>
      <c r="E33" s="45">
        <v>2.5</v>
      </c>
      <c r="F33" s="43">
        <v>18</v>
      </c>
      <c r="G33" s="16"/>
      <c r="H33" s="16"/>
      <c r="I33" s="16"/>
      <c r="J33" s="18"/>
      <c r="K33" s="41">
        <v>30</v>
      </c>
      <c r="L33" s="16"/>
      <c r="M33" s="16"/>
      <c r="N33" s="16"/>
      <c r="O33" s="16"/>
      <c r="P33" s="43">
        <v>42</v>
      </c>
      <c r="Q33" s="16"/>
      <c r="R33" s="16"/>
      <c r="S33" s="16"/>
      <c r="T33" s="20"/>
    </row>
    <row r="34" spans="1:20" ht="17">
      <c r="A34" s="15">
        <v>7</v>
      </c>
      <c r="B34" s="41">
        <v>-23.63</v>
      </c>
      <c r="C34" s="41"/>
      <c r="D34" s="45">
        <v>76</v>
      </c>
      <c r="E34" s="45">
        <v>2.1</v>
      </c>
      <c r="F34" s="43">
        <v>19</v>
      </c>
      <c r="G34" s="16"/>
      <c r="H34" s="16"/>
      <c r="I34" s="16"/>
      <c r="J34" s="18"/>
      <c r="K34" s="41">
        <v>31</v>
      </c>
      <c r="L34" s="16"/>
      <c r="M34" s="16"/>
      <c r="N34" s="16"/>
      <c r="O34" s="16"/>
      <c r="P34" s="43">
        <v>43</v>
      </c>
      <c r="Q34" s="16"/>
      <c r="R34" s="16"/>
      <c r="S34" s="16"/>
      <c r="T34" s="20"/>
    </row>
    <row r="35" spans="1:20" ht="17">
      <c r="A35" s="15">
        <v>8</v>
      </c>
      <c r="B35" s="41">
        <v>-23.63</v>
      </c>
      <c r="C35" s="41"/>
      <c r="D35" s="45">
        <v>71.3</v>
      </c>
      <c r="E35" s="45">
        <v>2.2999999999999998</v>
      </c>
      <c r="F35" s="43">
        <v>20</v>
      </c>
      <c r="G35" s="41">
        <v>-23.41</v>
      </c>
      <c r="H35" s="41"/>
      <c r="I35" s="41">
        <v>74.2</v>
      </c>
      <c r="J35" s="48">
        <v>2.1</v>
      </c>
      <c r="K35" s="41">
        <v>32</v>
      </c>
      <c r="L35" s="16"/>
      <c r="M35" s="16"/>
      <c r="N35" s="16"/>
      <c r="O35" s="16"/>
      <c r="P35" s="43">
        <v>44</v>
      </c>
      <c r="Q35" s="16"/>
      <c r="R35" s="16"/>
      <c r="S35" s="16"/>
      <c r="T35" s="20"/>
    </row>
    <row r="36" spans="1:20">
      <c r="A36" s="15">
        <v>9</v>
      </c>
      <c r="B36" s="16"/>
      <c r="C36" s="16"/>
      <c r="D36" s="47"/>
      <c r="E36" s="47"/>
      <c r="F36" s="43">
        <v>21</v>
      </c>
      <c r="G36" s="16"/>
      <c r="H36" s="16"/>
      <c r="I36" s="16"/>
      <c r="J36" s="18"/>
      <c r="K36" s="41">
        <v>33</v>
      </c>
      <c r="L36" s="16"/>
      <c r="M36" s="16"/>
      <c r="N36" s="16"/>
      <c r="O36" s="16"/>
      <c r="P36" s="43">
        <v>45</v>
      </c>
      <c r="Q36" s="16"/>
      <c r="R36" s="16"/>
      <c r="S36" s="16"/>
      <c r="T36" s="20"/>
    </row>
    <row r="37" spans="1:20">
      <c r="A37" s="15">
        <v>10</v>
      </c>
      <c r="B37" s="41">
        <v>-18.63</v>
      </c>
      <c r="C37" s="41"/>
      <c r="D37" s="42">
        <v>54.9</v>
      </c>
      <c r="E37" s="42">
        <v>2.1</v>
      </c>
      <c r="F37" s="43">
        <v>22</v>
      </c>
      <c r="G37" s="16"/>
      <c r="H37" s="16"/>
      <c r="I37" s="16"/>
      <c r="J37" s="18"/>
      <c r="K37" s="41">
        <v>34</v>
      </c>
      <c r="L37" s="16"/>
      <c r="M37" s="16"/>
      <c r="N37" s="16"/>
      <c r="O37" s="16"/>
      <c r="P37" s="43">
        <v>46</v>
      </c>
      <c r="Q37" s="16"/>
      <c r="R37" s="16"/>
      <c r="S37" s="16"/>
      <c r="T37" s="20"/>
    </row>
    <row r="38" spans="1:20">
      <c r="A38" s="15">
        <v>11</v>
      </c>
      <c r="B38" s="16"/>
      <c r="C38" s="16"/>
      <c r="D38" s="47"/>
      <c r="E38" s="47"/>
      <c r="F38" s="43">
        <v>23</v>
      </c>
      <c r="G38" s="41">
        <v>-17.440000000000001</v>
      </c>
      <c r="H38" s="41"/>
      <c r="I38" s="41">
        <v>61.9</v>
      </c>
      <c r="J38" s="48">
        <v>2.2000000000000002</v>
      </c>
      <c r="K38" s="41">
        <v>35</v>
      </c>
      <c r="L38" s="16"/>
      <c r="M38" s="16"/>
      <c r="N38" s="16"/>
      <c r="O38" s="16"/>
      <c r="P38" s="43">
        <v>47</v>
      </c>
      <c r="Q38" s="16"/>
      <c r="R38" s="16"/>
      <c r="S38" s="16"/>
      <c r="T38" s="20"/>
    </row>
    <row r="39" spans="1:20" ht="16" thickBot="1">
      <c r="A39" s="22">
        <v>12</v>
      </c>
      <c r="B39" s="23"/>
      <c r="C39" s="23"/>
      <c r="D39" s="49"/>
      <c r="E39" s="49"/>
      <c r="F39" s="50">
        <v>24</v>
      </c>
      <c r="G39" s="23"/>
      <c r="H39" s="23"/>
      <c r="I39" s="23"/>
      <c r="J39" s="25"/>
      <c r="K39" s="51">
        <v>36</v>
      </c>
      <c r="L39" s="51">
        <v>-18.97</v>
      </c>
      <c r="M39" s="51"/>
      <c r="N39" s="51">
        <v>53.5</v>
      </c>
      <c r="O39" s="51">
        <v>2.1</v>
      </c>
      <c r="P39" s="50">
        <v>48</v>
      </c>
      <c r="Q39" s="23"/>
      <c r="R39" s="23"/>
      <c r="S39" s="23"/>
      <c r="T39" s="27"/>
    </row>
    <row r="41" spans="1:20" ht="16" thickBot="1">
      <c r="A41" s="3" t="s">
        <v>6</v>
      </c>
      <c r="B41" s="28" t="s">
        <v>15</v>
      </c>
      <c r="K41" s="3" t="s">
        <v>16</v>
      </c>
      <c r="L41" s="28" t="s">
        <v>15</v>
      </c>
    </row>
    <row r="42" spans="1:20" ht="16" thickBot="1">
      <c r="A42" s="29"/>
      <c r="B42" s="30" t="s">
        <v>8</v>
      </c>
      <c r="C42" s="31" t="s">
        <v>9</v>
      </c>
      <c r="D42" s="31" t="s">
        <v>10</v>
      </c>
      <c r="E42" s="31" t="s">
        <v>9</v>
      </c>
      <c r="F42" s="31" t="s">
        <v>11</v>
      </c>
      <c r="G42" s="31" t="s">
        <v>9</v>
      </c>
      <c r="H42" s="31" t="s">
        <v>12</v>
      </c>
      <c r="I42" s="32" t="s">
        <v>9</v>
      </c>
      <c r="K42" s="29"/>
      <c r="L42" s="30" t="s">
        <v>8</v>
      </c>
      <c r="M42" s="31" t="s">
        <v>9</v>
      </c>
      <c r="N42" s="31" t="s">
        <v>10</v>
      </c>
      <c r="O42" s="31" t="s">
        <v>9</v>
      </c>
      <c r="P42" s="31" t="s">
        <v>11</v>
      </c>
      <c r="Q42" s="31" t="s">
        <v>9</v>
      </c>
      <c r="R42" s="31" t="s">
        <v>12</v>
      </c>
      <c r="S42" s="32" t="s">
        <v>9</v>
      </c>
    </row>
    <row r="43" spans="1:20" ht="17" thickTop="1" thickBot="1">
      <c r="A43" s="52" t="s">
        <v>13</v>
      </c>
      <c r="B43" s="53">
        <f>AVERAGE(B29,B30,Q30)</f>
        <v>-22.183333333333334</v>
      </c>
      <c r="C43" s="54">
        <f>STDEV(B29,B30,Q30)</f>
        <v>0.77796743719344341</v>
      </c>
      <c r="D43" s="54">
        <f>AVERAGE(B31,B33,L32)</f>
        <v>-15.82</v>
      </c>
      <c r="E43" s="54">
        <f>STDEV(B31,B33,L32)</f>
        <v>4.2426406871193201E-2</v>
      </c>
      <c r="F43" s="54">
        <f>AVERAGE(B34,B35,G35)</f>
        <v>-23.556666666666668</v>
      </c>
      <c r="G43" s="54">
        <f>STDEV(B35,B34,G35)</f>
        <v>0.12701705922171702</v>
      </c>
      <c r="H43" s="55">
        <f>AVERAGE(B37,G38,L39)</f>
        <v>-18.346666666666668</v>
      </c>
      <c r="I43" s="56">
        <f>STDEV(B37,G38,L39)</f>
        <v>0.80338865646294211</v>
      </c>
      <c r="K43" s="52" t="s">
        <v>13</v>
      </c>
      <c r="L43" s="57">
        <f>AVERAGE(D29,D30,S30)</f>
        <v>48</v>
      </c>
      <c r="M43" s="58">
        <f>STDEV(D29,D30,S30)</f>
        <v>3.5028559776273984</v>
      </c>
      <c r="N43" s="58">
        <f>AVERAGE(D31,D33,N32)</f>
        <v>34.533333333333339</v>
      </c>
      <c r="O43" s="58">
        <f>STDEV(D31,D33,N32)</f>
        <v>3.4990474894367072</v>
      </c>
      <c r="P43" s="58">
        <f>AVERAGE(D34,D35,I35)</f>
        <v>73.833333333333329</v>
      </c>
      <c r="Q43" s="58">
        <f>STDEV(D34,D35,I35)</f>
        <v>2.3713568549109896</v>
      </c>
      <c r="R43" s="59">
        <f>AVERAGE(D37,I38,N39)</f>
        <v>56.766666666666673</v>
      </c>
      <c r="S43" s="60">
        <f>STDEV(D37,I38,N39)</f>
        <v>4.5003703551300456</v>
      </c>
    </row>
    <row r="44" spans="1:20">
      <c r="A44" s="19"/>
      <c r="B44" s="35"/>
      <c r="C44" s="35"/>
      <c r="D44" s="34"/>
      <c r="E44" s="35"/>
      <c r="F44" s="35"/>
      <c r="G44" s="35"/>
      <c r="H44" s="35"/>
      <c r="I44" s="35"/>
    </row>
    <row r="45" spans="1:20">
      <c r="A45" s="19"/>
      <c r="B45" s="35"/>
      <c r="C45" s="35"/>
      <c r="D45" s="34"/>
      <c r="E45" s="35"/>
      <c r="F45" s="35"/>
      <c r="G45" s="35"/>
      <c r="H45" s="35"/>
      <c r="I45" s="35"/>
    </row>
    <row r="47" spans="1:20" s="1" customFormat="1">
      <c r="A47" s="1" t="s">
        <v>17</v>
      </c>
    </row>
    <row r="49" spans="1:20" s="2" customFormat="1">
      <c r="A49" s="2" t="s">
        <v>18</v>
      </c>
    </row>
    <row r="50" spans="1:20" ht="16" thickBot="1"/>
    <row r="51" spans="1:20" ht="16" thickBot="1">
      <c r="A51" s="4" t="s">
        <v>2</v>
      </c>
      <c r="B51" s="5" t="s">
        <v>3</v>
      </c>
      <c r="C51" s="5" t="s">
        <v>4</v>
      </c>
      <c r="D51" s="5" t="s">
        <v>5</v>
      </c>
      <c r="E51" s="5" t="s">
        <v>4</v>
      </c>
      <c r="F51" s="6" t="s">
        <v>2</v>
      </c>
      <c r="G51" s="5" t="s">
        <v>3</v>
      </c>
      <c r="H51" s="5" t="s">
        <v>4</v>
      </c>
      <c r="I51" s="5" t="s">
        <v>5</v>
      </c>
      <c r="J51" s="7" t="s">
        <v>4</v>
      </c>
      <c r="K51" s="5" t="s">
        <v>2</v>
      </c>
      <c r="L51" s="5" t="s">
        <v>3</v>
      </c>
      <c r="M51" s="5" t="s">
        <v>4</v>
      </c>
      <c r="N51" s="5" t="s">
        <v>5</v>
      </c>
      <c r="O51" s="5" t="s">
        <v>4</v>
      </c>
      <c r="P51" s="6" t="s">
        <v>2</v>
      </c>
      <c r="Q51" s="5" t="s">
        <v>3</v>
      </c>
      <c r="R51" s="5" t="s">
        <v>4</v>
      </c>
      <c r="S51" s="5" t="s">
        <v>5</v>
      </c>
      <c r="T51" s="8" t="s">
        <v>4</v>
      </c>
    </row>
    <row r="52" spans="1:20" ht="16" thickTop="1">
      <c r="A52" s="9">
        <v>1</v>
      </c>
      <c r="B52" s="10">
        <v>-24.67</v>
      </c>
      <c r="C52" s="10"/>
      <c r="D52" s="10">
        <v>43.1</v>
      </c>
      <c r="E52" s="10">
        <v>2.1</v>
      </c>
      <c r="F52" s="12">
        <v>13</v>
      </c>
      <c r="G52" s="10">
        <v>-25.75</v>
      </c>
      <c r="H52" s="10"/>
      <c r="I52" s="61">
        <v>63.9</v>
      </c>
      <c r="J52" s="62">
        <v>2.1</v>
      </c>
      <c r="K52" s="10">
        <v>25</v>
      </c>
      <c r="L52" s="10">
        <v>-22.43</v>
      </c>
      <c r="M52" s="10"/>
      <c r="N52" s="61">
        <v>184</v>
      </c>
      <c r="O52" s="10">
        <v>2.2999999999999998</v>
      </c>
      <c r="P52" s="12">
        <v>37</v>
      </c>
      <c r="Q52" s="10">
        <v>-25.76</v>
      </c>
      <c r="R52" s="10"/>
      <c r="S52" s="10">
        <v>75.599999999999994</v>
      </c>
      <c r="T52" s="63">
        <v>2.4</v>
      </c>
    </row>
    <row r="53" spans="1:20">
      <c r="A53" s="15">
        <v>2</v>
      </c>
      <c r="B53" s="19">
        <v>-23.78</v>
      </c>
      <c r="C53" s="19"/>
      <c r="D53" s="19">
        <v>70.3</v>
      </c>
      <c r="E53" s="41">
        <v>2.2000000000000002</v>
      </c>
      <c r="F53" s="17">
        <v>14</v>
      </c>
      <c r="G53" s="19">
        <v>-25.82</v>
      </c>
      <c r="H53" s="19"/>
      <c r="I53" s="64">
        <v>77.900000000000006</v>
      </c>
      <c r="J53" s="65">
        <v>2.4</v>
      </c>
      <c r="K53" s="19">
        <v>26</v>
      </c>
      <c r="L53" s="19">
        <v>-22.4</v>
      </c>
      <c r="M53" s="19"/>
      <c r="N53" s="42">
        <v>179.4</v>
      </c>
      <c r="O53" s="41">
        <v>2.2999999999999998</v>
      </c>
      <c r="P53" s="17">
        <v>38</v>
      </c>
      <c r="Q53" s="19">
        <v>-24.82</v>
      </c>
      <c r="R53" s="19"/>
      <c r="S53" s="41">
        <v>67.099999999999994</v>
      </c>
      <c r="T53" s="66">
        <v>2.5</v>
      </c>
    </row>
    <row r="54" spans="1:20" ht="17">
      <c r="A54" s="15">
        <v>3</v>
      </c>
      <c r="B54" s="21"/>
      <c r="C54" s="21"/>
      <c r="D54" s="21"/>
      <c r="E54" s="21"/>
      <c r="F54" s="17">
        <v>15</v>
      </c>
      <c r="G54" s="67">
        <v>-25.4</v>
      </c>
      <c r="H54" s="21" t="s">
        <v>19</v>
      </c>
      <c r="I54" s="47"/>
      <c r="J54" s="18"/>
      <c r="K54" s="19">
        <v>27</v>
      </c>
      <c r="L54" s="16"/>
      <c r="M54" s="16"/>
      <c r="N54" s="47"/>
      <c r="O54" s="16"/>
      <c r="P54" s="17">
        <v>39</v>
      </c>
      <c r="Q54" s="16"/>
      <c r="R54" s="16"/>
      <c r="S54" s="16"/>
      <c r="T54" s="20"/>
    </row>
    <row r="55" spans="1:20" ht="17">
      <c r="A55" s="15">
        <v>4</v>
      </c>
      <c r="B55" s="21">
        <v>-17.649999999999999</v>
      </c>
      <c r="C55" s="21" t="s">
        <v>19</v>
      </c>
      <c r="D55" s="21"/>
      <c r="E55" s="21"/>
      <c r="F55" s="17">
        <v>16</v>
      </c>
      <c r="G55" s="19">
        <v>-17.54</v>
      </c>
      <c r="H55" s="19"/>
      <c r="I55" s="64">
        <v>34.799999999999997</v>
      </c>
      <c r="J55" s="65">
        <v>2.1</v>
      </c>
      <c r="K55" s="19">
        <v>28</v>
      </c>
      <c r="L55" s="16"/>
      <c r="M55" s="16"/>
      <c r="N55" s="47"/>
      <c r="O55" s="16"/>
      <c r="P55" s="17">
        <v>40</v>
      </c>
      <c r="Q55" s="19">
        <v>-15.97</v>
      </c>
      <c r="R55" s="19"/>
      <c r="S55" s="19">
        <v>34.1</v>
      </c>
      <c r="T55" s="66">
        <v>2.4</v>
      </c>
    </row>
    <row r="56" spans="1:20">
      <c r="A56" s="15">
        <v>5</v>
      </c>
      <c r="B56" s="19">
        <v>-18.440000000000001</v>
      </c>
      <c r="C56" s="19"/>
      <c r="D56" s="19">
        <v>21.7</v>
      </c>
      <c r="E56" s="41">
        <v>2.2000000000000002</v>
      </c>
      <c r="F56" s="17">
        <v>17</v>
      </c>
      <c r="G56" s="19">
        <v>-16.809999999999999</v>
      </c>
      <c r="H56" s="19"/>
      <c r="I56" s="42">
        <v>42.2</v>
      </c>
      <c r="J56" s="65">
        <v>2.1</v>
      </c>
      <c r="K56" s="19">
        <v>29</v>
      </c>
      <c r="L56" s="19">
        <v>-17.23</v>
      </c>
      <c r="M56" s="19"/>
      <c r="N56" s="42">
        <v>108.2</v>
      </c>
      <c r="O56" s="41">
        <v>2.2999999999999998</v>
      </c>
      <c r="P56" s="17">
        <v>41</v>
      </c>
      <c r="Q56" s="16"/>
      <c r="R56" s="16"/>
      <c r="S56" s="16"/>
      <c r="T56" s="20"/>
    </row>
    <row r="57" spans="1:20" ht="17">
      <c r="A57" s="15">
        <v>6</v>
      </c>
      <c r="B57" s="19">
        <v>-16.48</v>
      </c>
      <c r="C57" s="19"/>
      <c r="D57" s="41">
        <v>39.6</v>
      </c>
      <c r="E57" s="41">
        <v>2.4</v>
      </c>
      <c r="F57" s="17">
        <v>18</v>
      </c>
      <c r="G57" s="16">
        <v>-17.55</v>
      </c>
      <c r="H57" s="21" t="s">
        <v>19</v>
      </c>
      <c r="I57" s="47"/>
      <c r="J57" s="18"/>
      <c r="K57" s="19">
        <v>30</v>
      </c>
      <c r="L57" s="19">
        <v>-16.13</v>
      </c>
      <c r="M57" s="19"/>
      <c r="N57" s="42">
        <v>116.8</v>
      </c>
      <c r="O57" s="41">
        <v>2.4</v>
      </c>
      <c r="P57" s="17">
        <v>42</v>
      </c>
      <c r="Q57" s="19">
        <v>-16.350000000000001</v>
      </c>
      <c r="R57" s="19"/>
      <c r="S57" s="41">
        <v>47.7</v>
      </c>
      <c r="T57" s="66">
        <v>2.4</v>
      </c>
    </row>
    <row r="58" spans="1:20" ht="17">
      <c r="A58" s="15">
        <v>7</v>
      </c>
      <c r="B58" s="19">
        <v>-24.74</v>
      </c>
      <c r="C58" s="19"/>
      <c r="D58" s="41">
        <v>93.1</v>
      </c>
      <c r="E58" s="41">
        <v>2.2999999999999998</v>
      </c>
      <c r="F58" s="17">
        <v>19</v>
      </c>
      <c r="G58" s="16">
        <v>-25.27</v>
      </c>
      <c r="H58" s="21" t="s">
        <v>19</v>
      </c>
      <c r="I58" s="47"/>
      <c r="J58" s="18"/>
      <c r="K58" s="19">
        <v>31</v>
      </c>
      <c r="L58" s="16"/>
      <c r="M58" s="16"/>
      <c r="N58" s="47"/>
      <c r="O58" s="16"/>
      <c r="P58" s="17">
        <v>43</v>
      </c>
      <c r="Q58" s="19">
        <v>-24.32</v>
      </c>
      <c r="R58" s="19"/>
      <c r="S58" s="42">
        <v>87</v>
      </c>
      <c r="T58" s="66">
        <v>2.5</v>
      </c>
    </row>
    <row r="59" spans="1:20" ht="17">
      <c r="A59" s="15">
        <v>8</v>
      </c>
      <c r="B59" s="16">
        <v>-24.54</v>
      </c>
      <c r="C59" s="21" t="s">
        <v>19</v>
      </c>
      <c r="D59" s="16"/>
      <c r="E59" s="16"/>
      <c r="F59" s="17">
        <v>20</v>
      </c>
      <c r="G59" s="19">
        <v>-25.48</v>
      </c>
      <c r="H59" s="19"/>
      <c r="I59" s="64">
        <v>90.9</v>
      </c>
      <c r="J59" s="65">
        <v>2.2000000000000002</v>
      </c>
      <c r="K59" s="19">
        <v>32</v>
      </c>
      <c r="L59" s="19">
        <v>-23.44</v>
      </c>
      <c r="M59" s="19"/>
      <c r="N59" s="42">
        <v>157.69999999999999</v>
      </c>
      <c r="O59" s="41">
        <v>2.2999999999999998</v>
      </c>
      <c r="P59" s="17">
        <v>44</v>
      </c>
      <c r="Q59" s="41">
        <v>-25.83</v>
      </c>
      <c r="R59" s="19"/>
      <c r="S59" s="41">
        <v>84.1</v>
      </c>
      <c r="T59" s="66">
        <v>2.2999999999999998</v>
      </c>
    </row>
    <row r="60" spans="1:20">
      <c r="A60" s="15">
        <v>9</v>
      </c>
      <c r="B60" s="19">
        <v>-24.78</v>
      </c>
      <c r="C60" s="19"/>
      <c r="D60" s="41">
        <v>96.9</v>
      </c>
      <c r="E60" s="41">
        <v>2.5</v>
      </c>
      <c r="F60" s="17">
        <v>21</v>
      </c>
      <c r="G60" s="19">
        <v>-25.24</v>
      </c>
      <c r="H60" s="19"/>
      <c r="I60" s="42">
        <v>86.2</v>
      </c>
      <c r="J60" s="65">
        <v>2.2000000000000002</v>
      </c>
      <c r="K60" s="19">
        <v>33</v>
      </c>
      <c r="L60" s="19">
        <v>-22.97</v>
      </c>
      <c r="M60" s="19"/>
      <c r="N60" s="42">
        <v>160.30000000000001</v>
      </c>
      <c r="O60" s="41">
        <v>2.2999999999999998</v>
      </c>
      <c r="P60" s="17">
        <v>45</v>
      </c>
      <c r="Q60" s="16"/>
      <c r="R60" s="16"/>
      <c r="S60" s="16"/>
      <c r="T60" s="20"/>
    </row>
    <row r="61" spans="1:20" ht="17">
      <c r="A61" s="15">
        <v>10</v>
      </c>
      <c r="B61" s="16">
        <v>-20.27</v>
      </c>
      <c r="C61" s="21" t="s">
        <v>19</v>
      </c>
      <c r="D61" s="16"/>
      <c r="E61" s="16"/>
      <c r="F61" s="17">
        <v>22</v>
      </c>
      <c r="G61" s="16">
        <v>-20.85</v>
      </c>
      <c r="H61" s="21" t="s">
        <v>19</v>
      </c>
      <c r="I61" s="47"/>
      <c r="J61" s="18"/>
      <c r="K61" s="19">
        <v>34</v>
      </c>
      <c r="L61" s="19">
        <v>-19.93</v>
      </c>
      <c r="M61" s="19"/>
      <c r="N61" s="42">
        <v>117</v>
      </c>
      <c r="O61" s="41">
        <v>2.2999999999999998</v>
      </c>
      <c r="P61" s="17">
        <v>46</v>
      </c>
      <c r="Q61" s="41">
        <v>-20.97</v>
      </c>
      <c r="R61" s="19"/>
      <c r="S61" s="41">
        <v>65.400000000000006</v>
      </c>
      <c r="T61" s="66">
        <v>2.2000000000000002</v>
      </c>
    </row>
    <row r="62" spans="1:20">
      <c r="A62" s="15">
        <v>11</v>
      </c>
      <c r="B62" s="19">
        <v>-19.82</v>
      </c>
      <c r="C62" s="19"/>
      <c r="D62" s="41">
        <v>65.5</v>
      </c>
      <c r="E62" s="41">
        <v>2.2999999999999998</v>
      </c>
      <c r="F62" s="17">
        <v>23</v>
      </c>
      <c r="G62" s="19">
        <v>-20.2</v>
      </c>
      <c r="H62" s="19"/>
      <c r="I62" s="64">
        <v>61.2</v>
      </c>
      <c r="J62" s="65">
        <v>2.1</v>
      </c>
      <c r="K62" s="19">
        <v>35</v>
      </c>
      <c r="L62" s="16"/>
      <c r="M62" s="16"/>
      <c r="N62" s="47"/>
      <c r="O62" s="16"/>
      <c r="P62" s="17">
        <v>47</v>
      </c>
      <c r="Q62" s="16"/>
      <c r="R62" s="16"/>
      <c r="S62" s="16"/>
      <c r="T62" s="20"/>
    </row>
    <row r="63" spans="1:20" ht="16" thickBot="1">
      <c r="A63" s="22">
        <v>12</v>
      </c>
      <c r="B63" s="26">
        <v>-19.73</v>
      </c>
      <c r="C63" s="26"/>
      <c r="D63" s="26">
        <v>56.7</v>
      </c>
      <c r="E63" s="26">
        <v>2.2999999999999998</v>
      </c>
      <c r="F63" s="24">
        <v>24</v>
      </c>
      <c r="G63" s="26">
        <v>-20.440000000000001</v>
      </c>
      <c r="H63" s="26"/>
      <c r="I63" s="68">
        <v>65.900000000000006</v>
      </c>
      <c r="J63" s="69">
        <v>2.1</v>
      </c>
      <c r="K63" s="26">
        <v>36</v>
      </c>
      <c r="L63" s="26">
        <v>-20.73</v>
      </c>
      <c r="M63" s="26"/>
      <c r="N63" s="68">
        <v>113.5</v>
      </c>
      <c r="O63" s="26">
        <v>2.2000000000000002</v>
      </c>
      <c r="P63" s="24">
        <v>48</v>
      </c>
      <c r="Q63" s="26">
        <v>-20.21</v>
      </c>
      <c r="R63" s="26"/>
      <c r="S63" s="68">
        <v>68</v>
      </c>
      <c r="T63" s="70">
        <v>2.2999999999999998</v>
      </c>
    </row>
    <row r="64" spans="1:20">
      <c r="N64" s="71"/>
    </row>
    <row r="65" spans="1:21" ht="16" thickBot="1">
      <c r="A65" s="3" t="s">
        <v>6</v>
      </c>
      <c r="B65" s="28" t="s">
        <v>20</v>
      </c>
      <c r="K65" s="3" t="s">
        <v>16</v>
      </c>
      <c r="L65" s="28" t="s">
        <v>7</v>
      </c>
    </row>
    <row r="66" spans="1:21" ht="16" thickBot="1">
      <c r="A66" s="29"/>
      <c r="B66" s="30" t="s">
        <v>8</v>
      </c>
      <c r="C66" s="31" t="s">
        <v>9</v>
      </c>
      <c r="D66" s="31" t="s">
        <v>10</v>
      </c>
      <c r="E66" s="31" t="s">
        <v>9</v>
      </c>
      <c r="F66" s="31" t="s">
        <v>11</v>
      </c>
      <c r="G66" s="31" t="s">
        <v>9</v>
      </c>
      <c r="H66" s="31" t="s">
        <v>12</v>
      </c>
      <c r="I66" s="32" t="s">
        <v>9</v>
      </c>
      <c r="K66" s="29"/>
      <c r="L66" s="30" t="s">
        <v>8</v>
      </c>
      <c r="M66" s="31" t="s">
        <v>9</v>
      </c>
      <c r="N66" s="31" t="s">
        <v>10</v>
      </c>
      <c r="O66" s="31" t="s">
        <v>9</v>
      </c>
      <c r="P66" s="31" t="s">
        <v>11</v>
      </c>
      <c r="Q66" s="31" t="s">
        <v>9</v>
      </c>
      <c r="R66" s="31" t="s">
        <v>12</v>
      </c>
      <c r="S66" s="32" t="s">
        <v>9</v>
      </c>
    </row>
    <row r="67" spans="1:21" ht="16" thickTop="1">
      <c r="A67" s="15" t="s">
        <v>21</v>
      </c>
      <c r="B67" s="33">
        <f>AVERAGE(B52:B54)</f>
        <v>-24.225000000000001</v>
      </c>
      <c r="C67" s="34">
        <f>STDEV(B52:B54)</f>
        <v>0.62932503525602768</v>
      </c>
      <c r="D67" s="34">
        <f>AVERAGE(B55:B57)</f>
        <v>-17.523333333333337</v>
      </c>
      <c r="E67" s="34">
        <f>STDEV(B55:B57)</f>
        <v>0.9861203442447245</v>
      </c>
      <c r="F67" s="34">
        <f>AVERAGE(B58:B60)</f>
        <v>-24.686666666666667</v>
      </c>
      <c r="G67" s="34">
        <f>STDEV(B58:B60)</f>
        <v>0.12858201014657331</v>
      </c>
      <c r="H67" s="35">
        <f>AVERAGE(B61:B63)</f>
        <v>-19.940000000000001</v>
      </c>
      <c r="I67" s="36">
        <f>STDEV(B61:B63)</f>
        <v>0.28930952282978817</v>
      </c>
      <c r="K67" s="15" t="s">
        <v>21</v>
      </c>
      <c r="L67" s="72">
        <f>AVERAGE(D52:D54)</f>
        <v>56.7</v>
      </c>
      <c r="M67" s="42">
        <f>STDEV(D52:D54)</f>
        <v>19.233304448274048</v>
      </c>
      <c r="N67" s="42">
        <f>AVERAGE(D55:D57)</f>
        <v>30.65</v>
      </c>
      <c r="O67" s="42">
        <f>STDEV(D55:D57)</f>
        <v>12.657211383239217</v>
      </c>
      <c r="P67" s="42">
        <f>AVERAGE(D58:D60)</f>
        <v>95</v>
      </c>
      <c r="Q67" s="42">
        <f>STDEV(D58:D60)</f>
        <v>2.6870057685088886</v>
      </c>
      <c r="R67" s="64">
        <f>AVERAGE(D61:D63)</f>
        <v>61.1</v>
      </c>
      <c r="S67" s="73">
        <f>STDEV(D61:D63)</f>
        <v>6.2225396744416166</v>
      </c>
    </row>
    <row r="68" spans="1:21">
      <c r="A68" s="15" t="s">
        <v>22</v>
      </c>
      <c r="B68" s="74">
        <f>AVERAGE(G52:G54)</f>
        <v>-25.656666666666666</v>
      </c>
      <c r="C68" s="35">
        <f>STDEV(G52:G54)</f>
        <v>0.22501851775650319</v>
      </c>
      <c r="D68" s="34">
        <f>AVERAGE(G55:G57)</f>
        <v>-17.299999999999997</v>
      </c>
      <c r="E68" s="35">
        <f>STDEV(G55:G57)</f>
        <v>0.42438190347845961</v>
      </c>
      <c r="F68" s="35">
        <f>AVERAGE(G58:G60)</f>
        <v>-25.33</v>
      </c>
      <c r="G68" s="35">
        <f>STDEV(G58:G60)</f>
        <v>0.13076696830622109</v>
      </c>
      <c r="H68" s="35">
        <f>AVERAGE(G61:G63)</f>
        <v>-20.496666666666666</v>
      </c>
      <c r="I68" s="36">
        <f>STDEV(G61:G63)</f>
        <v>0.32868424564212684</v>
      </c>
      <c r="K68" s="15" t="s">
        <v>23</v>
      </c>
      <c r="L68" s="75">
        <f>AVERAGE(I52:I53)</f>
        <v>70.900000000000006</v>
      </c>
      <c r="M68" s="64">
        <f>STDEV(I52:I53)</f>
        <v>9.8994949366116707</v>
      </c>
      <c r="N68" s="42">
        <f>AVERAGE(I55:I56)</f>
        <v>38.5</v>
      </c>
      <c r="O68" s="64">
        <f>STDEV(I55:I56)</f>
        <v>5.2325901807804556</v>
      </c>
      <c r="P68" s="64">
        <f>AVERAGE(I59:I60)</f>
        <v>88.550000000000011</v>
      </c>
      <c r="Q68" s="64">
        <f>STDEV(I59:I60)</f>
        <v>3.3234018715767752</v>
      </c>
      <c r="R68" s="64">
        <f>AVERAGE(I62:I63)</f>
        <v>63.550000000000004</v>
      </c>
      <c r="S68" s="73">
        <f>STDEV(I62:I63)</f>
        <v>3.3234018715767757</v>
      </c>
    </row>
    <row r="69" spans="1:21">
      <c r="A69" s="15" t="s">
        <v>24</v>
      </c>
      <c r="B69" s="74">
        <f>AVERAGE(L52:L54)</f>
        <v>-22.414999999999999</v>
      </c>
      <c r="C69" s="35">
        <f>STDEV(L52:L54)</f>
        <v>2.1213203435597228E-2</v>
      </c>
      <c r="D69" s="34">
        <f>AVERAGE(L55:L57)</f>
        <v>-16.68</v>
      </c>
      <c r="E69" s="35">
        <f>STDEV(L55:L57)</f>
        <v>0.7778174593052033</v>
      </c>
      <c r="F69" s="35">
        <f>AVERAGE(L58:L60)</f>
        <v>-23.204999999999998</v>
      </c>
      <c r="G69" s="35">
        <f>STDEV(L58:L60)</f>
        <v>0.33234018715767905</v>
      </c>
      <c r="H69" s="35">
        <f>AVERAGE(L61:L63)</f>
        <v>-20.329999999999998</v>
      </c>
      <c r="I69" s="36">
        <f>STDEV(L61:L63)</f>
        <v>0.56568542494923857</v>
      </c>
      <c r="K69" s="15" t="s">
        <v>24</v>
      </c>
      <c r="L69" s="75">
        <f>AVERAGE(N52:N53)</f>
        <v>181.7</v>
      </c>
      <c r="M69" s="64">
        <f>STDEV(N52:N53)</f>
        <v>3.2526911934581144</v>
      </c>
      <c r="N69" s="42">
        <f>AVERAGE(N56:N57)</f>
        <v>112.5</v>
      </c>
      <c r="O69" s="64">
        <f>STDEV(N56:N57)</f>
        <v>6.0811183182043047</v>
      </c>
      <c r="P69" s="64">
        <f>AVERAGE(N59:N60)</f>
        <v>159</v>
      </c>
      <c r="Q69" s="64">
        <f>STDEV(N59:N60)</f>
        <v>1.8384776310850397</v>
      </c>
      <c r="R69" s="64">
        <f>AVERAGE(N61,N63)</f>
        <v>115.25</v>
      </c>
      <c r="S69" s="73">
        <f>STDEV(N61,N63)</f>
        <v>2.4748737341529163</v>
      </c>
    </row>
    <row r="70" spans="1:21" ht="16" thickBot="1">
      <c r="A70" s="22" t="s">
        <v>25</v>
      </c>
      <c r="B70" s="76">
        <f>AVERAGE(Q52:Q54)</f>
        <v>-25.29</v>
      </c>
      <c r="C70" s="77">
        <f>STDEV(Q52:Q54)</f>
        <v>0.66468037431535554</v>
      </c>
      <c r="D70" s="78">
        <f>AVERAGE(Q55:Q57)</f>
        <v>-16.16</v>
      </c>
      <c r="E70" s="77">
        <f>STDEV(Q55:Q57)</f>
        <v>0.26870057685088861</v>
      </c>
      <c r="F70" s="77">
        <f>AVERAGE(Q58:Q60)</f>
        <v>-25.074999999999999</v>
      </c>
      <c r="G70" s="77">
        <f>STDEV(Q58:Q60)</f>
        <v>1.0677312395916854</v>
      </c>
      <c r="H70" s="77">
        <f>AVERAGE(Q61:Q63)</f>
        <v>-20.59</v>
      </c>
      <c r="I70" s="79">
        <f>STDEV(Q61:Q63)</f>
        <v>0.53740115370177477</v>
      </c>
      <c r="K70" s="22" t="s">
        <v>25</v>
      </c>
      <c r="L70" s="80">
        <f>AVERAGE(S52:S54)</f>
        <v>71.349999999999994</v>
      </c>
      <c r="M70" s="68">
        <f>STDEV(S52:S54)</f>
        <v>6.0104076400856536</v>
      </c>
      <c r="N70" s="81">
        <f>AVERAGE(S55:S57)</f>
        <v>40.900000000000006</v>
      </c>
      <c r="O70" s="68">
        <f>STDEV(S55:S57)</f>
        <v>9.6166522241370238</v>
      </c>
      <c r="P70" s="68">
        <f>AVERAGE(S58:S60)</f>
        <v>85.55</v>
      </c>
      <c r="Q70" s="68">
        <f>STDEV(S58:S60)</f>
        <v>2.0506096654409918</v>
      </c>
      <c r="R70" s="68">
        <f>AVERAGE(S61:S63)</f>
        <v>66.7</v>
      </c>
      <c r="S70" s="82">
        <f>STDEV(S61:S63)</f>
        <v>1.8384776310850195</v>
      </c>
    </row>
    <row r="71" spans="1:21">
      <c r="A71" s="83" t="s">
        <v>26</v>
      </c>
      <c r="B71" s="35">
        <v>-10.5</v>
      </c>
      <c r="C71" s="35">
        <v>0.1</v>
      </c>
      <c r="D71" s="34"/>
      <c r="E71" s="35"/>
      <c r="F71" s="35"/>
      <c r="G71" s="35"/>
      <c r="H71" s="35"/>
      <c r="I71" s="35"/>
      <c r="K71" s="84" t="s">
        <v>26</v>
      </c>
      <c r="L71" s="3">
        <v>491</v>
      </c>
      <c r="M71" s="71">
        <v>3</v>
      </c>
    </row>
    <row r="72" spans="1:21">
      <c r="A72" s="83" t="s">
        <v>27</v>
      </c>
      <c r="B72" s="85">
        <v>-41.13</v>
      </c>
      <c r="C72" s="85">
        <v>0.1</v>
      </c>
      <c r="D72" s="34"/>
      <c r="E72" s="35"/>
      <c r="F72" s="35"/>
      <c r="G72" s="35"/>
      <c r="H72" s="35"/>
      <c r="I72" s="35"/>
      <c r="K72" s="41" t="s">
        <v>27</v>
      </c>
      <c r="L72" s="3">
        <v>-314</v>
      </c>
      <c r="M72" s="71">
        <v>3</v>
      </c>
    </row>
    <row r="74" spans="1:21" ht="16" thickBot="1">
      <c r="A74" s="3" t="s">
        <v>28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6" thickBot="1">
      <c r="A75" s="86"/>
      <c r="B75" s="30" t="s">
        <v>8</v>
      </c>
      <c r="C75" s="31" t="s">
        <v>9</v>
      </c>
      <c r="D75" s="31" t="s">
        <v>10</v>
      </c>
      <c r="E75" s="31" t="s">
        <v>9</v>
      </c>
      <c r="F75" s="31" t="s">
        <v>11</v>
      </c>
      <c r="G75" s="31" t="s">
        <v>9</v>
      </c>
      <c r="H75" s="31" t="s">
        <v>12</v>
      </c>
      <c r="I75" s="32" t="s">
        <v>9</v>
      </c>
      <c r="K75" s="19"/>
      <c r="L75" s="87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6" thickTop="1">
      <c r="A76" s="15" t="s">
        <v>21</v>
      </c>
      <c r="B76" s="75">
        <f>'[1]CO2 measurements'!K147</f>
        <v>11.205016088599118</v>
      </c>
      <c r="C76" s="64">
        <f>'[1]CO2 measurements'!L147</f>
        <v>1.3656969525741696</v>
      </c>
      <c r="D76" s="64">
        <f>'[1]CO2 measurements'!M147</f>
        <v>4.0870826177947199</v>
      </c>
      <c r="E76" s="64">
        <f>'[1]CO2 measurements'!N147</f>
        <v>0.34833686834992078</v>
      </c>
      <c r="F76" s="64">
        <f>'[1]CO2 measurements'!O147</f>
        <v>25.224299228483538</v>
      </c>
      <c r="G76" s="64">
        <f>'[1]CO2 measurements'!P147</f>
        <v>3.3245829296757883</v>
      </c>
      <c r="H76" s="64">
        <f>'[1]CO2 measurements'!Q147</f>
        <v>6.3716285835820337</v>
      </c>
      <c r="I76" s="73">
        <f>'[1]CO2 measurements'!R147</f>
        <v>0.92427303645829928</v>
      </c>
      <c r="K76" s="19"/>
      <c r="L76" s="64"/>
      <c r="M76" s="64"/>
      <c r="N76" s="64"/>
      <c r="O76" s="64"/>
      <c r="P76" s="64"/>
      <c r="Q76" s="64"/>
      <c r="R76" s="64"/>
      <c r="S76" s="64"/>
      <c r="T76" s="19"/>
      <c r="U76" s="19"/>
    </row>
    <row r="77" spans="1:21">
      <c r="A77" s="88" t="s">
        <v>29</v>
      </c>
      <c r="B77" s="89">
        <f>'[1]CO2 measurements'!K148</f>
        <v>26.82784345943605</v>
      </c>
      <c r="C77" s="90">
        <f>'[1]CO2 measurements'!L148</f>
        <v>0.54914697916695676</v>
      </c>
      <c r="D77" s="90">
        <f>'[1]CO2 measurements'!M148</f>
        <v>4.4084700108319614</v>
      </c>
      <c r="E77" s="90">
        <f>'[1]CO2 measurements'!N148</f>
        <v>0.54362201458679615</v>
      </c>
      <c r="F77" s="90">
        <f>'[1]CO2 measurements'!O148</f>
        <v>47.387627031717621</v>
      </c>
      <c r="G77" s="90">
        <f>'[1]CO2 measurements'!P148</f>
        <v>3.8824017335622063</v>
      </c>
      <c r="H77" s="90">
        <f>'[1]CO2 measurements'!Q148</f>
        <v>7.8346723014591593</v>
      </c>
      <c r="I77" s="91">
        <f>'[1]CO2 measurements'!R148</f>
        <v>1.4734883862051422</v>
      </c>
      <c r="K77" s="19"/>
      <c r="L77" s="64"/>
      <c r="M77" s="64"/>
      <c r="N77" s="64"/>
      <c r="O77" s="64"/>
      <c r="P77" s="64"/>
      <c r="Q77" s="64"/>
      <c r="R77" s="64"/>
      <c r="S77" s="64"/>
      <c r="T77" s="19"/>
      <c r="U77" s="19"/>
    </row>
    <row r="78" spans="1:21">
      <c r="A78" s="15" t="s">
        <v>30</v>
      </c>
      <c r="B78" s="72">
        <f>'[1]CO2 measurements'!K149</f>
        <v>47.222872601092284</v>
      </c>
      <c r="C78" s="64">
        <f>'[1]CO2 measurements'!L149</f>
        <v>1.114840020139666</v>
      </c>
      <c r="D78" s="64">
        <f>'[1]CO2 measurements'!M149</f>
        <v>6.5375681802455041</v>
      </c>
      <c r="E78" s="64">
        <f>'[1]CO2 measurements'!N149</f>
        <v>0.43193809892824375</v>
      </c>
      <c r="F78" s="64">
        <f>'[1]CO2 measurements'!O149</f>
        <v>62.595571882029816</v>
      </c>
      <c r="G78" s="64">
        <f>'[1]CO2 measurements'!P149</f>
        <v>4.0530875658337475</v>
      </c>
      <c r="H78" s="64">
        <f>'[1]CO2 measurements'!Q149</f>
        <v>12.218363514155119</v>
      </c>
      <c r="I78" s="73">
        <f>'[1]CO2 measurements'!R149</f>
        <v>1.1729915592676579</v>
      </c>
      <c r="K78" s="19"/>
      <c r="L78" s="64"/>
      <c r="M78" s="64"/>
      <c r="N78" s="64"/>
      <c r="O78" s="64"/>
      <c r="P78" s="64"/>
      <c r="Q78" s="64"/>
      <c r="R78" s="64"/>
      <c r="S78" s="64"/>
      <c r="T78" s="19"/>
      <c r="U78" s="19"/>
    </row>
    <row r="79" spans="1:21" ht="16" thickBot="1">
      <c r="A79" s="22" t="s">
        <v>31</v>
      </c>
      <c r="B79" s="80">
        <f>'[1]CO2 measurements'!K150</f>
        <v>23.401627671476202</v>
      </c>
      <c r="C79" s="68">
        <f>'[1]CO2 measurements'!L150</f>
        <v>4.2441224109395508</v>
      </c>
      <c r="D79" s="68">
        <f>'[1]CO2 measurements'!M150</f>
        <v>3.7792098515842758</v>
      </c>
      <c r="E79" s="68">
        <f>'[1]CO2 measurements'!N150</f>
        <v>0.23070329416105481</v>
      </c>
      <c r="F79" s="68">
        <f>'[1]CO2 measurements'!O150</f>
        <v>45.229076174016633</v>
      </c>
      <c r="G79" s="68">
        <f>'[1]CO2 measurements'!P150</f>
        <v>10.224927592702905</v>
      </c>
      <c r="H79" s="68">
        <f>'[1]CO2 measurements'!Q150</f>
        <v>8.6000394385343686</v>
      </c>
      <c r="I79" s="82">
        <f>'[1]CO2 measurements'!R150</f>
        <v>1.1963705130530442</v>
      </c>
      <c r="K79" s="19"/>
      <c r="L79" s="64"/>
      <c r="M79" s="64"/>
      <c r="N79" s="64"/>
      <c r="O79" s="64"/>
      <c r="P79" s="64"/>
      <c r="Q79" s="64"/>
      <c r="R79" s="64"/>
      <c r="S79" s="64"/>
      <c r="T79" s="19"/>
      <c r="U79" s="19"/>
    </row>
    <row r="80" spans="1:21"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1:19" ht="16" thickBot="1">
      <c r="A81" s="3" t="s">
        <v>32</v>
      </c>
      <c r="K81" s="3" t="s">
        <v>31</v>
      </c>
    </row>
    <row r="82" spans="1:19" ht="16" thickBot="1">
      <c r="A82" s="29"/>
      <c r="B82" s="92" t="s">
        <v>8</v>
      </c>
      <c r="C82" s="31" t="s">
        <v>4</v>
      </c>
      <c r="D82" s="31" t="s">
        <v>10</v>
      </c>
      <c r="E82" s="31" t="s">
        <v>4</v>
      </c>
      <c r="F82" s="31" t="s">
        <v>11</v>
      </c>
      <c r="G82" s="31" t="s">
        <v>4</v>
      </c>
      <c r="H82" s="31" t="s">
        <v>12</v>
      </c>
      <c r="I82" s="32" t="s">
        <v>4</v>
      </c>
      <c r="K82" s="4"/>
      <c r="L82" s="93" t="s">
        <v>8</v>
      </c>
      <c r="M82" s="5" t="s">
        <v>4</v>
      </c>
      <c r="N82" s="5" t="s">
        <v>10</v>
      </c>
      <c r="O82" s="5" t="s">
        <v>4</v>
      </c>
      <c r="P82" s="5" t="s">
        <v>11</v>
      </c>
      <c r="Q82" s="5" t="s">
        <v>4</v>
      </c>
      <c r="R82" s="5" t="s">
        <v>12</v>
      </c>
      <c r="S82" s="8" t="s">
        <v>4</v>
      </c>
    </row>
    <row r="83" spans="1:19" ht="31" thickTop="1">
      <c r="A83" s="94" t="s">
        <v>33</v>
      </c>
      <c r="B83" s="33">
        <f>(B69-B71)/(B68-B71)</f>
        <v>0.78612271827578617</v>
      </c>
      <c r="C83" s="35">
        <f>((1/(B68-$B71)*C69)^2+((B69-$B71)/(B68-$B71)/(B68-$B71)*$C71)^2+(($B71-B69)/(B68-$B71)/(B68-$B71)*C68)^2)^0.5</f>
        <v>1.2847973659454713E-2</v>
      </c>
      <c r="D83" s="35">
        <f>(D69-B71)/(D68-B71)</f>
        <v>0.90882352941176503</v>
      </c>
      <c r="E83" s="35">
        <f>((1/(D68-$B71)*E69)^2+((D69-$B71)/(D68-$B71)/(D68-$B71)*$C71)^2+(($B71-D69)/(D68-$B71)/(D68-$B71)*E68)^2)^0.5</f>
        <v>0.12837275379071547</v>
      </c>
      <c r="F83" s="35">
        <f>(F69-B71)/(F68-B71)</f>
        <v>0.85670937289278493</v>
      </c>
      <c r="G83" s="35">
        <f>((1/(F68-$B71)*G69)^2+((F69-$B71)/(F68-$B71)/(F68-$B71)*$C71)^2+(($B71-F69)/(F68-$B71)/(F68-$B71)*G68)^2)^0.5</f>
        <v>2.4344329925358059E-2</v>
      </c>
      <c r="H83" s="35">
        <f>(H69-B71)/(H68-B71)</f>
        <v>0.98332777592530829</v>
      </c>
      <c r="I83" s="36">
        <f>((1/(H68-$B71)*I69)^2+((H69-$B71)/(H68-$B71)/(H68-$B71)*$C71)^2+(($B71-H69)/(H68-$B71)/(H68-$B71)*I68)^2)^0.5</f>
        <v>6.5910541714343379E-2</v>
      </c>
      <c r="K83" s="95" t="s">
        <v>33</v>
      </c>
      <c r="L83" s="96">
        <f>(B70-B72)/(B68-B72)</f>
        <v>1.0236966824644551</v>
      </c>
      <c r="M83" s="97">
        <f>((1/(B68-$B72)^2*C70)^2+((B70-$B72)/(B68-$B72)/(B68-$B72)*$C72)^2+(($B72-B70)/(B68-$B72)/(B68-$B72)*C68)^2)^0.5</f>
        <v>1.6525681105227528E-2</v>
      </c>
      <c r="N83" s="97">
        <f>(D70-B72)/(D68-B72)</f>
        <v>1.0478388585816196</v>
      </c>
      <c r="O83" s="97">
        <f>((1/(D68-$B72)^2*E70)^2+((D70-$B72)/(D68-$B72)/(D68-$B72)*$C72)^2+(($B72-D70)/(D68-$B72)/(D68-$B72)*E68)^2)^0.5</f>
        <v>1.9177577618149987E-2</v>
      </c>
      <c r="P83" s="97">
        <f>(F70-B72)/(F68-B72)</f>
        <v>1.016139240506329</v>
      </c>
      <c r="Q83" s="97">
        <f>((1/(F68-$B72)^2*G70)^2+((F70-$B72)/(F68-$B72)/(F68-$B72)*$C72)^2+(($B72-F70)/(F68-$B72)/(F68-$B72)*G68)^2)^0.5</f>
        <v>1.1418497171843373E-2</v>
      </c>
      <c r="R83" s="97">
        <f>(H70-B72)/(H68-B72)</f>
        <v>0.99547657512116317</v>
      </c>
      <c r="S83" s="98">
        <f>((1/(H68-$B72)^2*I70)^2+((H70-$B72)/(H68-$B72)/(H68-$B72)*$C72)^2+(($B72-H70)/(H68-$B72)/(H68-$B72)*I68)^2)^0.5</f>
        <v>1.6623393963851502E-2</v>
      </c>
    </row>
    <row r="84" spans="1:19" ht="60">
      <c r="A84" s="99" t="s">
        <v>34</v>
      </c>
      <c r="B84" s="89">
        <f>B78*B83</f>
        <v>37.122972973961808</v>
      </c>
      <c r="C84" s="90">
        <f>((B83*C78)^2+(B78*C83)^2)^0.5</f>
        <v>1.0659201812787773</v>
      </c>
      <c r="D84" s="90">
        <f>D78*D83</f>
        <v>5.9414957873407692</v>
      </c>
      <c r="E84" s="90">
        <f>((D83*E78)^2+(D78*E83)^2)^0.5</f>
        <v>0.92651662405228918</v>
      </c>
      <c r="F84" s="90">
        <f>F78*F83</f>
        <v>53.626213132919005</v>
      </c>
      <c r="G84" s="90">
        <f>((F83*G78)^2+(F78*G83)^2)^0.5</f>
        <v>3.7919788353372299</v>
      </c>
      <c r="H84" s="90">
        <f>H78*H83</f>
        <v>12.014656219821086</v>
      </c>
      <c r="I84" s="91">
        <f>((H83*I78)^2+(H78*I83)^2)^0.5</f>
        <v>1.4067520539766751</v>
      </c>
      <c r="K84" s="94" t="s">
        <v>34</v>
      </c>
      <c r="L84" s="75">
        <f>B79*L83</f>
        <v>23.956168611558581</v>
      </c>
      <c r="M84" s="64">
        <f>((L83*C79)^2+(B79*M83)^2)^0.5</f>
        <v>4.3618716913122926</v>
      </c>
      <c r="N84" s="64">
        <f>D79*N83</f>
        <v>3.9600029372244796</v>
      </c>
      <c r="O84" s="64">
        <f>((N83*E79)^2+(D79*O83)^2)^0.5</f>
        <v>0.2523706629420478</v>
      </c>
      <c r="P84" s="64">
        <f>F79*P83</f>
        <v>45.959039112268158</v>
      </c>
      <c r="Q84" s="64">
        <f>((P83*G79)^2+(F79*Q83)^2)^0.5</f>
        <v>10.402777653551516</v>
      </c>
      <c r="R84" s="64">
        <f>H79*R83</f>
        <v>8.5611378061791239</v>
      </c>
      <c r="S84" s="73">
        <f>((R83*I79)^2+(H79*S83)^2)^0.5</f>
        <v>1.1995086501793017</v>
      </c>
    </row>
    <row r="85" spans="1:19" ht="60">
      <c r="A85" s="100" t="s">
        <v>35</v>
      </c>
      <c r="B85" s="101">
        <f>B84-B77</f>
        <v>10.295129514525758</v>
      </c>
      <c r="C85" s="102">
        <f>(C84^2+C77^2)^0.5</f>
        <v>1.1990613985887359</v>
      </c>
      <c r="D85" s="102">
        <f>D84-D77</f>
        <v>1.5330257765088078</v>
      </c>
      <c r="E85" s="102">
        <f>(E84^2+E77^2)^0.5</f>
        <v>1.0742243477917719</v>
      </c>
      <c r="F85" s="102">
        <f>F84-F77</f>
        <v>6.2385861012013848</v>
      </c>
      <c r="G85" s="102">
        <f>(G84^2+G77^2)^0.5</f>
        <v>5.4269832050976827</v>
      </c>
      <c r="H85" s="102">
        <f>H84-H77</f>
        <v>4.179983918361927</v>
      </c>
      <c r="I85" s="103">
        <f>(I84^2+I77^2)^0.5</f>
        <v>2.0371841756819702</v>
      </c>
      <c r="K85" s="100" t="s">
        <v>36</v>
      </c>
      <c r="L85" s="101">
        <f>L84-B77</f>
        <v>-2.8716748478774683</v>
      </c>
      <c r="M85" s="102">
        <f>(M84^2+C77^2)^0.5</f>
        <v>4.3963037948030568</v>
      </c>
      <c r="N85" s="102">
        <f>N84-D77</f>
        <v>-0.44846707360748184</v>
      </c>
      <c r="O85" s="102">
        <f>(O84^2+E77^2)^0.5</f>
        <v>0.59934618231637671</v>
      </c>
      <c r="P85" s="102">
        <f>P84-F77</f>
        <v>-1.4285879194494626</v>
      </c>
      <c r="Q85" s="102">
        <f>(Q84^2+G77^2)^0.5</f>
        <v>11.10364021976566</v>
      </c>
      <c r="R85" s="102">
        <f>H79-R84</f>
        <v>3.8901632355244686E-2</v>
      </c>
      <c r="S85" s="103">
        <f>(S84^2+I77^2)^0.5</f>
        <v>1.8999971121389645</v>
      </c>
    </row>
    <row r="86" spans="1:19" ht="30">
      <c r="A86" s="94" t="s">
        <v>37</v>
      </c>
      <c r="B86" s="75">
        <f>(B84/B77-1)*100</f>
        <v>38.37479344954464</v>
      </c>
      <c r="C86" s="64">
        <f>((1/B77*C84)^2+(B84/B77/B77*C77)^2)^0.5*100</f>
        <v>4.8794356201427194</v>
      </c>
      <c r="D86" s="64">
        <f>(D84/D77-1)*100</f>
        <v>34.774553818944923</v>
      </c>
      <c r="E86" s="64">
        <f>((1/D77*E84)^2+(D84/D77/D77*E77)^2)^0.5*100</f>
        <v>26.79384134982547</v>
      </c>
      <c r="F86" s="64">
        <f>(F84/F77-1)*100</f>
        <v>13.165010556501922</v>
      </c>
      <c r="G86" s="64">
        <f>((1/F77*G84)^2+(F84/F77/F77*G77)^2)^0.5*100</f>
        <v>12.247142641506292</v>
      </c>
      <c r="H86" s="64">
        <f>(H84/H77-1)*100</f>
        <v>53.352377196215727</v>
      </c>
      <c r="I86" s="73">
        <f>((1/H77*I84)^2+(H84/H77/H77*I77)^2)^0.5*100</f>
        <v>33.973892743610506</v>
      </c>
      <c r="K86" s="104" t="s">
        <v>38</v>
      </c>
      <c r="L86" s="105">
        <f>(L84/B77-1)*100</f>
        <v>-10.704083808374188</v>
      </c>
      <c r="M86" s="106">
        <f>((1/B77*M84)^2+(L84/B77/B77*C77)^2)^0.5*100</f>
        <v>16.361169145029709</v>
      </c>
      <c r="N86" s="106">
        <f>(N84/D77-1)*100</f>
        <v>-10.172850728383375</v>
      </c>
      <c r="O86" s="106">
        <f>((1/D77*O84)^2+(N84/D77/D77*E77)^2)^0.5*100</f>
        <v>12.468713109644888</v>
      </c>
      <c r="P86" s="106">
        <f>(P84/F77-1)*100</f>
        <v>-3.0146854968983283</v>
      </c>
      <c r="Q86" s="106">
        <f>((1/F77*Q84)^2+(P84/F77/F77*G77)^2)^0.5*100</f>
        <v>23.346304507058811</v>
      </c>
      <c r="R86" s="106">
        <f>(R84/H77-1)*100</f>
        <v>9.2724427617051131</v>
      </c>
      <c r="S86" s="107">
        <f>((1/H77*S84)^2+(R84/H77/H77*I77)^2)^0.5*100</f>
        <v>25.627223679745359</v>
      </c>
    </row>
    <row r="87" spans="1:19" ht="60">
      <c r="A87" s="108" t="s">
        <v>39</v>
      </c>
      <c r="B87" s="109">
        <f>B78*(1-B83)</f>
        <v>10.099899627130473</v>
      </c>
      <c r="C87" s="110">
        <f>(((1-B83)*C78)^2+(B78*C83)^2)^0.5</f>
        <v>0.65188966614461985</v>
      </c>
      <c r="D87" s="110">
        <f>D78*(1-D83)</f>
        <v>0.59607239290473502</v>
      </c>
      <c r="E87" s="110">
        <f>(((1-D83)*E78)^2+(D78*E83)^2)^0.5</f>
        <v>0.84016915953659932</v>
      </c>
      <c r="F87" s="110">
        <f>F78*(1-F83)</f>
        <v>8.9693587491108104</v>
      </c>
      <c r="G87" s="110">
        <f>(((1-F83)*G78)^2+(F78*G83)^2)^0.5</f>
        <v>1.6307677999459005</v>
      </c>
      <c r="H87" s="110">
        <f>H78*(1-H83)</f>
        <v>0.20370729433403179</v>
      </c>
      <c r="I87" s="111">
        <f>(((1-H83)*I78)^2+(H78*I83)^2)^0.5</f>
        <v>0.80555637677891112</v>
      </c>
      <c r="K87" s="94" t="s">
        <v>39</v>
      </c>
      <c r="L87" s="75">
        <f>B79*(1-L83)</f>
        <v>-0.55454094008237753</v>
      </c>
      <c r="M87" s="64">
        <f>(((1-L83)*C79)^2+(B79*M83)^2)^0.5</f>
        <v>0.39959112890258536</v>
      </c>
      <c r="N87" s="64">
        <f>D79*(1-N83)</f>
        <v>-0.18079308564020385</v>
      </c>
      <c r="O87" s="64">
        <f>(((1-N83)*E79)^2+(D79*O83)^2)^0.5</f>
        <v>7.3311593953641174E-2</v>
      </c>
      <c r="P87" s="64">
        <f>F79*(1-P83)</f>
        <v>-0.72996293825152814</v>
      </c>
      <c r="Q87" s="64">
        <f>(((1-P83)*G79)^2+(F79*Q83)^2)^0.5</f>
        <v>0.5421725415497517</v>
      </c>
      <c r="R87" s="64">
        <f>H79*(1-R83)</f>
        <v>3.8901632355244326E-2</v>
      </c>
      <c r="S87" s="73">
        <f>(((1-R83)*I79)^2+(H79*S83)^2)^0.5</f>
        <v>0.14306423439665253</v>
      </c>
    </row>
    <row r="88" spans="1:19" ht="60">
      <c r="A88" s="112" t="s">
        <v>40</v>
      </c>
      <c r="B88" s="113">
        <v>54.4</v>
      </c>
      <c r="C88" s="19">
        <v>0</v>
      </c>
      <c r="D88" s="19">
        <v>19.8</v>
      </c>
      <c r="E88" s="41">
        <v>0</v>
      </c>
      <c r="F88" s="19">
        <v>46.6</v>
      </c>
      <c r="G88" s="41">
        <v>0</v>
      </c>
      <c r="H88" s="64">
        <v>11</v>
      </c>
      <c r="I88" s="66">
        <v>0</v>
      </c>
      <c r="K88" s="112" t="s">
        <v>40</v>
      </c>
      <c r="L88" s="113">
        <v>54.4</v>
      </c>
      <c r="M88" s="41">
        <v>0</v>
      </c>
      <c r="N88" s="19">
        <v>19.8</v>
      </c>
      <c r="O88" s="41">
        <v>0</v>
      </c>
      <c r="P88" s="19">
        <v>46.6</v>
      </c>
      <c r="Q88" s="41">
        <v>0</v>
      </c>
      <c r="R88" s="64">
        <v>11</v>
      </c>
      <c r="S88" s="66">
        <v>0</v>
      </c>
    </row>
    <row r="89" spans="1:19" ht="31" thickBot="1">
      <c r="A89" s="114" t="s">
        <v>41</v>
      </c>
      <c r="B89" s="80">
        <f>B87/B88*100</f>
        <v>18.5659919616369</v>
      </c>
      <c r="C89" s="68">
        <f>((1/B88*C87)^2+(B87/B88/B88*C88)^2)^0.5*100</f>
        <v>1.1983265921776101</v>
      </c>
      <c r="D89" s="68">
        <f>D87/D88*100</f>
        <v>3.0104666308319947</v>
      </c>
      <c r="E89" s="68">
        <f>((1/D88*E87)^2+(D87/D88/D88*E88)^2)^0.5*100</f>
        <v>4.2432785835181788</v>
      </c>
      <c r="F89" s="68">
        <f>F87/F88*100</f>
        <v>19.247550963757103</v>
      </c>
      <c r="G89" s="68">
        <f>((1/F88*G87)^2+(F87/F88/F88*G88)^2)^0.5*100</f>
        <v>3.4995017166221039</v>
      </c>
      <c r="H89" s="68">
        <f>H87/H88*100</f>
        <v>1.8518844939457435</v>
      </c>
      <c r="I89" s="82">
        <f>((1/H88*I87)^2+(H87/H88/H88*I88)^2)^0.5*100</f>
        <v>7.3232397888991922</v>
      </c>
      <c r="K89" s="114" t="s">
        <v>41</v>
      </c>
      <c r="L89" s="80">
        <f>L87/L88*100</f>
        <v>-1.0193767280926058</v>
      </c>
      <c r="M89" s="68">
        <f>((1/L88*M87)^2+(L87/L88/L88*M88)^2)^0.5*100</f>
        <v>0.73454251636504664</v>
      </c>
      <c r="N89" s="68">
        <f>N87/N88*100</f>
        <v>-0.9130963921222417</v>
      </c>
      <c r="O89" s="68">
        <f>((1/N88*O87)^2+(N87/N88/N88*O88)^2)^0.5*100</f>
        <v>0.37026057552344027</v>
      </c>
      <c r="P89" s="68">
        <f>P87/P88*100</f>
        <v>-1.5664440735011331</v>
      </c>
      <c r="Q89" s="68">
        <f>((1/P88*Q87)^2+(P87/P88/P88*Q88)^2)^0.5*100</f>
        <v>1.1634603895917419</v>
      </c>
      <c r="R89" s="68">
        <f>R87/R88*100</f>
        <v>0.35365120322949389</v>
      </c>
      <c r="S89" s="82">
        <f>((1/R88*S87)^2+(R87/R88/R88*S88)^2)^0.5*100</f>
        <v>1.3005839490604776</v>
      </c>
    </row>
    <row r="90" spans="1:19" ht="16" thickBot="1"/>
    <row r="91" spans="1:19" ht="16" thickBot="1">
      <c r="A91" s="29"/>
      <c r="B91" s="92" t="s">
        <v>8</v>
      </c>
      <c r="C91" s="31" t="s">
        <v>4</v>
      </c>
      <c r="D91" s="31" t="s">
        <v>10</v>
      </c>
      <c r="E91" s="31" t="s">
        <v>4</v>
      </c>
      <c r="F91" s="31" t="s">
        <v>11</v>
      </c>
      <c r="G91" s="31" t="s">
        <v>4</v>
      </c>
      <c r="H91" s="31" t="s">
        <v>12</v>
      </c>
      <c r="I91" s="32" t="s">
        <v>4</v>
      </c>
      <c r="K91" s="29"/>
      <c r="L91" s="92" t="s">
        <v>8</v>
      </c>
      <c r="M91" s="31" t="s">
        <v>4</v>
      </c>
      <c r="N91" s="31" t="s">
        <v>10</v>
      </c>
      <c r="O91" s="31" t="s">
        <v>4</v>
      </c>
      <c r="P91" s="31" t="s">
        <v>11</v>
      </c>
      <c r="Q91" s="31" t="s">
        <v>4</v>
      </c>
      <c r="R91" s="31" t="s">
        <v>12</v>
      </c>
      <c r="S91" s="32" t="s">
        <v>4</v>
      </c>
    </row>
    <row r="92" spans="1:19" ht="31" thickTop="1">
      <c r="A92" s="112" t="s">
        <v>42</v>
      </c>
      <c r="B92" s="113">
        <f>L71</f>
        <v>491</v>
      </c>
      <c r="C92" s="64">
        <f>M71</f>
        <v>3</v>
      </c>
      <c r="D92" s="19">
        <f>L71</f>
        <v>491</v>
      </c>
      <c r="E92" s="64">
        <f>M71</f>
        <v>3</v>
      </c>
      <c r="F92" s="19">
        <f>L71</f>
        <v>491</v>
      </c>
      <c r="G92" s="64">
        <f>M71</f>
        <v>3</v>
      </c>
      <c r="H92" s="19">
        <f>L71</f>
        <v>491</v>
      </c>
      <c r="I92" s="73">
        <f>M71</f>
        <v>3</v>
      </c>
      <c r="K92" s="112" t="s">
        <v>42</v>
      </c>
      <c r="L92" s="113">
        <f>L72</f>
        <v>-314</v>
      </c>
      <c r="M92" s="64">
        <f>M72</f>
        <v>3</v>
      </c>
      <c r="N92" s="19">
        <f>L72</f>
        <v>-314</v>
      </c>
      <c r="O92" s="64">
        <f>M72</f>
        <v>3</v>
      </c>
      <c r="P92" s="19">
        <f>L72</f>
        <v>-314</v>
      </c>
      <c r="Q92" s="64">
        <f>M72</f>
        <v>3</v>
      </c>
      <c r="R92" s="19">
        <f>L72</f>
        <v>-314</v>
      </c>
      <c r="S92" s="73">
        <f>M72</f>
        <v>3</v>
      </c>
    </row>
    <row r="93" spans="1:19" ht="75">
      <c r="A93" s="112" t="s">
        <v>43</v>
      </c>
      <c r="B93" s="75">
        <f>L69</f>
        <v>181.7</v>
      </c>
      <c r="C93" s="64">
        <f t="shared" ref="C93:I93" si="0">M69</f>
        <v>3.2526911934581144</v>
      </c>
      <c r="D93" s="64">
        <f t="shared" si="0"/>
        <v>112.5</v>
      </c>
      <c r="E93" s="64">
        <f>O69</f>
        <v>6.0811183182043047</v>
      </c>
      <c r="F93" s="64">
        <f t="shared" si="0"/>
        <v>159</v>
      </c>
      <c r="G93" s="64">
        <f t="shared" si="0"/>
        <v>1.8384776310850397</v>
      </c>
      <c r="H93" s="64">
        <f t="shared" si="0"/>
        <v>115.25</v>
      </c>
      <c r="I93" s="73">
        <f t="shared" si="0"/>
        <v>2.4748737341529163</v>
      </c>
      <c r="K93" s="112" t="s">
        <v>43</v>
      </c>
      <c r="L93" s="75">
        <f>L70</f>
        <v>71.349999999999994</v>
      </c>
      <c r="M93" s="64">
        <f t="shared" ref="M93:S93" si="1">M70</f>
        <v>6.0104076400856536</v>
      </c>
      <c r="N93" s="64">
        <f t="shared" si="1"/>
        <v>40.900000000000006</v>
      </c>
      <c r="O93" s="64">
        <f t="shared" si="1"/>
        <v>9.6166522241370238</v>
      </c>
      <c r="P93" s="64">
        <f t="shared" si="1"/>
        <v>85.55</v>
      </c>
      <c r="Q93" s="64">
        <f t="shared" si="1"/>
        <v>2.0506096654409918</v>
      </c>
      <c r="R93" s="64">
        <f t="shared" si="1"/>
        <v>66.7</v>
      </c>
      <c r="S93" s="73">
        <f t="shared" si="1"/>
        <v>1.8384776310850195</v>
      </c>
    </row>
    <row r="94" spans="1:19" ht="60">
      <c r="A94" s="100" t="s">
        <v>44</v>
      </c>
      <c r="B94" s="101">
        <f>(B78*B93-B87*B92)/(B78-B87)</f>
        <v>97.549979018044453</v>
      </c>
      <c r="C94" s="102">
        <f>((B87*(B93-B92)/(B78-B87)/(B78-B87)*C78)^2+(B78*(B93-B92)/(B78-B87)/(B78-B87)*C87)^2+(B78/(B78-B87)*C93)^2+(B87/(B78-B87)*C92)^2)^0.5</f>
        <v>8.4798613609037599</v>
      </c>
      <c r="D94" s="102">
        <f>(D78*D93-D87*D92)/(D78-D87)</f>
        <v>74.527508090615044</v>
      </c>
      <c r="E94" s="102">
        <f>((D87*(D93-D92)/(D78-D87)/(D78-D87)*E78)^2+(D78*(D93-D92)/(D78-D87)/(D78-D87)*E87)^2+(D78/(D78-D87)*E93)^2+(D87/(D78-D87)*E92)^2)^0.5</f>
        <v>59.336045739360941</v>
      </c>
      <c r="F94" s="102">
        <f>(F78*F93-F87*F92)/(F78-F87)</f>
        <v>103.47068083431719</v>
      </c>
      <c r="G94" s="102">
        <f>((F87*(F93-F92)/(F78-F87)/(F78-F87)*G78)^2+(F78*(F93-F92)/(F78-F87)/(F78-F87)*G87)^2+(F78/(F78-F87)*G93)^2+(F87/(F78-F87)*G92)^2)^0.5</f>
        <v>12.702400546153223</v>
      </c>
      <c r="H94" s="102">
        <f>(H78*H93-H87*H92)/(H78-H87)</f>
        <v>108.87919633774155</v>
      </c>
      <c r="I94" s="103">
        <f>((H87*(H93-H92)/(H78-H87)/(H78-H87)*I78)^2+(H78*(H93-H92)/(H78-H87)/(H78-H87)*I87)^2+(H78/(H78-H87)*I93)^2+(H87/(H78-H87)*I92)^2)^0.5</f>
        <v>25.751250299144683</v>
      </c>
      <c r="K94" s="100" t="s">
        <v>44</v>
      </c>
      <c r="L94" s="101"/>
      <c r="M94" s="102"/>
      <c r="N94" s="102"/>
      <c r="O94" s="102"/>
      <c r="P94" s="102"/>
      <c r="Q94" s="102"/>
      <c r="R94" s="102"/>
      <c r="S94" s="103"/>
    </row>
    <row r="95" spans="1:19">
      <c r="A95" s="15"/>
      <c r="B95" s="113"/>
      <c r="C95" s="19"/>
      <c r="D95" s="19"/>
      <c r="E95" s="19"/>
      <c r="F95" s="19"/>
      <c r="G95" s="19"/>
      <c r="H95" s="19"/>
      <c r="I95" s="66"/>
      <c r="K95" s="15"/>
      <c r="L95" s="113"/>
      <c r="M95" s="19"/>
      <c r="N95" s="19"/>
      <c r="O95" s="19"/>
      <c r="P95" s="19"/>
      <c r="Q95" s="19"/>
      <c r="R95" s="19"/>
      <c r="S95" s="66"/>
    </row>
    <row r="96" spans="1:19" ht="60">
      <c r="A96" s="112" t="s">
        <v>45</v>
      </c>
      <c r="B96" s="75">
        <f>L68</f>
        <v>70.900000000000006</v>
      </c>
      <c r="C96" s="64">
        <f>M68</f>
        <v>9.8994949366116707</v>
      </c>
      <c r="D96" s="64">
        <f t="shared" ref="D96:I96" si="2">N68</f>
        <v>38.5</v>
      </c>
      <c r="E96" s="64">
        <f t="shared" si="2"/>
        <v>5.2325901807804556</v>
      </c>
      <c r="F96" s="64">
        <f t="shared" si="2"/>
        <v>88.550000000000011</v>
      </c>
      <c r="G96" s="64">
        <f t="shared" si="2"/>
        <v>3.3234018715767752</v>
      </c>
      <c r="H96" s="64">
        <f t="shared" si="2"/>
        <v>63.550000000000004</v>
      </c>
      <c r="I96" s="73">
        <f t="shared" si="2"/>
        <v>3.3234018715767757</v>
      </c>
      <c r="K96" s="112" t="s">
        <v>45</v>
      </c>
      <c r="L96" s="75">
        <f>L68</f>
        <v>70.900000000000006</v>
      </c>
      <c r="M96" s="64">
        <f t="shared" ref="M96:S96" si="3">M68</f>
        <v>9.8994949366116707</v>
      </c>
      <c r="N96" s="64">
        <f t="shared" si="3"/>
        <v>38.5</v>
      </c>
      <c r="O96" s="64">
        <f t="shared" si="3"/>
        <v>5.2325901807804556</v>
      </c>
      <c r="P96" s="64">
        <f t="shared" si="3"/>
        <v>88.550000000000011</v>
      </c>
      <c r="Q96" s="64">
        <f t="shared" si="3"/>
        <v>3.3234018715767752</v>
      </c>
      <c r="R96" s="64">
        <f t="shared" si="3"/>
        <v>63.550000000000004</v>
      </c>
      <c r="S96" s="73">
        <f t="shared" si="3"/>
        <v>3.3234018715767757</v>
      </c>
    </row>
    <row r="97" spans="1:20" ht="75">
      <c r="A97" s="112" t="s">
        <v>46</v>
      </c>
      <c r="B97" s="75">
        <f>B85</f>
        <v>10.295129514525758</v>
      </c>
      <c r="C97" s="64">
        <f t="shared" ref="C97:I97" si="4">C85</f>
        <v>1.1990613985887359</v>
      </c>
      <c r="D97" s="64">
        <f t="shared" si="4"/>
        <v>1.5330257765088078</v>
      </c>
      <c r="E97" s="64">
        <f t="shared" si="4"/>
        <v>1.0742243477917719</v>
      </c>
      <c r="F97" s="64">
        <f t="shared" si="4"/>
        <v>6.2385861012013848</v>
      </c>
      <c r="G97" s="64">
        <f t="shared" si="4"/>
        <v>5.4269832050976827</v>
      </c>
      <c r="H97" s="64">
        <f t="shared" si="4"/>
        <v>4.179983918361927</v>
      </c>
      <c r="I97" s="73">
        <f t="shared" si="4"/>
        <v>2.0371841756819702</v>
      </c>
      <c r="K97" s="112" t="s">
        <v>46</v>
      </c>
      <c r="L97" s="75">
        <f>L85</f>
        <v>-2.8716748478774683</v>
      </c>
      <c r="M97" s="64">
        <f t="shared" ref="M97:S97" si="5">M85</f>
        <v>4.3963037948030568</v>
      </c>
      <c r="N97" s="64">
        <f t="shared" si="5"/>
        <v>-0.44846707360748184</v>
      </c>
      <c r="O97" s="64">
        <f t="shared" si="5"/>
        <v>0.59934618231637671</v>
      </c>
      <c r="P97" s="64">
        <f t="shared" si="5"/>
        <v>-1.4285879194494626</v>
      </c>
      <c r="Q97" s="64">
        <f t="shared" si="5"/>
        <v>11.10364021976566</v>
      </c>
      <c r="R97" s="64">
        <f t="shared" si="5"/>
        <v>3.8901632355244686E-2</v>
      </c>
      <c r="S97" s="73">
        <f t="shared" si="5"/>
        <v>1.8999971121389645</v>
      </c>
    </row>
    <row r="98" spans="1:20" ht="76" thickBot="1">
      <c r="A98" s="115" t="s">
        <v>47</v>
      </c>
      <c r="B98" s="116">
        <f>(B84*B94-B77*B96)/(B84-B77)</f>
        <v>166.99655220438348</v>
      </c>
      <c r="C98" s="117">
        <f>((B77*(B94-B96)/(B84-B77)/(B84-B77)*C84)^2+(B84*(B94-B96)/(B84-B77)/(B84-B77)*C77)^2+(B84/(B84-B77)*C94)^2+(B77/(B84-B77)*C96)^2)^0.5</f>
        <v>40.968596187399832</v>
      </c>
      <c r="D98" s="117">
        <f>(D84*D94-D77*D96)/(D84-D77)</f>
        <v>178.1305860141843</v>
      </c>
      <c r="E98" s="117">
        <f>((D77*(D94-D96)/(D84-D77)/(D84-D77)*E84)^2+(D84*(D94-D96)/(D84-D77)/(D84-D77)*E77)^2+(D84/(D84-D77)*E94)^2+(D77/(D84-D77)*E96)^2)^0.5</f>
        <v>243.89206051527853</v>
      </c>
      <c r="F98" s="117">
        <f>(F84*F94-F77*F96)/(F84-F77)</f>
        <v>216.80656287011374</v>
      </c>
      <c r="G98" s="117">
        <f>((F77*(F94-F96)/(F84-F77)/(F84-F77)*G84)^2+(F84*(F94-F96)/(F84-F77)/(F84-F77)*G77)^2+(F84/(F84-F77)*G94)^2+(F77/(F84-F77)*G96)^2)^0.5</f>
        <v>153.86921333315638</v>
      </c>
      <c r="H98" s="117">
        <f>(H84*H94-H77*H96)/(H84-H77)</f>
        <v>193.84110191700546</v>
      </c>
      <c r="I98" s="118">
        <f>((H77*(H94-H96)/(H84-H77)/(H84-H77)*I84)^2+(H84*(H94-H96)/(H84-H77)/(H84-H77)*I77)^2+(H84/(H84-H77)*I94)^2+(H77/(H84-H77)*I96)^2)^0.5</f>
        <v>91.893789413446342</v>
      </c>
      <c r="K98" s="115" t="s">
        <v>47</v>
      </c>
      <c r="L98" s="116"/>
      <c r="M98" s="117"/>
      <c r="N98" s="117"/>
      <c r="O98" s="117"/>
      <c r="P98" s="117"/>
      <c r="Q98" s="117"/>
      <c r="R98" s="117"/>
      <c r="S98" s="118"/>
    </row>
    <row r="99" spans="1:20">
      <c r="A99" s="119"/>
      <c r="B99" s="71"/>
      <c r="C99" s="71"/>
      <c r="D99" s="71"/>
      <c r="E99" s="71"/>
      <c r="F99" s="71"/>
      <c r="G99" s="71"/>
      <c r="H99" s="71"/>
      <c r="I99" s="71"/>
    </row>
    <row r="100" spans="1:20" s="1" customFormat="1">
      <c r="A100" s="120" t="s">
        <v>48</v>
      </c>
      <c r="B100" s="121"/>
      <c r="C100" s="121"/>
      <c r="D100" s="121"/>
      <c r="E100" s="121"/>
      <c r="F100" s="121"/>
      <c r="G100" s="121"/>
      <c r="H100" s="121"/>
      <c r="I100" s="121"/>
    </row>
    <row r="102" spans="1:20" s="2" customFormat="1">
      <c r="A102" s="2" t="s">
        <v>49</v>
      </c>
    </row>
    <row r="103" spans="1:20" ht="16" thickBot="1"/>
    <row r="104" spans="1:20" ht="16" thickBot="1">
      <c r="A104" s="4" t="s">
        <v>2</v>
      </c>
      <c r="B104" s="5" t="s">
        <v>3</v>
      </c>
      <c r="C104" s="122" t="s">
        <v>50</v>
      </c>
      <c r="D104" s="5" t="s">
        <v>5</v>
      </c>
      <c r="E104" s="5" t="s">
        <v>4</v>
      </c>
      <c r="F104" s="6" t="s">
        <v>2</v>
      </c>
      <c r="G104" s="5" t="s">
        <v>3</v>
      </c>
      <c r="H104" s="122" t="s">
        <v>50</v>
      </c>
      <c r="I104" s="5" t="s">
        <v>5</v>
      </c>
      <c r="J104" s="7" t="s">
        <v>4</v>
      </c>
      <c r="K104" s="5" t="s">
        <v>2</v>
      </c>
      <c r="L104" s="5" t="s">
        <v>3</v>
      </c>
      <c r="M104" s="122" t="s">
        <v>50</v>
      </c>
      <c r="N104" s="5" t="s">
        <v>5</v>
      </c>
      <c r="O104" s="5" t="s">
        <v>4</v>
      </c>
      <c r="P104" s="6" t="s">
        <v>2</v>
      </c>
      <c r="Q104" s="5" t="s">
        <v>3</v>
      </c>
      <c r="R104" s="122" t="s">
        <v>50</v>
      </c>
      <c r="S104" s="5" t="s">
        <v>5</v>
      </c>
      <c r="T104" s="8" t="s">
        <v>4</v>
      </c>
    </row>
    <row r="105" spans="1:20" ht="16" thickTop="1">
      <c r="A105" s="9">
        <v>1</v>
      </c>
      <c r="B105" s="40">
        <v>-26.86</v>
      </c>
      <c r="C105" s="11"/>
      <c r="D105" s="11"/>
      <c r="E105" s="11"/>
      <c r="F105" s="12">
        <v>13</v>
      </c>
      <c r="G105" s="123">
        <v>-26.3</v>
      </c>
      <c r="H105" s="40">
        <v>-25.98</v>
      </c>
      <c r="I105" s="40">
        <v>57.6</v>
      </c>
      <c r="J105" s="124">
        <v>2.5</v>
      </c>
      <c r="K105" s="10">
        <v>25</v>
      </c>
      <c r="L105" s="40">
        <v>-23.81</v>
      </c>
      <c r="M105" s="11"/>
      <c r="N105" s="11"/>
      <c r="O105" s="11"/>
      <c r="P105" s="12">
        <v>37</v>
      </c>
      <c r="Q105" s="123">
        <v>-26.4</v>
      </c>
      <c r="R105" s="11"/>
      <c r="S105" s="11"/>
      <c r="T105" s="14"/>
    </row>
    <row r="106" spans="1:20">
      <c r="A106" s="15">
        <v>2</v>
      </c>
      <c r="B106" s="41">
        <v>-25.57</v>
      </c>
      <c r="C106" s="16"/>
      <c r="D106" s="16"/>
      <c r="E106" s="16"/>
      <c r="F106" s="17">
        <v>14</v>
      </c>
      <c r="G106" s="34">
        <v>-26.14</v>
      </c>
      <c r="H106" s="16"/>
      <c r="I106" s="47"/>
      <c r="J106" s="18"/>
      <c r="K106" s="19">
        <v>26</v>
      </c>
      <c r="L106" s="41">
        <v>-24.31</v>
      </c>
      <c r="M106" s="41">
        <v>-23.66</v>
      </c>
      <c r="N106" s="41">
        <v>127.4</v>
      </c>
      <c r="O106" s="41">
        <v>2.4</v>
      </c>
      <c r="P106" s="17">
        <v>38</v>
      </c>
      <c r="Q106" s="34">
        <v>-25.16</v>
      </c>
      <c r="R106" s="16"/>
      <c r="S106" s="16"/>
      <c r="T106" s="20"/>
    </row>
    <row r="107" spans="1:20" ht="17">
      <c r="A107" s="15">
        <v>3</v>
      </c>
      <c r="B107" s="44">
        <v>-27.46</v>
      </c>
      <c r="C107" s="44">
        <v>-27.02</v>
      </c>
      <c r="D107" s="45">
        <v>24.19</v>
      </c>
      <c r="E107" s="45">
        <v>1.97</v>
      </c>
      <c r="F107" s="17">
        <v>15</v>
      </c>
      <c r="G107" s="34">
        <v>-25.84</v>
      </c>
      <c r="H107" s="16"/>
      <c r="I107" s="16"/>
      <c r="J107" s="18"/>
      <c r="K107" s="19">
        <v>27</v>
      </c>
      <c r="L107" s="41">
        <v>-23.72</v>
      </c>
      <c r="M107" s="16"/>
      <c r="N107" s="16"/>
      <c r="O107" s="16"/>
      <c r="P107" s="17">
        <v>39</v>
      </c>
      <c r="Q107" s="34">
        <v>-25.16</v>
      </c>
      <c r="R107" s="41">
        <v>-25.68</v>
      </c>
      <c r="S107" s="41">
        <v>63.2</v>
      </c>
      <c r="T107" s="46">
        <v>2.2999999999999998</v>
      </c>
    </row>
    <row r="108" spans="1:20" ht="17">
      <c r="A108" s="15">
        <v>4</v>
      </c>
      <c r="B108" s="44">
        <v>-19.62</v>
      </c>
      <c r="C108" s="21"/>
      <c r="D108" s="21"/>
      <c r="E108" s="21"/>
      <c r="F108" s="17">
        <v>16</v>
      </c>
      <c r="G108" s="34">
        <v>-18.87</v>
      </c>
      <c r="H108" s="41">
        <v>-18.78</v>
      </c>
      <c r="I108" s="42">
        <v>36</v>
      </c>
      <c r="J108" s="48">
        <v>2.2000000000000002</v>
      </c>
      <c r="K108" s="19">
        <v>28</v>
      </c>
      <c r="L108" s="41">
        <v>-17.05</v>
      </c>
      <c r="M108" s="41">
        <v>-16.809999999999999</v>
      </c>
      <c r="N108" s="41">
        <v>105.4</v>
      </c>
      <c r="O108" s="41">
        <v>2.4</v>
      </c>
      <c r="P108" s="17">
        <v>40</v>
      </c>
      <c r="Q108" s="34">
        <v>-17.989999999999998</v>
      </c>
      <c r="R108" s="16"/>
      <c r="S108" s="16"/>
      <c r="T108" s="20"/>
    </row>
    <row r="109" spans="1:20" ht="17">
      <c r="A109" s="15">
        <v>5</v>
      </c>
      <c r="B109" s="44">
        <v>-20.16</v>
      </c>
      <c r="C109" s="41">
        <v>-19.91</v>
      </c>
      <c r="D109" s="42">
        <v>12.1</v>
      </c>
      <c r="E109" s="42">
        <v>1.95</v>
      </c>
      <c r="F109" s="17">
        <v>17</v>
      </c>
      <c r="G109" s="34">
        <v>-18.13</v>
      </c>
      <c r="H109" s="16"/>
      <c r="I109" s="16"/>
      <c r="J109" s="18"/>
      <c r="K109" s="19">
        <v>29</v>
      </c>
      <c r="L109" s="41">
        <v>-17.71</v>
      </c>
      <c r="M109" s="16"/>
      <c r="N109" s="16"/>
      <c r="O109" s="16"/>
      <c r="P109" s="17">
        <v>41</v>
      </c>
      <c r="Q109" s="34">
        <v>-17.79</v>
      </c>
      <c r="R109" s="16"/>
      <c r="S109" s="16"/>
      <c r="T109" s="20"/>
    </row>
    <row r="110" spans="1:20" ht="17">
      <c r="A110" s="15">
        <v>6</v>
      </c>
      <c r="B110" s="44">
        <v>-17.37</v>
      </c>
      <c r="C110" s="16"/>
      <c r="D110" s="16"/>
      <c r="E110" s="16"/>
      <c r="F110" s="17">
        <v>18</v>
      </c>
      <c r="G110" s="34">
        <v>-18.920000000000002</v>
      </c>
      <c r="H110" s="16"/>
      <c r="I110" s="16"/>
      <c r="J110" s="18"/>
      <c r="K110" s="19">
        <v>30</v>
      </c>
      <c r="L110" s="41">
        <v>-16.190000000000001</v>
      </c>
      <c r="M110" s="16"/>
      <c r="N110" s="16"/>
      <c r="O110" s="16"/>
      <c r="P110" s="17">
        <v>42</v>
      </c>
      <c r="Q110" s="34">
        <v>-17.66</v>
      </c>
      <c r="R110" s="41">
        <v>-17.39</v>
      </c>
      <c r="S110" s="42">
        <v>59</v>
      </c>
      <c r="T110" s="46">
        <v>2.2999999999999998</v>
      </c>
    </row>
    <row r="111" spans="1:20" ht="17">
      <c r="A111" s="15">
        <v>7</v>
      </c>
      <c r="B111" s="44">
        <v>-25.94</v>
      </c>
      <c r="C111" s="16"/>
      <c r="D111" s="16"/>
      <c r="E111" s="16"/>
      <c r="F111" s="17">
        <v>19</v>
      </c>
      <c r="G111" s="34">
        <v>-26.08</v>
      </c>
      <c r="H111" s="16"/>
      <c r="I111" s="16"/>
      <c r="J111" s="18"/>
      <c r="K111" s="19">
        <v>31</v>
      </c>
      <c r="L111" s="41">
        <v>-24.76</v>
      </c>
      <c r="M111" s="16"/>
      <c r="N111" s="16"/>
      <c r="O111" s="16"/>
      <c r="P111" s="17">
        <v>43</v>
      </c>
      <c r="Q111" s="34">
        <v>-25.14</v>
      </c>
      <c r="R111" s="16"/>
      <c r="S111" s="16"/>
      <c r="T111" s="20"/>
    </row>
    <row r="112" spans="1:20" ht="17">
      <c r="A112" s="15">
        <v>8</v>
      </c>
      <c r="B112" s="44">
        <v>-26.02</v>
      </c>
      <c r="C112" s="41" t="s">
        <v>51</v>
      </c>
      <c r="D112" s="41" t="s">
        <v>51</v>
      </c>
      <c r="E112" s="41" t="s">
        <v>51</v>
      </c>
      <c r="F112" s="17">
        <v>20</v>
      </c>
      <c r="G112" s="34">
        <v>-26.23</v>
      </c>
      <c r="H112" s="16"/>
      <c r="I112" s="16"/>
      <c r="J112" s="18"/>
      <c r="K112" s="19">
        <v>32</v>
      </c>
      <c r="L112" s="41">
        <v>-24.97</v>
      </c>
      <c r="M112" s="16"/>
      <c r="N112" s="16"/>
      <c r="O112" s="16"/>
      <c r="P112" s="17">
        <v>44</v>
      </c>
      <c r="Q112" s="34">
        <v>-27.2</v>
      </c>
      <c r="R112" s="16"/>
      <c r="S112" s="16"/>
      <c r="T112" s="20"/>
    </row>
    <row r="113" spans="1:21" ht="17">
      <c r="A113" s="15">
        <v>9</v>
      </c>
      <c r="B113" s="44">
        <v>-25.99</v>
      </c>
      <c r="C113" s="16"/>
      <c r="D113" s="16"/>
      <c r="E113" s="16"/>
      <c r="F113" s="17">
        <v>21</v>
      </c>
      <c r="G113" s="34">
        <v>-26.11</v>
      </c>
      <c r="H113" s="41">
        <v>-25.7</v>
      </c>
      <c r="I113" s="41">
        <v>87.2</v>
      </c>
      <c r="J113" s="48">
        <v>2.2999999999999998</v>
      </c>
      <c r="K113" s="19">
        <v>33</v>
      </c>
      <c r="L113" s="41">
        <v>-25.48</v>
      </c>
      <c r="M113" s="34">
        <v>-24.3</v>
      </c>
      <c r="N113" s="42">
        <v>118</v>
      </c>
      <c r="O113" s="41">
        <v>2.6</v>
      </c>
      <c r="P113" s="17">
        <v>45</v>
      </c>
      <c r="Q113" s="34">
        <v>-25.05</v>
      </c>
      <c r="R113" s="41">
        <v>-25.19</v>
      </c>
      <c r="S113" s="41">
        <v>81.2</v>
      </c>
      <c r="T113" s="46">
        <v>2.2999999999999998</v>
      </c>
    </row>
    <row r="114" spans="1:21" ht="17">
      <c r="A114" s="15">
        <v>10</v>
      </c>
      <c r="B114" s="44">
        <v>-21.12</v>
      </c>
      <c r="C114" s="41">
        <v>-21.42</v>
      </c>
      <c r="D114" s="42">
        <v>67.099999999999994</v>
      </c>
      <c r="E114" s="42">
        <v>2.44</v>
      </c>
      <c r="F114" s="17">
        <v>22</v>
      </c>
      <c r="G114" s="34">
        <v>-22.04</v>
      </c>
      <c r="H114" s="16"/>
      <c r="I114" s="16"/>
      <c r="J114" s="18"/>
      <c r="K114" s="19">
        <v>34</v>
      </c>
      <c r="L114" s="41">
        <v>-21.19</v>
      </c>
      <c r="M114" s="16"/>
      <c r="N114" s="16"/>
      <c r="O114" s="16"/>
      <c r="P114" s="17">
        <v>46</v>
      </c>
      <c r="Q114" s="34">
        <v>-22.05</v>
      </c>
      <c r="R114" s="41">
        <v>-21.44</v>
      </c>
      <c r="S114" s="41">
        <v>71.7</v>
      </c>
      <c r="T114" s="46">
        <v>2.2999999999999998</v>
      </c>
    </row>
    <row r="115" spans="1:21" ht="17">
      <c r="A115" s="15">
        <v>11</v>
      </c>
      <c r="B115" s="44">
        <v>-20.56</v>
      </c>
      <c r="C115" s="16"/>
      <c r="D115" s="16"/>
      <c r="E115" s="16"/>
      <c r="F115" s="17">
        <v>23</v>
      </c>
      <c r="G115" s="34">
        <v>-21.3</v>
      </c>
      <c r="H115" s="16"/>
      <c r="I115" s="16"/>
      <c r="J115" s="18"/>
      <c r="K115" s="19">
        <v>35</v>
      </c>
      <c r="L115" s="41">
        <v>-21.91</v>
      </c>
      <c r="M115" s="16"/>
      <c r="N115" s="16"/>
      <c r="O115" s="16"/>
      <c r="P115" s="17">
        <v>47</v>
      </c>
      <c r="Q115" s="34">
        <v>-21.99</v>
      </c>
      <c r="R115" s="16"/>
      <c r="S115" s="16"/>
      <c r="T115" s="20"/>
    </row>
    <row r="116" spans="1:21" ht="16" thickBot="1">
      <c r="A116" s="22">
        <v>12</v>
      </c>
      <c r="B116" s="51">
        <v>-21.18</v>
      </c>
      <c r="C116" s="23"/>
      <c r="D116" s="23"/>
      <c r="E116" s="23"/>
      <c r="F116" s="24">
        <v>24</v>
      </c>
      <c r="G116" s="78">
        <v>-22.12</v>
      </c>
      <c r="H116" s="51">
        <v>-21.14</v>
      </c>
      <c r="I116" s="51">
        <v>64.400000000000006</v>
      </c>
      <c r="J116" s="125">
        <v>2.2999999999999998</v>
      </c>
      <c r="K116" s="26">
        <v>36</v>
      </c>
      <c r="L116" s="51">
        <v>-22.2</v>
      </c>
      <c r="M116" s="51">
        <v>-21.97</v>
      </c>
      <c r="N116" s="51">
        <v>86.4</v>
      </c>
      <c r="O116" s="51">
        <v>2.2999999999999998</v>
      </c>
      <c r="P116" s="24">
        <v>48</v>
      </c>
      <c r="Q116" s="78">
        <v>-21.43</v>
      </c>
      <c r="R116" s="23"/>
      <c r="S116" s="23"/>
      <c r="T116" s="27"/>
    </row>
    <row r="118" spans="1:21" ht="16" thickBot="1">
      <c r="A118" s="3" t="s">
        <v>6</v>
      </c>
      <c r="B118" s="28" t="s">
        <v>15</v>
      </c>
      <c r="K118" s="3" t="s">
        <v>16</v>
      </c>
      <c r="L118" s="28" t="s">
        <v>52</v>
      </c>
    </row>
    <row r="119" spans="1:21" ht="16" thickBot="1">
      <c r="A119" s="29"/>
      <c r="B119" s="30" t="s">
        <v>8</v>
      </c>
      <c r="C119" s="31" t="s">
        <v>9</v>
      </c>
      <c r="D119" s="31" t="s">
        <v>10</v>
      </c>
      <c r="E119" s="31" t="s">
        <v>9</v>
      </c>
      <c r="F119" s="31" t="s">
        <v>11</v>
      </c>
      <c r="G119" s="31" t="s">
        <v>9</v>
      </c>
      <c r="H119" s="31" t="s">
        <v>12</v>
      </c>
      <c r="I119" s="32" t="s">
        <v>9</v>
      </c>
      <c r="K119" s="29"/>
      <c r="L119" s="30" t="s">
        <v>8</v>
      </c>
      <c r="M119" s="31" t="s">
        <v>9</v>
      </c>
      <c r="N119" s="31" t="s">
        <v>10</v>
      </c>
      <c r="O119" s="31" t="s">
        <v>9</v>
      </c>
      <c r="P119" s="31" t="s">
        <v>11</v>
      </c>
      <c r="Q119" s="31" t="s">
        <v>9</v>
      </c>
      <c r="R119" s="31" t="s">
        <v>12</v>
      </c>
      <c r="S119" s="32" t="s">
        <v>9</v>
      </c>
    </row>
    <row r="120" spans="1:21" ht="16" thickTop="1">
      <c r="A120" s="15" t="s">
        <v>21</v>
      </c>
      <c r="B120" s="33">
        <f>AVERAGE(B105:B107)</f>
        <v>-26.63</v>
      </c>
      <c r="C120" s="34">
        <f>STDEV(B105:B107)</f>
        <v>0.96576394631400497</v>
      </c>
      <c r="D120" s="34">
        <f>AVERAGE(B108:B110)</f>
        <v>-19.05</v>
      </c>
      <c r="E120" s="34">
        <f>STDEV(B108:B110)</f>
        <v>1.4797634946166227</v>
      </c>
      <c r="F120" s="34">
        <f>AVERAGE(B111:B113)</f>
        <v>-25.983333333333334</v>
      </c>
      <c r="G120" s="34">
        <f>STDEV(B111:B113)</f>
        <v>4.0414518843272795E-2</v>
      </c>
      <c r="H120" s="35">
        <f>AVERAGE(B114:B116)</f>
        <v>-20.953333333333333</v>
      </c>
      <c r="I120" s="36">
        <f>STDEV(B114:B116)</f>
        <v>0.34195516275285848</v>
      </c>
      <c r="K120" s="15" t="s">
        <v>21</v>
      </c>
      <c r="L120" s="72">
        <f>D107</f>
        <v>24.19</v>
      </c>
      <c r="M120" s="34"/>
      <c r="N120" s="42">
        <f>D109</f>
        <v>12.1</v>
      </c>
      <c r="O120" s="42"/>
      <c r="P120" s="42"/>
      <c r="Q120" s="42"/>
      <c r="R120" s="64">
        <f>D114</f>
        <v>67.099999999999994</v>
      </c>
      <c r="S120" s="36"/>
    </row>
    <row r="121" spans="1:21">
      <c r="A121" s="83" t="s">
        <v>23</v>
      </c>
      <c r="B121" s="33">
        <f>AVERAGE(G105:G107)</f>
        <v>-26.093333333333334</v>
      </c>
      <c r="C121" s="34">
        <f>STDEV(G105:G107)</f>
        <v>0.23352373184182704</v>
      </c>
      <c r="D121" s="34">
        <f>AVERAGE(G108:G110)</f>
        <v>-18.64</v>
      </c>
      <c r="E121" s="34">
        <f>STDEV(G108:G110)</f>
        <v>0.44237992721189467</v>
      </c>
      <c r="F121" s="34">
        <f>AVERAGE(G111:G113)</f>
        <v>-26.14</v>
      </c>
      <c r="G121" s="34">
        <f>STDEV(G111:G113)</f>
        <v>7.9372539331938718E-2</v>
      </c>
      <c r="H121" s="34">
        <f>AVERAGE(G114:G116)</f>
        <v>-21.820000000000004</v>
      </c>
      <c r="I121" s="126">
        <f>STDEV(G114:G116)</f>
        <v>0.45210618221829235</v>
      </c>
      <c r="K121" s="15" t="s">
        <v>23</v>
      </c>
      <c r="L121" s="75">
        <f>AVERAGE(I105:I106)</f>
        <v>57.6</v>
      </c>
      <c r="M121" s="64"/>
      <c r="N121" s="42">
        <f>AVERAGE(I108:I109)</f>
        <v>36</v>
      </c>
      <c r="O121" s="64"/>
      <c r="P121" s="64">
        <f>AVERAGE(I112:I113)</f>
        <v>87.2</v>
      </c>
      <c r="Q121" s="64"/>
      <c r="R121" s="64">
        <f>AVERAGE(I115:I116)</f>
        <v>64.400000000000006</v>
      </c>
      <c r="S121" s="73"/>
    </row>
    <row r="122" spans="1:21">
      <c r="A122" s="83" t="s">
        <v>24</v>
      </c>
      <c r="B122" s="33">
        <f>AVERAGE(L105:L107)</f>
        <v>-23.946666666666669</v>
      </c>
      <c r="C122" s="34">
        <f>STDEV(L105:L107)</f>
        <v>0.31785741037976967</v>
      </c>
      <c r="D122" s="34">
        <f>AVERAGE(L108:L110)</f>
        <v>-16.983333333333334</v>
      </c>
      <c r="E122" s="34">
        <f>STDEV(L108:L110)</f>
        <v>0.76218982762388854</v>
      </c>
      <c r="F122" s="34">
        <f>AVERAGE(L111:L113)</f>
        <v>-25.070000000000004</v>
      </c>
      <c r="G122" s="34">
        <f>STDEV(L111:L113)</f>
        <v>0.37027017163147208</v>
      </c>
      <c r="H122" s="34">
        <f>AVERAGE(L114:L116)</f>
        <v>-21.766666666666666</v>
      </c>
      <c r="I122" s="126">
        <f>STDEV(L114:L116)</f>
        <v>0.52003205029433741</v>
      </c>
      <c r="K122" s="15" t="s">
        <v>24</v>
      </c>
      <c r="L122" s="75">
        <f>AVERAGE(N105:N106)</f>
        <v>127.4</v>
      </c>
      <c r="M122" s="64"/>
      <c r="N122" s="42">
        <f>N108</f>
        <v>105.4</v>
      </c>
      <c r="O122" s="64"/>
      <c r="P122" s="64">
        <f>AVERAGE(N112:N113)</f>
        <v>118</v>
      </c>
      <c r="Q122" s="64"/>
      <c r="R122" s="64">
        <f>AVERAGE(N114,N116)</f>
        <v>86.4</v>
      </c>
      <c r="S122" s="73"/>
    </row>
    <row r="123" spans="1:21" ht="16" thickBot="1">
      <c r="A123" s="22" t="s">
        <v>25</v>
      </c>
      <c r="B123" s="76">
        <f>AVERAGE(Q105:Q107)</f>
        <v>-25.573333333333334</v>
      </c>
      <c r="C123" s="77">
        <f>STDEV(Q105:Q107)</f>
        <v>0.71591433379513503</v>
      </c>
      <c r="D123" s="78">
        <f>AVERAGE(Q108:Q110)</f>
        <v>-17.813333333333333</v>
      </c>
      <c r="E123" s="77">
        <f>STDEV(Q108:Q110)</f>
        <v>0.16623276853055494</v>
      </c>
      <c r="F123" s="77">
        <f>AVERAGE(Q111:Q113)</f>
        <v>-25.796666666666667</v>
      </c>
      <c r="G123" s="77">
        <f>STDEV(Q111:Q113)</f>
        <v>1.2161551436117561</v>
      </c>
      <c r="H123" s="77">
        <f>AVERAGE(Q114:Q116)</f>
        <v>-21.823333333333334</v>
      </c>
      <c r="I123" s="79">
        <f>STDEV(Q114:Q116)</f>
        <v>0.34195516275285764</v>
      </c>
      <c r="K123" s="22" t="s">
        <v>25</v>
      </c>
      <c r="L123" s="80">
        <f>AVERAGE(S105:S107)</f>
        <v>63.2</v>
      </c>
      <c r="M123" s="68"/>
      <c r="N123" s="81">
        <f>S110</f>
        <v>59</v>
      </c>
      <c r="O123" s="68"/>
      <c r="P123" s="68">
        <f>S113</f>
        <v>81.2</v>
      </c>
      <c r="Q123" s="68"/>
      <c r="R123" s="68">
        <f>S114</f>
        <v>71.7</v>
      </c>
      <c r="S123" s="79"/>
    </row>
    <row r="124" spans="1:21">
      <c r="A124" s="83" t="s">
        <v>26</v>
      </c>
      <c r="B124" s="35">
        <v>-10.5</v>
      </c>
      <c r="C124" s="35">
        <v>0.1</v>
      </c>
      <c r="D124" s="34"/>
      <c r="E124" s="35"/>
      <c r="F124" s="35"/>
      <c r="G124" s="35"/>
      <c r="H124" s="35"/>
      <c r="I124" s="35"/>
      <c r="K124" s="84" t="s">
        <v>26</v>
      </c>
      <c r="L124" s="3">
        <v>491</v>
      </c>
      <c r="M124" s="71">
        <v>3</v>
      </c>
    </row>
    <row r="125" spans="1:21">
      <c r="A125" s="83" t="s">
        <v>27</v>
      </c>
      <c r="B125" s="85">
        <v>-41.13</v>
      </c>
      <c r="C125" s="85">
        <v>0.1</v>
      </c>
      <c r="D125" s="34"/>
      <c r="E125" s="35"/>
      <c r="F125" s="35"/>
      <c r="G125" s="35"/>
      <c r="H125" s="35"/>
      <c r="I125" s="35"/>
      <c r="K125" s="41" t="s">
        <v>27</v>
      </c>
      <c r="L125" s="3">
        <v>-314</v>
      </c>
      <c r="M125" s="71">
        <v>3</v>
      </c>
    </row>
    <row r="127" spans="1:21" ht="16" thickBot="1">
      <c r="A127" s="3" t="s">
        <v>28</v>
      </c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</row>
    <row r="128" spans="1:21" ht="16" thickBot="1">
      <c r="A128" s="86"/>
      <c r="B128" s="30" t="s">
        <v>8</v>
      </c>
      <c r="C128" s="31" t="s">
        <v>9</v>
      </c>
      <c r="D128" s="31" t="s">
        <v>10</v>
      </c>
      <c r="E128" s="31" t="s">
        <v>9</v>
      </c>
      <c r="F128" s="31" t="s">
        <v>11</v>
      </c>
      <c r="G128" s="31" t="s">
        <v>9</v>
      </c>
      <c r="H128" s="31" t="s">
        <v>12</v>
      </c>
      <c r="I128" s="32" t="s">
        <v>9</v>
      </c>
      <c r="K128" s="19"/>
      <c r="L128" s="87"/>
      <c r="M128" s="19"/>
      <c r="N128" s="19"/>
      <c r="O128" s="19"/>
      <c r="P128" s="19"/>
      <c r="Q128" s="19"/>
      <c r="R128" s="19"/>
      <c r="S128" s="19"/>
      <c r="T128" s="19"/>
      <c r="U128" s="19"/>
    </row>
    <row r="129" spans="1:21" ht="16" thickTop="1">
      <c r="A129" s="15" t="s">
        <v>21</v>
      </c>
      <c r="B129" s="127">
        <f>'[1]CO2 measurements'!K228</f>
        <v>14.978723415601465</v>
      </c>
      <c r="C129" s="61">
        <f>'[1]CO2 measurements'!L228</f>
        <v>2.7713630988814946</v>
      </c>
      <c r="D129" s="61">
        <f>'[1]CO2 measurements'!M228</f>
        <v>3.8855426954627386</v>
      </c>
      <c r="E129" s="61">
        <f>'[1]CO2 measurements'!N228</f>
        <v>0.50836822080248312</v>
      </c>
      <c r="F129" s="61">
        <f>'[1]CO2 measurements'!O228</f>
        <v>29.978403833795426</v>
      </c>
      <c r="G129" s="61">
        <f>'[1]CO2 measurements'!P228</f>
        <v>1.6419112331004702</v>
      </c>
      <c r="H129" s="61">
        <f>'[1]CO2 measurements'!Q228</f>
        <v>5.8637622287571078</v>
      </c>
      <c r="I129" s="128">
        <f>'[1]CO2 measurements'!R228</f>
        <v>0.29036940679369394</v>
      </c>
      <c r="K129" s="19"/>
      <c r="L129" s="64"/>
      <c r="M129" s="64"/>
      <c r="N129" s="64"/>
      <c r="O129" s="64"/>
      <c r="P129" s="64"/>
      <c r="Q129" s="64"/>
      <c r="R129" s="64"/>
      <c r="S129" s="64"/>
      <c r="T129" s="19"/>
      <c r="U129" s="19"/>
    </row>
    <row r="130" spans="1:21">
      <c r="A130" s="88" t="s">
        <v>53</v>
      </c>
      <c r="B130" s="89">
        <f>'[1]CO2 measurements'!K229</f>
        <v>20.660923085139892</v>
      </c>
      <c r="C130" s="90">
        <f>'[1]CO2 measurements'!L229</f>
        <v>1.4930188155589315</v>
      </c>
      <c r="D130" s="90">
        <f>'[1]CO2 measurements'!M229</f>
        <v>4.1594477102386342</v>
      </c>
      <c r="E130" s="90">
        <f>'[1]CO2 measurements'!N229</f>
        <v>0.51864351089924121</v>
      </c>
      <c r="F130" s="90">
        <f>'[1]CO2 measurements'!O229</f>
        <v>45.928475403337842</v>
      </c>
      <c r="G130" s="90">
        <f>'[1]CO2 measurements'!P229</f>
        <v>4.1049054655837267</v>
      </c>
      <c r="H130" s="90">
        <f>'[1]CO2 measurements'!Q229</f>
        <v>6.6303014325355862</v>
      </c>
      <c r="I130" s="91">
        <f>'[1]CO2 measurements'!R229</f>
        <v>0.69691603159970783</v>
      </c>
      <c r="K130" s="19"/>
      <c r="L130" s="64"/>
      <c r="M130" s="64"/>
      <c r="N130" s="64"/>
      <c r="O130" s="64"/>
      <c r="P130" s="64"/>
      <c r="Q130" s="64"/>
      <c r="R130" s="64"/>
      <c r="S130" s="64"/>
      <c r="T130" s="19"/>
      <c r="U130" s="19"/>
    </row>
    <row r="131" spans="1:21">
      <c r="A131" s="15" t="s">
        <v>32</v>
      </c>
      <c r="B131" s="75">
        <f>'[1]CO2 measurements'!K230</f>
        <v>25.703319609969469</v>
      </c>
      <c r="C131" s="64">
        <f>'[1]CO2 measurements'!L230</f>
        <v>1.6529703035816439</v>
      </c>
      <c r="D131" s="64">
        <f>'[1]CO2 measurements'!M230</f>
        <v>4.3555072099975272</v>
      </c>
      <c r="E131" s="64">
        <f>'[1]CO2 measurements'!N230</f>
        <v>0.19396236452909704</v>
      </c>
      <c r="F131" s="64">
        <f>'[1]CO2 measurements'!O230</f>
        <v>50.064868541106563</v>
      </c>
      <c r="G131" s="64">
        <f>'[1]CO2 measurements'!P230</f>
        <v>5.0133940171828444</v>
      </c>
      <c r="H131" s="64">
        <f>'[1]CO2 measurements'!Q230</f>
        <v>8.4726353396511804</v>
      </c>
      <c r="I131" s="73">
        <f>'[1]CO2 measurements'!R230</f>
        <v>0.28665697393989564</v>
      </c>
      <c r="K131" s="19"/>
      <c r="L131" s="64"/>
      <c r="M131" s="64"/>
      <c r="N131" s="64"/>
      <c r="O131" s="64"/>
      <c r="P131" s="64"/>
      <c r="Q131" s="64"/>
      <c r="R131" s="64"/>
      <c r="S131" s="64"/>
      <c r="T131" s="19"/>
      <c r="U131" s="19"/>
    </row>
    <row r="132" spans="1:21" ht="16" thickBot="1">
      <c r="A132" s="22" t="s">
        <v>31</v>
      </c>
      <c r="B132" s="80">
        <f>'[1]CO2 measurements'!K231</f>
        <v>18.087488060752626</v>
      </c>
      <c r="C132" s="68">
        <f>'[1]CO2 measurements'!L231</f>
        <v>2.2208451398967557</v>
      </c>
      <c r="D132" s="68">
        <f>'[1]CO2 measurements'!M231</f>
        <v>4.1077060560747842</v>
      </c>
      <c r="E132" s="68">
        <f>'[1]CO2 measurements'!N231</f>
        <v>0.59232141166705798</v>
      </c>
      <c r="F132" s="68">
        <f>'[1]CO2 measurements'!O231</f>
        <v>36.063082873284095</v>
      </c>
      <c r="G132" s="68">
        <f>'[1]CO2 measurements'!P231</f>
        <v>8.4255177094870479</v>
      </c>
      <c r="H132" s="68">
        <f>'[1]CO2 measurements'!Q231</f>
        <v>7.3248948867396129</v>
      </c>
      <c r="I132" s="82">
        <f>'[1]CO2 measurements'!R231</f>
        <v>1.1154646358378597</v>
      </c>
      <c r="K132" s="19"/>
      <c r="L132" s="64"/>
      <c r="M132" s="64"/>
      <c r="N132" s="64"/>
      <c r="O132" s="64"/>
      <c r="P132" s="64"/>
      <c r="Q132" s="64"/>
      <c r="R132" s="64"/>
      <c r="S132" s="64"/>
      <c r="T132" s="19"/>
      <c r="U132" s="19"/>
    </row>
    <row r="133" spans="1:21"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</row>
    <row r="134" spans="1:21" ht="16" thickBot="1">
      <c r="A134" s="3" t="s">
        <v>32</v>
      </c>
      <c r="K134" s="3" t="s">
        <v>31</v>
      </c>
    </row>
    <row r="135" spans="1:21" ht="16" thickBot="1">
      <c r="A135" s="29"/>
      <c r="B135" s="92" t="s">
        <v>8</v>
      </c>
      <c r="C135" s="31" t="s">
        <v>4</v>
      </c>
      <c r="D135" s="31" t="s">
        <v>10</v>
      </c>
      <c r="E135" s="31" t="s">
        <v>4</v>
      </c>
      <c r="F135" s="31" t="s">
        <v>11</v>
      </c>
      <c r="G135" s="31" t="s">
        <v>4</v>
      </c>
      <c r="H135" s="31" t="s">
        <v>12</v>
      </c>
      <c r="I135" s="32" t="s">
        <v>4</v>
      </c>
      <c r="K135" s="4"/>
      <c r="L135" s="93" t="s">
        <v>8</v>
      </c>
      <c r="M135" s="5" t="s">
        <v>4</v>
      </c>
      <c r="N135" s="5" t="s">
        <v>10</v>
      </c>
      <c r="O135" s="5" t="s">
        <v>4</v>
      </c>
      <c r="P135" s="5" t="s">
        <v>11</v>
      </c>
      <c r="Q135" s="5" t="s">
        <v>4</v>
      </c>
      <c r="R135" s="5" t="s">
        <v>12</v>
      </c>
      <c r="S135" s="8" t="s">
        <v>4</v>
      </c>
    </row>
    <row r="136" spans="1:21" ht="31" thickTop="1">
      <c r="A136" s="94" t="s">
        <v>33</v>
      </c>
      <c r="B136" s="33">
        <f>(B122-B124)/(B121-B124)</f>
        <v>0.86233433091064571</v>
      </c>
      <c r="C136" s="35">
        <f>((1/(B121-$B124)*C122)^2+((B122-$B124)/(B121-$B124)/(B121-$B124)*$C124)^2+(($B124-B122)/(B121-$B124)/(B121-$B124)*C121)^2)^0.5</f>
        <v>2.4756298503270515E-2</v>
      </c>
      <c r="D136" s="35">
        <f>(D122-B124)/(D121-B124)</f>
        <v>0.79647829647829649</v>
      </c>
      <c r="E136" s="35">
        <f>((1/(D121-$B124)*E122)^2+((D122-$B124)/(D121-$B124)/(D121-$B124)*$C124)^2+(($B124-D122)/(D121-$B124)/(D121-$B124)*E121)^2)^0.5</f>
        <v>0.10361916824899089</v>
      </c>
      <c r="F136" s="35">
        <f>(F122-B124)/(F121-B124)</f>
        <v>0.93158567774936085</v>
      </c>
      <c r="G136" s="35">
        <f>((1/(F121-$B124)*G122)^2+((F122-$B124)/(F121-$B124)/(F121-$B124)*$C124)^2+(($B124-F122)/(F121-$B124)/(F121-$B124)*G121)^2)^0.5</f>
        <v>2.4865957062773135E-2</v>
      </c>
      <c r="H136" s="35">
        <f>(H122-B124)/(H121-B124)</f>
        <v>0.99528857479387478</v>
      </c>
      <c r="I136" s="36">
        <f>((1/(H121-$B124)*I122)^2+((H122-$B124)/(H121-$B124)/(H121-$B124)*$C124)^2+(($B124-H122)/(H121-$B124)/(H121-$B124)*I121)^2)^0.5</f>
        <v>6.1382592161128513E-2</v>
      </c>
      <c r="K136" s="95" t="s">
        <v>33</v>
      </c>
      <c r="L136" s="96">
        <f>(B123-B125)/(B121-B125)</f>
        <v>1.0345821325648414</v>
      </c>
      <c r="M136" s="97">
        <f>((1/(B121-$B125)^2*C123)^2+((B123-$B125)/(B121-$B125)/(B121-$B125)*$C125)^2+(($B125-B123)/(B121-$B125)/(B121-$B125)*C121)^2)^0.5</f>
        <v>1.7763037615971609E-2</v>
      </c>
      <c r="N136" s="97">
        <f>(D123-B125)/(D121-B125)</f>
        <v>1.0367570772195049</v>
      </c>
      <c r="O136" s="97">
        <f>((1/(D121-$B125)^2*E123)^2+((D123-$B125)/(D121-$B125)/(D121-$B125)*$C125)^2+(($B125-D123)/(D121-$B125)/(D121-$B125)*E121)^2)^0.5</f>
        <v>2.0910207798679512E-2</v>
      </c>
      <c r="P136" s="97">
        <f>(F123-B125)/(F121-B125)</f>
        <v>1.022904158327774</v>
      </c>
      <c r="Q136" s="97">
        <f>((1/(F121-$B125)^2*G123)^2+((F123-$B125)/(F121-$B125)/(F121-$B125)*$C125)^2+(($B125-F123)/(F121-$B125)/(F121-$B125)*G121)^2)^0.5</f>
        <v>1.0256494881375474E-2</v>
      </c>
      <c r="R136" s="97">
        <f>(H123-B125)/(H121-B125)</f>
        <v>0.9998273778698431</v>
      </c>
      <c r="S136" s="98">
        <f>((1/(H121-$B125)^2*I123)^2+((H123-$B125)/(H121-$B125)/(H121-$B125)*$C125)^2+(($B125-H123)/(H121-$B125)/(H121-$B125)*I121)^2)^0.5</f>
        <v>2.3992341564065323E-2</v>
      </c>
    </row>
    <row r="137" spans="1:21" ht="59.25" customHeight="1">
      <c r="A137" s="99" t="s">
        <v>34</v>
      </c>
      <c r="B137" s="89">
        <f>B131*B136</f>
        <v>22.164854918045503</v>
      </c>
      <c r="C137" s="90">
        <f>((B136*C131)^2+(B131*C136)^2)^0.5</f>
        <v>1.5609946424299546</v>
      </c>
      <c r="D137" s="90">
        <f>D131*D136</f>
        <v>3.4690669629177684</v>
      </c>
      <c r="E137" s="90">
        <f>((D136*E131)^2+(D131*E136)^2)^0.5</f>
        <v>0.47702257100677575</v>
      </c>
      <c r="F137" s="90">
        <f>F131*F136</f>
        <v>46.639714491299415</v>
      </c>
      <c r="G137" s="90">
        <f>((F136*G131)^2+(F131*G136)^2)^0.5</f>
        <v>4.8334765825732484</v>
      </c>
      <c r="H137" s="90">
        <f>H131*H136</f>
        <v>8.4327171519496407</v>
      </c>
      <c r="I137" s="91">
        <f>((H136*I131)^2+(H131*I136)^2)^0.5</f>
        <v>0.59319049704287519</v>
      </c>
      <c r="K137" s="94" t="s">
        <v>34</v>
      </c>
      <c r="L137" s="75">
        <f>B132*L136</f>
        <v>18.712991970634562</v>
      </c>
      <c r="M137" s="64">
        <f>((L136*C132)^2+(B132*M136)^2)^0.5</f>
        <v>2.3200014678524643</v>
      </c>
      <c r="N137" s="64">
        <f>D132*N136</f>
        <v>4.2586933247729535</v>
      </c>
      <c r="O137" s="64">
        <f>((N136*E132)^2+(D132*O136)^2)^0.5</f>
        <v>0.62007122837169037</v>
      </c>
      <c r="P137" s="64">
        <f>F132*P136</f>
        <v>36.889077433201429</v>
      </c>
      <c r="Q137" s="64">
        <f>((P136*G132)^2+(F132*Q136)^2)^0.5</f>
        <v>8.6264305541904811</v>
      </c>
      <c r="R137" s="64">
        <f>H132*R136</f>
        <v>7.3236304477810883</v>
      </c>
      <c r="S137" s="73">
        <f>((R136*I132)^2+(H132*S136)^2)^0.5</f>
        <v>1.1290335909310936</v>
      </c>
    </row>
    <row r="138" spans="1:21" ht="49.5" customHeight="1">
      <c r="A138" s="94" t="s">
        <v>35</v>
      </c>
      <c r="B138" s="75">
        <f>B137-B130</f>
        <v>1.5039318329056108</v>
      </c>
      <c r="C138" s="64">
        <f>(C137^2+C130^2)^0.5</f>
        <v>2.1600484849438026</v>
      </c>
      <c r="D138" s="64">
        <f>D137-D130</f>
        <v>-0.69038074732086585</v>
      </c>
      <c r="E138" s="64">
        <f>(E137^2+E130^2)^0.5</f>
        <v>0.70465709720956171</v>
      </c>
      <c r="F138" s="64">
        <f>F137-F130</f>
        <v>0.71123908796157309</v>
      </c>
      <c r="G138" s="64">
        <f>(G137^2+G130^2)^0.5</f>
        <v>6.3413519659188706</v>
      </c>
      <c r="H138" s="64">
        <f>H137-H130</f>
        <v>1.8024157194140544</v>
      </c>
      <c r="I138" s="73">
        <f>(I137^2+I130^2)^0.5</f>
        <v>0.91518682293980735</v>
      </c>
      <c r="K138" s="94" t="s">
        <v>36</v>
      </c>
      <c r="L138" s="75">
        <f>L137-B130</f>
        <v>-1.9479311145053302</v>
      </c>
      <c r="M138" s="64">
        <f>(M137^2+C130^2)^0.5</f>
        <v>2.7588968799958042</v>
      </c>
      <c r="N138" s="64">
        <f>N137-D130</f>
        <v>9.9245614534319238E-2</v>
      </c>
      <c r="O138" s="64">
        <f>(O137^2+E130^2)^0.5</f>
        <v>0.80838073928828147</v>
      </c>
      <c r="P138" s="64">
        <f>P137-F130</f>
        <v>-9.0393979701364131</v>
      </c>
      <c r="Q138" s="64">
        <f>(Q137^2+G130^2)^0.5</f>
        <v>9.5533006331660175</v>
      </c>
      <c r="R138" s="64">
        <f>H132-R137</f>
        <v>1.2644389585245719E-3</v>
      </c>
      <c r="S138" s="73">
        <f>(S137^2+I130^2)^0.5</f>
        <v>1.3268039812087711</v>
      </c>
    </row>
    <row r="139" spans="1:21" ht="32.25" customHeight="1">
      <c r="A139" s="94" t="s">
        <v>37</v>
      </c>
      <c r="B139" s="75">
        <f>(B137/B130-1)*100</f>
        <v>7.2791124903189619</v>
      </c>
      <c r="C139" s="64">
        <f>((1/B130*C137)^2+(B137/B130/B130*C130)^2)^0.5*100</f>
        <v>10.825005873934945</v>
      </c>
      <c r="D139" s="64">
        <f>(D137/D130-1)*100</f>
        <v>-16.597894610418308</v>
      </c>
      <c r="E139" s="64">
        <f>((1/D130*E137)^2+(D137/D130/D130*E130)^2)^0.5*100</f>
        <v>15.481375237864825</v>
      </c>
      <c r="F139" s="64">
        <f>(F137/F130-1)*100</f>
        <v>1.548579790022564</v>
      </c>
      <c r="G139" s="64">
        <f>((1/F130*G137)^2+(F137/F130/F130*G130)^2)^0.5*100</f>
        <v>13.89700986411038</v>
      </c>
      <c r="H139" s="64">
        <f>(H137/H130-1)*100</f>
        <v>27.184521514654094</v>
      </c>
      <c r="I139" s="73">
        <f>((1/H130*I137)^2+(H137/H130/H130*I130)^2)^0.5*100</f>
        <v>16.08597185704237</v>
      </c>
      <c r="K139" s="104" t="s">
        <v>38</v>
      </c>
      <c r="L139" s="105">
        <f>(L137/B130-1)*100</f>
        <v>-9.4280933454824911</v>
      </c>
      <c r="M139" s="106">
        <f>((1/B130*M137)^2+(L137/B130/B130*C130)^2)^0.5*100</f>
        <v>12.997148716390688</v>
      </c>
      <c r="N139" s="106">
        <f>(N137/D130-1)*100</f>
        <v>2.3860286616903981</v>
      </c>
      <c r="O139" s="106">
        <f>((1/D130*O137)^2+(N137/D130/D130*E130)^2)^0.5*100</f>
        <v>19.627016954583201</v>
      </c>
      <c r="P139" s="106">
        <f>(P137/F130-1)*100</f>
        <v>-19.681467522606855</v>
      </c>
      <c r="Q139" s="106">
        <f>((1/F130*Q137)^2+(P137/F130/F130*G130)^2)^0.5*100</f>
        <v>20.107385356551639</v>
      </c>
      <c r="R139" s="106">
        <f>(R137/H130-1)*100</f>
        <v>10.456975784588973</v>
      </c>
      <c r="S139" s="107">
        <f>((1/H130*S137)^2+(R137/H130/H130*I130)^2)^0.5*100</f>
        <v>20.609784159985487</v>
      </c>
    </row>
    <row r="140" spans="1:21" ht="60">
      <c r="A140" s="108" t="s">
        <v>39</v>
      </c>
      <c r="B140" s="109">
        <f>B131*(1-B136)</f>
        <v>3.5384646919239682</v>
      </c>
      <c r="C140" s="110">
        <f>(((1-B136)*C131)^2+(B131*C136)^2)^0.5</f>
        <v>0.6757841702853512</v>
      </c>
      <c r="D140" s="110">
        <f>D131*(1-D136)</f>
        <v>0.88644024707975877</v>
      </c>
      <c r="E140" s="110">
        <f>(((1-D136)*E131)^2+(D131*E136)^2)^0.5</f>
        <v>0.45303716929558052</v>
      </c>
      <c r="F140" s="110">
        <f>F131*(1-F136)</f>
        <v>3.4251540498071504</v>
      </c>
      <c r="G140" s="110">
        <f>(((1-F136)*G131)^2+(F131*G136)^2)^0.5</f>
        <v>1.2912954017048173</v>
      </c>
      <c r="H140" s="110">
        <f>H131*(1-H136)</f>
        <v>3.9918187701539883E-2</v>
      </c>
      <c r="I140" s="111">
        <f>(((1-H136)*I131)^2+(H131*I136)^2)^0.5</f>
        <v>0.52007407320243593</v>
      </c>
      <c r="K140" s="94" t="s">
        <v>39</v>
      </c>
      <c r="L140" s="75">
        <f>B132*(1-L136)</f>
        <v>-0.62550390988193416</v>
      </c>
      <c r="M140" s="64">
        <f>(((1-L136)*C132)^2+(B132*M136)^2)^0.5</f>
        <v>0.33034062468509234</v>
      </c>
      <c r="N140" s="64">
        <f>D132*(1-N136)</f>
        <v>-0.15098726869816895</v>
      </c>
      <c r="O140" s="64">
        <f>(((1-N136)*E132)^2+(D132*O136)^2)^0.5</f>
        <v>8.8609397943943125E-2</v>
      </c>
      <c r="P140" s="64">
        <f>F132*(1-P136)</f>
        <v>-0.82599455991733517</v>
      </c>
      <c r="Q140" s="64">
        <f>(((1-P136)*G132)^2+(F132*Q136)^2)^0.5</f>
        <v>0.41719644079599977</v>
      </c>
      <c r="R140" s="64">
        <f>H132*(1-R136)</f>
        <v>1.2644389585243505E-3</v>
      </c>
      <c r="S140" s="73">
        <f>(((1-R136)*I132)^2+(H132*S136)^2)^0.5</f>
        <v>0.17574148553088592</v>
      </c>
    </row>
    <row r="141" spans="1:21" ht="60">
      <c r="A141" s="112" t="s">
        <v>40</v>
      </c>
      <c r="B141" s="113">
        <v>54.4</v>
      </c>
      <c r="C141" s="19">
        <v>0</v>
      </c>
      <c r="D141" s="19">
        <v>19.8</v>
      </c>
      <c r="E141" s="41">
        <v>0</v>
      </c>
      <c r="F141" s="19">
        <v>46.6</v>
      </c>
      <c r="G141" s="41">
        <v>0</v>
      </c>
      <c r="H141" s="64">
        <v>11</v>
      </c>
      <c r="I141" s="66">
        <v>0</v>
      </c>
      <c r="K141" s="112" t="s">
        <v>40</v>
      </c>
      <c r="L141" s="113">
        <v>54.4</v>
      </c>
      <c r="M141" s="41">
        <v>0</v>
      </c>
      <c r="N141" s="19">
        <v>19.8</v>
      </c>
      <c r="O141" s="41">
        <v>0</v>
      </c>
      <c r="P141" s="19">
        <v>46.6</v>
      </c>
      <c r="Q141" s="41">
        <v>0</v>
      </c>
      <c r="R141" s="64">
        <v>11</v>
      </c>
      <c r="S141" s="66">
        <v>0</v>
      </c>
    </row>
    <row r="142" spans="1:21" ht="31" thickBot="1">
      <c r="A142" s="114" t="s">
        <v>41</v>
      </c>
      <c r="B142" s="80">
        <f>B140/B141*100</f>
        <v>6.5045306836837655</v>
      </c>
      <c r="C142" s="68">
        <f>((1/B141*C140)^2+(B140/B141/B141*C141)^2)^0.5*100</f>
        <v>1.2422503130245426</v>
      </c>
      <c r="D142" s="68">
        <f>D140/D141*100</f>
        <v>4.4769709448472668</v>
      </c>
      <c r="E142" s="68">
        <f>((1/D141*E140)^2+(D140/D141/D141*E141)^2)^0.5*100</f>
        <v>2.2880665115938408</v>
      </c>
      <c r="F142" s="68">
        <f>F140/F141*100</f>
        <v>7.3501159867106232</v>
      </c>
      <c r="G142" s="68">
        <f>((1/F141*G140)^2+(F140/F141/F141*G141)^2)^0.5*100</f>
        <v>2.7710201753322261</v>
      </c>
      <c r="H142" s="68">
        <f>H140/H141*100</f>
        <v>0.3628926154685444</v>
      </c>
      <c r="I142" s="82">
        <f>((1/H141*I140)^2+(H140/H141/H141*I141)^2)^0.5*100</f>
        <v>4.7279461200221453</v>
      </c>
      <c r="K142" s="114" t="s">
        <v>41</v>
      </c>
      <c r="L142" s="80">
        <f>L140/L141*100</f>
        <v>-1.1498233637535553</v>
      </c>
      <c r="M142" s="68">
        <f>((1/L141*M140)^2+(L140/L141/L141*M141)^2)^0.5*100</f>
        <v>0.60724379537700801</v>
      </c>
      <c r="N142" s="68">
        <f>N140/N141*100</f>
        <v>-0.76256196312206537</v>
      </c>
      <c r="O142" s="68">
        <f>((1/N141*O140)^2+(N140/N141/N141*O141)^2)^0.5*100</f>
        <v>0.4475222118380966</v>
      </c>
      <c r="P142" s="68">
        <f>P140/P141*100</f>
        <v>-1.7725205148440666</v>
      </c>
      <c r="Q142" s="68">
        <f>((1/P141*Q140)^2+(P140/P141/P141*Q141)^2)^0.5*100</f>
        <v>0.89527133218025701</v>
      </c>
      <c r="R142" s="68">
        <f>R140/R141*100</f>
        <v>1.149489962294864E-2</v>
      </c>
      <c r="S142" s="82">
        <f>((1/R141*S140)^2+(R140/R141/R141*S141)^2)^0.5*100</f>
        <v>1.5976498684625993</v>
      </c>
    </row>
    <row r="143" spans="1:21" ht="16" thickBot="1"/>
    <row r="144" spans="1:21" ht="16" thickBot="1">
      <c r="A144" s="29"/>
      <c r="B144" s="92" t="s">
        <v>8</v>
      </c>
      <c r="C144" s="31" t="s">
        <v>4</v>
      </c>
      <c r="D144" s="31" t="s">
        <v>10</v>
      </c>
      <c r="E144" s="31" t="s">
        <v>4</v>
      </c>
      <c r="F144" s="31" t="s">
        <v>11</v>
      </c>
      <c r="G144" s="31" t="s">
        <v>4</v>
      </c>
      <c r="H144" s="31" t="s">
        <v>12</v>
      </c>
      <c r="I144" s="32" t="s">
        <v>4</v>
      </c>
      <c r="K144" s="29"/>
      <c r="L144" s="92" t="s">
        <v>8</v>
      </c>
      <c r="M144" s="31" t="s">
        <v>4</v>
      </c>
      <c r="N144" s="31" t="s">
        <v>10</v>
      </c>
      <c r="O144" s="31" t="s">
        <v>4</v>
      </c>
      <c r="P144" s="31" t="s">
        <v>11</v>
      </c>
      <c r="Q144" s="31" t="s">
        <v>4</v>
      </c>
      <c r="R144" s="31" t="s">
        <v>12</v>
      </c>
      <c r="S144" s="32" t="s">
        <v>4</v>
      </c>
    </row>
    <row r="145" spans="1:19" ht="31" thickTop="1">
      <c r="A145" s="112" t="s">
        <v>42</v>
      </c>
      <c r="B145" s="113">
        <f>L124</f>
        <v>491</v>
      </c>
      <c r="C145" s="64">
        <f>M124</f>
        <v>3</v>
      </c>
      <c r="D145" s="19">
        <f>L124</f>
        <v>491</v>
      </c>
      <c r="E145" s="64">
        <f>M124</f>
        <v>3</v>
      </c>
      <c r="F145" s="19">
        <f>L124</f>
        <v>491</v>
      </c>
      <c r="G145" s="64">
        <f>M124</f>
        <v>3</v>
      </c>
      <c r="H145" s="19">
        <f>L124</f>
        <v>491</v>
      </c>
      <c r="I145" s="73">
        <f>M124</f>
        <v>3</v>
      </c>
      <c r="K145" s="112" t="s">
        <v>42</v>
      </c>
      <c r="L145" s="113">
        <f>L125</f>
        <v>-314</v>
      </c>
      <c r="M145" s="64">
        <f>M125</f>
        <v>3</v>
      </c>
      <c r="N145" s="19">
        <f>L125</f>
        <v>-314</v>
      </c>
      <c r="O145" s="64">
        <f>M125</f>
        <v>3</v>
      </c>
      <c r="P145" s="19">
        <f>L125</f>
        <v>-314</v>
      </c>
      <c r="Q145" s="64">
        <f>M125</f>
        <v>3</v>
      </c>
      <c r="R145" s="19">
        <f>L125</f>
        <v>-314</v>
      </c>
      <c r="S145" s="73">
        <f>M125</f>
        <v>3</v>
      </c>
    </row>
    <row r="146" spans="1:19" ht="75">
      <c r="A146" s="112" t="s">
        <v>43</v>
      </c>
      <c r="B146" s="75">
        <f t="shared" ref="B146:I146" si="6">L122</f>
        <v>127.4</v>
      </c>
      <c r="C146" s="64">
        <f t="shared" si="6"/>
        <v>0</v>
      </c>
      <c r="D146" s="64">
        <f t="shared" si="6"/>
        <v>105.4</v>
      </c>
      <c r="E146" s="64">
        <f t="shared" si="6"/>
        <v>0</v>
      </c>
      <c r="F146" s="64">
        <f t="shared" si="6"/>
        <v>118</v>
      </c>
      <c r="G146" s="64">
        <f t="shared" si="6"/>
        <v>0</v>
      </c>
      <c r="H146" s="64">
        <f t="shared" si="6"/>
        <v>86.4</v>
      </c>
      <c r="I146" s="73">
        <f t="shared" si="6"/>
        <v>0</v>
      </c>
      <c r="K146" s="112" t="s">
        <v>43</v>
      </c>
      <c r="L146" s="75">
        <f>L123</f>
        <v>63.2</v>
      </c>
      <c r="M146" s="64">
        <f t="shared" ref="M146:S146" si="7">M123</f>
        <v>0</v>
      </c>
      <c r="N146" s="64">
        <f t="shared" si="7"/>
        <v>59</v>
      </c>
      <c r="O146" s="64">
        <f t="shared" si="7"/>
        <v>0</v>
      </c>
      <c r="P146" s="64">
        <f t="shared" si="7"/>
        <v>81.2</v>
      </c>
      <c r="Q146" s="64">
        <f t="shared" si="7"/>
        <v>0</v>
      </c>
      <c r="R146" s="64">
        <f t="shared" si="7"/>
        <v>71.7</v>
      </c>
      <c r="S146" s="73">
        <f t="shared" si="7"/>
        <v>0</v>
      </c>
    </row>
    <row r="147" spans="1:19" ht="60">
      <c r="A147" s="100" t="s">
        <v>44</v>
      </c>
      <c r="B147" s="101">
        <f>(B131*B146-B140*B145)/(B131-B140)</f>
        <v>69.353792761527089</v>
      </c>
      <c r="C147" s="102">
        <f>((B140*(B146-B145)/(B131-B140)/(B131-B140)*C131)^2+(B131*(B146-B145)/(B131-B140)/(B131-B140)*C140)^2+(B131/(B131-B140)*C146)^2+(B140/(B131-B140)*C145)^2)^0.5</f>
        <v>13.573286585518106</v>
      </c>
      <c r="D147" s="102">
        <f>(D131*D146-D140*D145)/(D131-D140)</f>
        <v>6.8687917737789359</v>
      </c>
      <c r="E147" s="102">
        <f>((D140*(D146-D145)/(D131-D140)/(D131-D140)*E131)^2+(D131*(D146-D145)/(D131-D140)/(D131-D140)*E140)^2+(D131/(D131-D140)*E146)^2+(D140/(D131-D140)*E145)^2)^0.5</f>
        <v>63.468522598479339</v>
      </c>
      <c r="F147" s="102">
        <f>(F131*F146-F140*F145)/(F131-F140)</f>
        <v>90.607412491420831</v>
      </c>
      <c r="G147" s="102">
        <f>((F140*(F146-F145)/(F131-F140)/(F131-F140)*G131)^2+(F131*(F146-F145)/(F131-F140)/(F131-F140)*G140)^2+(F131/(F131-F140)*G146)^2+(F140/(F131-F140)*G145)^2)^0.5</f>
        <v>11.472013351599246</v>
      </c>
      <c r="H147" s="102">
        <f>(H131*H146-H140*H145)/(H131-H140)</f>
        <v>84.484733727810493</v>
      </c>
      <c r="I147" s="103">
        <f>((H140*(H146-H145)/(H131-H140)/(H131-H140)*I131)^2+(H131*(H146-H145)/(H131-H140)/(H131-H140)*I140)^2+(H131/(H131-H140)*I146)^2+(H140/(H131-H140)*I145)^2)^0.5</f>
        <v>25.071254416150989</v>
      </c>
      <c r="K147" s="100" t="s">
        <v>44</v>
      </c>
      <c r="L147" s="101">
        <f>(L146*1-L145*(1-L136))/L136</f>
        <v>50.591643454039023</v>
      </c>
      <c r="M147" s="102">
        <f>((M146/L136)^2+(M145*(L136-1)/L136)^2+(M136*(L146-L145)/L136/L136)^2)^0.5</f>
        <v>6.2605817391461267</v>
      </c>
      <c r="N147" s="102">
        <f>(N146*1-N145*(1-N136))/N136</f>
        <v>45.775696926375993</v>
      </c>
      <c r="O147" s="102">
        <f>((O146/N136)^2+(O145*(N136-1)/N136)^2+(O136*(N146-N145)/N136/N136)^2)^0.5</f>
        <v>7.2570449514730999</v>
      </c>
      <c r="P147" s="102">
        <f>(P146*1-P145*(1-P136))/P136</f>
        <v>72.35095652173915</v>
      </c>
      <c r="Q147" s="102">
        <f>((Q146/P136)^2+(Q145*(P136-1)/P136)^2+(Q136*(P146-P145)/P136/P136)^2)^0.5</f>
        <v>3.874461038890896</v>
      </c>
      <c r="R147" s="102">
        <f>(R146*1-R145*(1-R136))/R136</f>
        <v>71.766591850828661</v>
      </c>
      <c r="S147" s="103">
        <f>((S146/R136)^2+(S145*(R136-1)/R136)^2+(S136*(R146-R145)/R136/R136)^2)^0.5</f>
        <v>9.2570418204564504</v>
      </c>
    </row>
    <row r="148" spans="1:19">
      <c r="A148" s="15"/>
      <c r="B148" s="113"/>
      <c r="C148" s="19"/>
      <c r="D148" s="19"/>
      <c r="E148" s="19"/>
      <c r="F148" s="19"/>
      <c r="G148" s="19"/>
      <c r="H148" s="19"/>
      <c r="I148" s="66"/>
      <c r="K148" s="15"/>
      <c r="L148" s="113"/>
      <c r="M148" s="19"/>
      <c r="N148" s="19"/>
      <c r="O148" s="19"/>
      <c r="P148" s="19"/>
      <c r="Q148" s="19"/>
      <c r="R148" s="19"/>
      <c r="S148" s="66"/>
    </row>
    <row r="149" spans="1:19" ht="60">
      <c r="A149" s="112" t="s">
        <v>45</v>
      </c>
      <c r="B149" s="75">
        <f t="shared" ref="B149:I149" si="8">L121</f>
        <v>57.6</v>
      </c>
      <c r="C149" s="64">
        <f t="shared" si="8"/>
        <v>0</v>
      </c>
      <c r="D149" s="64">
        <f t="shared" si="8"/>
        <v>36</v>
      </c>
      <c r="E149" s="64">
        <f t="shared" si="8"/>
        <v>0</v>
      </c>
      <c r="F149" s="64">
        <f t="shared" si="8"/>
        <v>87.2</v>
      </c>
      <c r="G149" s="64">
        <f t="shared" si="8"/>
        <v>0</v>
      </c>
      <c r="H149" s="64">
        <f t="shared" si="8"/>
        <v>64.400000000000006</v>
      </c>
      <c r="I149" s="73">
        <f t="shared" si="8"/>
        <v>0</v>
      </c>
      <c r="K149" s="112" t="s">
        <v>45</v>
      </c>
      <c r="L149" s="75">
        <f>L121</f>
        <v>57.6</v>
      </c>
      <c r="M149" s="64">
        <f t="shared" ref="M149:S149" si="9">M121</f>
        <v>0</v>
      </c>
      <c r="N149" s="64">
        <f t="shared" si="9"/>
        <v>36</v>
      </c>
      <c r="O149" s="64">
        <f t="shared" si="9"/>
        <v>0</v>
      </c>
      <c r="P149" s="64">
        <f t="shared" si="9"/>
        <v>87.2</v>
      </c>
      <c r="Q149" s="64">
        <f t="shared" si="9"/>
        <v>0</v>
      </c>
      <c r="R149" s="64">
        <f t="shared" si="9"/>
        <v>64.400000000000006</v>
      </c>
      <c r="S149" s="73">
        <f t="shared" si="9"/>
        <v>0</v>
      </c>
    </row>
    <row r="150" spans="1:19" ht="75">
      <c r="A150" s="112" t="s">
        <v>46</v>
      </c>
      <c r="B150" s="75">
        <f>B138</f>
        <v>1.5039318329056108</v>
      </c>
      <c r="C150" s="64">
        <f t="shared" ref="C150:I150" si="10">C138</f>
        <v>2.1600484849438026</v>
      </c>
      <c r="D150" s="64">
        <f>D138</f>
        <v>-0.69038074732086585</v>
      </c>
      <c r="E150" s="64">
        <f t="shared" si="10"/>
        <v>0.70465709720956171</v>
      </c>
      <c r="F150" s="64">
        <f t="shared" si="10"/>
        <v>0.71123908796157309</v>
      </c>
      <c r="G150" s="64">
        <f t="shared" si="10"/>
        <v>6.3413519659188706</v>
      </c>
      <c r="H150" s="64">
        <f t="shared" si="10"/>
        <v>1.8024157194140544</v>
      </c>
      <c r="I150" s="73">
        <f t="shared" si="10"/>
        <v>0.91518682293980735</v>
      </c>
      <c r="K150" s="112" t="s">
        <v>46</v>
      </c>
      <c r="L150" s="75">
        <f>L138</f>
        <v>-1.9479311145053302</v>
      </c>
      <c r="M150" s="64">
        <f t="shared" ref="M150:S150" si="11">M138</f>
        <v>2.7588968799958042</v>
      </c>
      <c r="N150" s="64">
        <f t="shared" si="11"/>
        <v>9.9245614534319238E-2</v>
      </c>
      <c r="O150" s="64">
        <f t="shared" si="11"/>
        <v>0.80838073928828147</v>
      </c>
      <c r="P150" s="64">
        <f t="shared" si="11"/>
        <v>-9.0393979701364131</v>
      </c>
      <c r="Q150" s="64">
        <f t="shared" si="11"/>
        <v>9.5533006331660175</v>
      </c>
      <c r="R150" s="64">
        <f t="shared" si="11"/>
        <v>1.2644389585245719E-3</v>
      </c>
      <c r="S150" s="73">
        <f t="shared" si="11"/>
        <v>1.3268039812087711</v>
      </c>
    </row>
    <row r="151" spans="1:19" ht="76" thickBot="1">
      <c r="A151" s="115" t="s">
        <v>47</v>
      </c>
      <c r="B151" s="116">
        <f>(B137*B147-B130*B149)/(B137-B130)</f>
        <v>230.82667530262455</v>
      </c>
      <c r="C151" s="117">
        <f>((B130*(B147-B149)/(B137-B130)/(B137-B130)*C137)^2+(B137*(B147-B149)/(B137-B130)/(B137-B130)*C130)^2+(B137/(B137-B130)*C147)^2+(B130/(B137-B130)*C149)^2)^0.5</f>
        <v>312.53814280903913</v>
      </c>
      <c r="D151" s="117">
        <f>(D137*D147-D130*D149)/(D137-D130)</f>
        <v>182.38025819757311</v>
      </c>
      <c r="E151" s="117">
        <f>((D130*(D147-D149)/(D137-D130)/(D137-D130)*E137)^2+(D137*(D147-D149)/(D137-D130)/(D137-D130)*E130)^2+(D137/(D137-D130)*E147)^2+(D130/(D137-D130)*E149)^2)^0.5</f>
        <v>358.48236504825826</v>
      </c>
      <c r="F151" s="117">
        <f>(F137*F147-F130*F149)/(F137-F130)</f>
        <v>310.64208641488671</v>
      </c>
      <c r="G151" s="117">
        <f>((F130*(F147-F149)/(F137-F130)/(F137-F130)*G137)^2+(F137*(F147-F149)/(F137-F130)/(F137-F130)*G130)^2+(F137/(F137-F130)*G147)^2+(F130/(F137-F130)*G149)^2)^0.5</f>
        <v>2113.0469131571185</v>
      </c>
      <c r="H151" s="117">
        <f>(H137*H147-H130*H149)/(H137-H130)</f>
        <v>158.36771054233202</v>
      </c>
      <c r="I151" s="118">
        <f>((H130*(H147-H149)/(H137-H130)/(H137-H130)*I137)^2+(H137*(H147-H149)/(H137-H130)/(H137-H130)*I130)^2+(H137/(H137-H130)*I147)^2+(H130/(H137-H130)*I149)^2)^0.5</f>
        <v>125.18004873809545</v>
      </c>
      <c r="K151" s="115" t="s">
        <v>47</v>
      </c>
      <c r="L151" s="116">
        <f>(L147*L137-L149*B130)/L150</f>
        <v>124.9264669347491</v>
      </c>
      <c r="M151" s="117">
        <f>((M147*L137/L150)^2+(M137*L147/L150)^2+(M149*B130/L150)^2+(C130*L149/L150)^2+(M150*((L147*L137-L149*B130)/L150/L150))^2)^0.5</f>
        <v>201.25426503818309</v>
      </c>
      <c r="N151" s="117">
        <f>(N147*N137-N149*D130)/N150</f>
        <v>455.48145961617894</v>
      </c>
      <c r="O151" s="117">
        <f>((O147*N137/N150)^2+(O137*N147/N150)^2+(O149*D130/N150)^2+(E130*N149/N150)^2+(O150*((N147*N137-N149*D130)/N150/N150))^2)^0.5</f>
        <v>3738.7634422715869</v>
      </c>
      <c r="P151" s="117">
        <f>(P147*P137-P149*F130)/P150</f>
        <v>147.79778720753379</v>
      </c>
      <c r="Q151" s="117">
        <f>((Q147*P137/P150)^2+(Q137*P147/P150)^2+(Q149*F130/P150)^2+(G130*P149/P150)^2+(Q150*((P147*P137-P149*F130)/P150/P150))^2)^0.5</f>
        <v>176.02237856571395</v>
      </c>
      <c r="R151" s="117">
        <f>(R147*R137-R149*H130)/R150</f>
        <v>77979.711311622843</v>
      </c>
      <c r="S151" s="118">
        <f>((S147*R137/R150)^2+(S137*R147/R150)^2+(S149*H130/R150)^2+(I130*R149/R150)^2+(S150*((R147*R137-R149*H130)/R150/R150))^2)^0.5</f>
        <v>81825899.46164611</v>
      </c>
    </row>
    <row r="152" spans="1:19">
      <c r="A152" s="119"/>
      <c r="B152" s="71"/>
      <c r="C152" s="71"/>
      <c r="D152" s="71"/>
      <c r="E152" s="71"/>
      <c r="F152" s="71"/>
      <c r="G152" s="71"/>
      <c r="H152" s="71"/>
      <c r="I152" s="71"/>
    </row>
    <row r="153" spans="1:19" ht="16" thickBot="1">
      <c r="A153" s="119" t="s">
        <v>32</v>
      </c>
    </row>
    <row r="154" spans="1:19" ht="16" thickBot="1">
      <c r="A154" s="29"/>
      <c r="B154" s="92" t="s">
        <v>8</v>
      </c>
      <c r="C154" s="31" t="s">
        <v>4</v>
      </c>
      <c r="D154" s="31" t="s">
        <v>10</v>
      </c>
      <c r="E154" s="31" t="s">
        <v>4</v>
      </c>
      <c r="F154" s="31" t="s">
        <v>11</v>
      </c>
      <c r="G154" s="31" t="s">
        <v>4</v>
      </c>
      <c r="H154" s="31" t="s">
        <v>12</v>
      </c>
      <c r="I154" s="32" t="s">
        <v>4</v>
      </c>
    </row>
    <row r="155" spans="1:19" ht="46" thickTop="1">
      <c r="A155" s="94" t="s">
        <v>54</v>
      </c>
      <c r="B155" s="75">
        <f>B85+B138</f>
        <v>11.799061347431369</v>
      </c>
      <c r="C155" s="64">
        <f>(C85^2+C138^2)^0.5</f>
        <v>2.470537936339694</v>
      </c>
      <c r="D155" s="64">
        <f>D85+D138</f>
        <v>0.84264502918794193</v>
      </c>
      <c r="E155" s="64">
        <f>(E85^2+E138^2)^0.5</f>
        <v>1.2847177020795126</v>
      </c>
      <c r="F155" s="64">
        <f>F85+F138</f>
        <v>6.9498251891629579</v>
      </c>
      <c r="G155" s="64">
        <f>(G85^2+G138^2)^0.5</f>
        <v>8.3465496742112215</v>
      </c>
      <c r="H155" s="64">
        <f>H85+H138</f>
        <v>5.9823996377759814</v>
      </c>
      <c r="I155" s="73">
        <f>(I85^2+I138^2)^0.5</f>
        <v>2.2333128501246051</v>
      </c>
    </row>
    <row r="156" spans="1:19" ht="61" thickBot="1">
      <c r="A156" s="114" t="s">
        <v>55</v>
      </c>
      <c r="B156" s="80">
        <f>B87+B140</f>
        <v>13.638364319054441</v>
      </c>
      <c r="C156" s="68">
        <f>(C87^2+C140^2)^0.5</f>
        <v>0.93895920126191024</v>
      </c>
      <c r="D156" s="68">
        <f>D87+D140</f>
        <v>1.4825126399844937</v>
      </c>
      <c r="E156" s="68">
        <f>(E87^2+E140^2)^0.5</f>
        <v>0.95452967130403454</v>
      </c>
      <c r="F156" s="68">
        <f>F87+F140</f>
        <v>12.394512798917962</v>
      </c>
      <c r="G156" s="68">
        <f>(G87^2+G140^2)^0.5</f>
        <v>2.0801075529415294</v>
      </c>
      <c r="H156" s="68">
        <f>H87+H140</f>
        <v>0.24362548203557166</v>
      </c>
      <c r="I156" s="82">
        <f>(I87^2+I140^2)^0.5</f>
        <v>0.95885250053725146</v>
      </c>
    </row>
    <row r="157" spans="1:19">
      <c r="A157" s="119"/>
      <c r="B157" s="64"/>
      <c r="C157" s="64"/>
      <c r="D157" s="64"/>
      <c r="E157" s="64"/>
      <c r="F157" s="64"/>
      <c r="G157" s="64"/>
      <c r="H157" s="64"/>
      <c r="I157" s="64"/>
    </row>
    <row r="159" spans="1:19" s="1" customFormat="1">
      <c r="A159" s="1" t="s">
        <v>56</v>
      </c>
    </row>
    <row r="160" spans="1:19" s="129" customFormat="1"/>
    <row r="161" spans="1:20" s="2" customFormat="1">
      <c r="A161" s="2" t="s">
        <v>57</v>
      </c>
    </row>
    <row r="162" spans="1:20" ht="16" thickBot="1"/>
    <row r="163" spans="1:20" ht="16" thickBot="1">
      <c r="A163" s="4" t="s">
        <v>2</v>
      </c>
      <c r="B163" s="5" t="s">
        <v>3</v>
      </c>
      <c r="C163" s="84" t="s">
        <v>4</v>
      </c>
      <c r="D163" s="5" t="s">
        <v>5</v>
      </c>
      <c r="E163" s="5" t="s">
        <v>4</v>
      </c>
      <c r="F163" s="6" t="s">
        <v>2</v>
      </c>
      <c r="G163" s="5" t="s">
        <v>3</v>
      </c>
      <c r="H163" s="122" t="s">
        <v>50</v>
      </c>
      <c r="I163" s="5" t="s">
        <v>5</v>
      </c>
      <c r="J163" s="7" t="s">
        <v>4</v>
      </c>
      <c r="K163" s="5" t="s">
        <v>2</v>
      </c>
      <c r="L163" s="5" t="s">
        <v>3</v>
      </c>
      <c r="M163" s="122" t="s">
        <v>50</v>
      </c>
      <c r="N163" s="5" t="s">
        <v>5</v>
      </c>
      <c r="O163" s="5" t="s">
        <v>4</v>
      </c>
      <c r="P163" s="6" t="s">
        <v>2</v>
      </c>
      <c r="Q163" s="5" t="s">
        <v>3</v>
      </c>
      <c r="R163" s="122" t="s">
        <v>50</v>
      </c>
      <c r="S163" s="5" t="s">
        <v>5</v>
      </c>
      <c r="T163" s="8" t="s">
        <v>4</v>
      </c>
    </row>
    <row r="164" spans="1:20" ht="16" thickTop="1">
      <c r="A164" s="9">
        <v>1</v>
      </c>
      <c r="B164" s="40">
        <v>-28.44</v>
      </c>
      <c r="C164" s="11"/>
      <c r="D164" s="11"/>
      <c r="E164" s="11"/>
      <c r="F164" s="12">
        <v>13</v>
      </c>
      <c r="G164" s="130"/>
      <c r="H164" s="11"/>
      <c r="I164" s="11"/>
      <c r="J164" s="13"/>
      <c r="K164" s="10">
        <v>25</v>
      </c>
      <c r="L164" s="11"/>
      <c r="M164" s="11"/>
      <c r="N164" s="11"/>
      <c r="O164" s="11"/>
      <c r="P164" s="12">
        <v>37</v>
      </c>
      <c r="Q164" s="130"/>
      <c r="R164" s="11"/>
      <c r="S164" s="11"/>
      <c r="T164" s="14"/>
    </row>
    <row r="165" spans="1:20">
      <c r="A165" s="15">
        <v>2</v>
      </c>
      <c r="B165" s="16"/>
      <c r="C165" s="16"/>
      <c r="D165" s="16"/>
      <c r="E165" s="16"/>
      <c r="F165" s="17">
        <v>14</v>
      </c>
      <c r="G165" s="67"/>
      <c r="H165" s="16"/>
      <c r="I165" s="47"/>
      <c r="J165" s="18"/>
      <c r="K165" s="19">
        <v>26</v>
      </c>
      <c r="L165" s="41">
        <v>-26.45</v>
      </c>
      <c r="M165" s="16"/>
      <c r="N165" s="16"/>
      <c r="O165" s="16"/>
      <c r="P165" s="17">
        <v>38</v>
      </c>
      <c r="Q165" s="34">
        <v>-25.46</v>
      </c>
      <c r="R165" s="16"/>
      <c r="S165" s="16"/>
      <c r="T165" s="20"/>
    </row>
    <row r="166" spans="1:20" ht="17">
      <c r="A166" s="15">
        <v>3</v>
      </c>
      <c r="B166" s="21"/>
      <c r="C166" s="21"/>
      <c r="D166" s="21"/>
      <c r="E166" s="21"/>
      <c r="F166" s="17">
        <v>15</v>
      </c>
      <c r="G166" s="34">
        <v>-27.08</v>
      </c>
      <c r="H166" s="16"/>
      <c r="I166" s="16"/>
      <c r="J166" s="18"/>
      <c r="K166" s="19">
        <v>27</v>
      </c>
      <c r="L166" s="41">
        <v>-25.65</v>
      </c>
      <c r="M166" s="16"/>
      <c r="N166" s="16"/>
      <c r="O166" s="16"/>
      <c r="P166" s="17">
        <v>39</v>
      </c>
      <c r="Q166" s="67"/>
      <c r="R166" s="16"/>
      <c r="S166" s="16"/>
      <c r="T166" s="20"/>
    </row>
    <row r="167" spans="1:20" ht="17">
      <c r="A167" s="15">
        <v>4</v>
      </c>
      <c r="B167" s="44">
        <v>-21.93</v>
      </c>
      <c r="C167" s="21"/>
      <c r="D167" s="21"/>
      <c r="E167" s="21"/>
      <c r="F167" s="17">
        <v>16</v>
      </c>
      <c r="G167" s="34">
        <v>-20.399999999999999</v>
      </c>
      <c r="H167" s="16"/>
      <c r="I167" s="47"/>
      <c r="J167" s="18"/>
      <c r="K167" s="19">
        <v>28</v>
      </c>
      <c r="L167" s="41">
        <v>-18.57</v>
      </c>
      <c r="M167" s="16"/>
      <c r="N167" s="16"/>
      <c r="O167" s="16"/>
      <c r="P167" s="17">
        <v>40</v>
      </c>
      <c r="Q167" s="34">
        <v>-19.48</v>
      </c>
      <c r="R167" s="16"/>
      <c r="S167" s="16"/>
      <c r="T167" s="20"/>
    </row>
    <row r="168" spans="1:20" ht="17">
      <c r="A168" s="15">
        <v>5</v>
      </c>
      <c r="B168" s="21"/>
      <c r="C168" s="16"/>
      <c r="D168" s="16"/>
      <c r="E168" s="16"/>
      <c r="F168" s="17">
        <v>17</v>
      </c>
      <c r="G168" s="67"/>
      <c r="H168" s="16"/>
      <c r="I168" s="16"/>
      <c r="J168" s="18"/>
      <c r="K168" s="19">
        <v>29</v>
      </c>
      <c r="L168" s="16"/>
      <c r="M168" s="16"/>
      <c r="N168" s="16"/>
      <c r="O168" s="16"/>
      <c r="P168" s="17">
        <v>41</v>
      </c>
      <c r="Q168" s="67"/>
      <c r="R168" s="16"/>
      <c r="S168" s="16"/>
      <c r="T168" s="20"/>
    </row>
    <row r="169" spans="1:20" ht="17">
      <c r="A169" s="15">
        <v>6</v>
      </c>
      <c r="B169" s="21"/>
      <c r="C169" s="16"/>
      <c r="D169" s="16"/>
      <c r="E169" s="16"/>
      <c r="F169" s="17">
        <v>18</v>
      </c>
      <c r="G169" s="67"/>
      <c r="H169" s="16"/>
      <c r="I169" s="16"/>
      <c r="J169" s="18"/>
      <c r="K169" s="19">
        <v>30</v>
      </c>
      <c r="L169" s="16"/>
      <c r="M169" s="16"/>
      <c r="N169" s="16"/>
      <c r="O169" s="16"/>
      <c r="P169" s="17">
        <v>42</v>
      </c>
      <c r="Q169" s="67"/>
      <c r="R169" s="16"/>
      <c r="S169" s="47"/>
      <c r="T169" s="20"/>
    </row>
    <row r="170" spans="1:20" ht="17">
      <c r="A170" s="15">
        <v>7</v>
      </c>
      <c r="B170" s="21"/>
      <c r="C170" s="16"/>
      <c r="D170" s="16"/>
      <c r="E170" s="16"/>
      <c r="F170" s="17">
        <v>19</v>
      </c>
      <c r="G170" s="67"/>
      <c r="H170" s="16"/>
      <c r="I170" s="16"/>
      <c r="J170" s="18"/>
      <c r="K170" s="19">
        <v>31</v>
      </c>
      <c r="L170" s="41">
        <v>-25.78</v>
      </c>
      <c r="M170" s="16"/>
      <c r="N170" s="16"/>
      <c r="O170" s="16"/>
      <c r="P170" s="17">
        <v>43</v>
      </c>
      <c r="Q170" s="67"/>
      <c r="R170" s="16"/>
      <c r="S170" s="16"/>
      <c r="T170" s="20"/>
    </row>
    <row r="171" spans="1:20" ht="17">
      <c r="A171" s="15">
        <v>8</v>
      </c>
      <c r="B171" s="44">
        <v>-27.23</v>
      </c>
      <c r="C171" s="16"/>
      <c r="D171" s="16"/>
      <c r="E171" s="16"/>
      <c r="F171" s="17">
        <v>20</v>
      </c>
      <c r="G171" s="34">
        <v>-26.7</v>
      </c>
      <c r="H171" s="16"/>
      <c r="I171" s="16"/>
      <c r="J171" s="18"/>
      <c r="K171" s="19">
        <v>32</v>
      </c>
      <c r="L171" s="41">
        <v>-26.46</v>
      </c>
      <c r="M171" s="16"/>
      <c r="N171" s="16"/>
      <c r="O171" s="16"/>
      <c r="P171" s="17">
        <v>44</v>
      </c>
      <c r="Q171" s="34">
        <v>-26.7</v>
      </c>
      <c r="R171" s="16"/>
      <c r="S171" s="16"/>
      <c r="T171" s="20"/>
    </row>
    <row r="172" spans="1:20" ht="17">
      <c r="A172" s="15">
        <v>9</v>
      </c>
      <c r="B172" s="21"/>
      <c r="C172" s="16"/>
      <c r="D172" s="16"/>
      <c r="E172" s="16"/>
      <c r="F172" s="17">
        <v>21</v>
      </c>
      <c r="G172" s="67"/>
      <c r="H172" s="16"/>
      <c r="I172" s="16"/>
      <c r="J172" s="18"/>
      <c r="K172" s="19">
        <v>33</v>
      </c>
      <c r="L172" s="16"/>
      <c r="M172" s="67"/>
      <c r="N172" s="47"/>
      <c r="O172" s="16"/>
      <c r="P172" s="17">
        <v>45</v>
      </c>
      <c r="Q172" s="34">
        <v>-25.96</v>
      </c>
      <c r="R172" s="16"/>
      <c r="S172" s="16"/>
      <c r="T172" s="20"/>
    </row>
    <row r="173" spans="1:20" ht="17">
      <c r="A173" s="15">
        <v>10</v>
      </c>
      <c r="B173" s="44">
        <v>-23.26</v>
      </c>
      <c r="C173" s="16"/>
      <c r="D173" s="16"/>
      <c r="E173" s="16"/>
      <c r="F173" s="17">
        <v>22</v>
      </c>
      <c r="G173" s="67"/>
      <c r="H173" s="16"/>
      <c r="I173" s="16"/>
      <c r="J173" s="18"/>
      <c r="K173" s="19">
        <v>34</v>
      </c>
      <c r="L173" s="16"/>
      <c r="M173" s="16"/>
      <c r="N173" s="16"/>
      <c r="O173" s="16"/>
      <c r="P173" s="17">
        <v>46</v>
      </c>
      <c r="Q173" s="67"/>
      <c r="R173" s="16"/>
      <c r="S173" s="16"/>
      <c r="T173" s="20"/>
    </row>
    <row r="174" spans="1:20" ht="17">
      <c r="A174" s="15">
        <v>11</v>
      </c>
      <c r="B174" s="21"/>
      <c r="C174" s="16"/>
      <c r="D174" s="16"/>
      <c r="E174" s="16"/>
      <c r="F174" s="17">
        <v>23</v>
      </c>
      <c r="G174" s="67"/>
      <c r="H174" s="16"/>
      <c r="I174" s="16"/>
      <c r="J174" s="18"/>
      <c r="K174" s="19">
        <v>35</v>
      </c>
      <c r="L174" s="41">
        <v>-23.25</v>
      </c>
      <c r="M174" s="16"/>
      <c r="N174" s="16"/>
      <c r="O174" s="16"/>
      <c r="P174" s="17">
        <v>47</v>
      </c>
      <c r="Q174" s="34">
        <v>-23.43</v>
      </c>
      <c r="R174" s="16"/>
      <c r="S174" s="16"/>
      <c r="T174" s="20"/>
    </row>
    <row r="175" spans="1:20" ht="16" thickBot="1">
      <c r="A175" s="22">
        <v>12</v>
      </c>
      <c r="B175" s="23"/>
      <c r="C175" s="23"/>
      <c r="D175" s="23"/>
      <c r="E175" s="23"/>
      <c r="F175" s="24">
        <v>24</v>
      </c>
      <c r="G175" s="78">
        <v>-23.15</v>
      </c>
      <c r="H175" s="23"/>
      <c r="I175" s="23"/>
      <c r="J175" s="25"/>
      <c r="K175" s="26">
        <v>36</v>
      </c>
      <c r="L175" s="51">
        <v>-23.66</v>
      </c>
      <c r="M175" s="23"/>
      <c r="N175" s="23"/>
      <c r="O175" s="23"/>
      <c r="P175" s="24">
        <v>48</v>
      </c>
      <c r="Q175" s="131"/>
      <c r="R175" s="23"/>
      <c r="S175" s="23"/>
      <c r="T175" s="27"/>
    </row>
    <row r="177" spans="1:20" ht="16" thickBot="1">
      <c r="A177" s="3" t="s">
        <v>6</v>
      </c>
      <c r="B177" s="28" t="s">
        <v>58</v>
      </c>
      <c r="K177" s="3" t="s">
        <v>16</v>
      </c>
      <c r="L177" s="28" t="s">
        <v>59</v>
      </c>
    </row>
    <row r="178" spans="1:20" ht="16" thickBot="1">
      <c r="A178" s="29"/>
      <c r="B178" s="30" t="s">
        <v>8</v>
      </c>
      <c r="C178" s="31" t="s">
        <v>9</v>
      </c>
      <c r="D178" s="31" t="s">
        <v>10</v>
      </c>
      <c r="E178" s="31" t="s">
        <v>9</v>
      </c>
      <c r="F178" s="31" t="s">
        <v>11</v>
      </c>
      <c r="G178" s="31" t="s">
        <v>9</v>
      </c>
      <c r="H178" s="31" t="s">
        <v>12</v>
      </c>
      <c r="I178" s="32" t="s">
        <v>9</v>
      </c>
      <c r="K178" s="29"/>
      <c r="L178" s="30" t="s">
        <v>8</v>
      </c>
      <c r="M178" s="31" t="s">
        <v>9</v>
      </c>
      <c r="N178" s="31" t="s">
        <v>10</v>
      </c>
      <c r="O178" s="31" t="s">
        <v>9</v>
      </c>
      <c r="P178" s="31" t="s">
        <v>11</v>
      </c>
      <c r="Q178" s="31" t="s">
        <v>9</v>
      </c>
      <c r="R178" s="31" t="s">
        <v>12</v>
      </c>
      <c r="S178" s="32" t="s">
        <v>9</v>
      </c>
    </row>
    <row r="179" spans="1:20" ht="16" thickTop="1">
      <c r="A179" s="15" t="s">
        <v>21</v>
      </c>
      <c r="B179" s="33">
        <f>AVERAGE(B164:B166)</f>
        <v>-28.44</v>
      </c>
      <c r="C179" s="34" t="e">
        <f>STDEV(B164:B166)</f>
        <v>#DIV/0!</v>
      </c>
      <c r="D179" s="34">
        <f>AVERAGE(B167:B169)</f>
        <v>-21.93</v>
      </c>
      <c r="E179" s="34" t="e">
        <f>STDEV(B167:B169)</f>
        <v>#DIV/0!</v>
      </c>
      <c r="F179" s="34">
        <f>AVERAGE(B170:B172)</f>
        <v>-27.23</v>
      </c>
      <c r="G179" s="34" t="e">
        <f>STDEV(B170:B172)</f>
        <v>#DIV/0!</v>
      </c>
      <c r="H179" s="35">
        <f>AVERAGE(B173:B175)</f>
        <v>-23.26</v>
      </c>
      <c r="I179" s="36" t="e">
        <f>STDEV(B173:B175)</f>
        <v>#DIV/0!</v>
      </c>
      <c r="K179" s="15" t="s">
        <v>21</v>
      </c>
      <c r="L179" s="33"/>
      <c r="M179" s="34"/>
      <c r="N179" s="34"/>
      <c r="O179" s="34"/>
      <c r="P179" s="34"/>
      <c r="Q179" s="34"/>
      <c r="R179" s="35"/>
      <c r="S179" s="36"/>
    </row>
    <row r="180" spans="1:20">
      <c r="A180" s="83" t="s">
        <v>23</v>
      </c>
      <c r="B180" s="33">
        <f>AVERAGE(G164:G166)</f>
        <v>-27.08</v>
      </c>
      <c r="C180" s="34" t="e">
        <f>STDEV(G164:G166)</f>
        <v>#DIV/0!</v>
      </c>
      <c r="D180" s="34">
        <f>AVERAGE(G167:G169)</f>
        <v>-20.399999999999999</v>
      </c>
      <c r="E180" s="34" t="e">
        <f>STDEV(G167:G169)</f>
        <v>#DIV/0!</v>
      </c>
      <c r="F180" s="34">
        <f>AVERAGE(G170:G172)</f>
        <v>-26.7</v>
      </c>
      <c r="G180" s="34" t="e">
        <f>STDEV(G170:G172)</f>
        <v>#DIV/0!</v>
      </c>
      <c r="H180" s="34">
        <f>AVERAGE(G173:G175)</f>
        <v>-23.15</v>
      </c>
      <c r="I180" s="126" t="e">
        <f>STDEV(G173:G175)</f>
        <v>#DIV/0!</v>
      </c>
      <c r="K180" s="15" t="s">
        <v>23</v>
      </c>
      <c r="L180" s="75" t="e">
        <f>AVERAGE(I164:I165)</f>
        <v>#DIV/0!</v>
      </c>
      <c r="M180" s="64"/>
      <c r="N180" s="42" t="e">
        <f>AVERAGE(I167:I168)</f>
        <v>#DIV/0!</v>
      </c>
      <c r="O180" s="64"/>
      <c r="P180" s="64" t="e">
        <f>AVERAGE(I171:I172)</f>
        <v>#DIV/0!</v>
      </c>
      <c r="Q180" s="64"/>
      <c r="R180" s="64" t="e">
        <f>AVERAGE(I174:I175)</f>
        <v>#DIV/0!</v>
      </c>
      <c r="S180" s="73"/>
    </row>
    <row r="181" spans="1:20">
      <c r="A181" s="83" t="s">
        <v>24</v>
      </c>
      <c r="B181" s="33">
        <f>AVERAGE(L164:L166)</f>
        <v>-26.049999999999997</v>
      </c>
      <c r="C181" s="34">
        <f>STDEV(L164:L166)</f>
        <v>0.56568542494923857</v>
      </c>
      <c r="D181" s="34">
        <f>AVERAGE(L167:L169)</f>
        <v>-18.57</v>
      </c>
      <c r="E181" s="34" t="e">
        <f>STDEV(L167:L169)</f>
        <v>#DIV/0!</v>
      </c>
      <c r="F181" s="34">
        <f>AVERAGE(L170:L172)</f>
        <v>-26.12</v>
      </c>
      <c r="G181" s="34">
        <f>STDEV(L170:L172)</f>
        <v>0.48083261120685211</v>
      </c>
      <c r="H181" s="34">
        <f>AVERAGE(L173:L175)</f>
        <v>-23.454999999999998</v>
      </c>
      <c r="I181" s="126">
        <f>STDEV(L173:L175)</f>
        <v>0.28991378028648457</v>
      </c>
      <c r="K181" s="15" t="s">
        <v>24</v>
      </c>
      <c r="L181" s="75" t="e">
        <f>AVERAGE(N164:N165)</f>
        <v>#DIV/0!</v>
      </c>
      <c r="M181" s="64"/>
      <c r="N181" s="42">
        <f>N167</f>
        <v>0</v>
      </c>
      <c r="O181" s="64"/>
      <c r="P181" s="64" t="e">
        <f>AVERAGE(N171:N172)</f>
        <v>#DIV/0!</v>
      </c>
      <c r="Q181" s="64"/>
      <c r="R181" s="64" t="e">
        <f>AVERAGE(N173,N175)</f>
        <v>#DIV/0!</v>
      </c>
      <c r="S181" s="73"/>
    </row>
    <row r="182" spans="1:20" ht="16" thickBot="1">
      <c r="A182" s="22" t="s">
        <v>25</v>
      </c>
      <c r="B182" s="76">
        <f>AVERAGE(Q164:Q166)</f>
        <v>-25.46</v>
      </c>
      <c r="C182" s="77" t="e">
        <f>STDEV(Q164:Q166)</f>
        <v>#DIV/0!</v>
      </c>
      <c r="D182" s="78">
        <f>AVERAGE(Q167:Q169)</f>
        <v>-19.48</v>
      </c>
      <c r="E182" s="77" t="e">
        <f>STDEV(Q167:Q169)</f>
        <v>#DIV/0!</v>
      </c>
      <c r="F182" s="77">
        <f>AVERAGE(Q170:Q172)</f>
        <v>-26.33</v>
      </c>
      <c r="G182" s="77">
        <f>STDEV(Q170:Q172)</f>
        <v>0.52325901807804409</v>
      </c>
      <c r="H182" s="77">
        <f>AVERAGE(Q173:Q175)</f>
        <v>-23.43</v>
      </c>
      <c r="I182" s="79" t="e">
        <f>STDEV(Q173:Q175)</f>
        <v>#DIV/0!</v>
      </c>
      <c r="K182" s="22" t="s">
        <v>25</v>
      </c>
      <c r="L182" s="80" t="e">
        <f>AVERAGE(S164:S166)</f>
        <v>#DIV/0!</v>
      </c>
      <c r="M182" s="68"/>
      <c r="N182" s="81">
        <f>S169</f>
        <v>0</v>
      </c>
      <c r="O182" s="68"/>
      <c r="P182" s="68">
        <f>S172</f>
        <v>0</v>
      </c>
      <c r="Q182" s="68"/>
      <c r="R182" s="68">
        <f>S173</f>
        <v>0</v>
      </c>
      <c r="S182" s="79"/>
    </row>
    <row r="183" spans="1:20">
      <c r="A183" s="83" t="s">
        <v>26</v>
      </c>
      <c r="B183" s="35">
        <v>-10.5</v>
      </c>
      <c r="C183" s="35">
        <v>0.1</v>
      </c>
      <c r="D183" s="34"/>
      <c r="E183" s="35"/>
      <c r="F183" s="35"/>
      <c r="G183" s="35"/>
      <c r="H183" s="35"/>
      <c r="I183" s="35"/>
      <c r="K183" s="84" t="s">
        <v>26</v>
      </c>
      <c r="L183" s="3">
        <v>491</v>
      </c>
      <c r="M183" s="71">
        <v>3</v>
      </c>
    </row>
    <row r="184" spans="1:20">
      <c r="A184" s="83" t="s">
        <v>27</v>
      </c>
      <c r="B184" s="85">
        <v>-41.13</v>
      </c>
      <c r="C184" s="85">
        <v>0.1</v>
      </c>
      <c r="D184" s="34"/>
      <c r="E184" s="35"/>
      <c r="F184" s="35"/>
      <c r="G184" s="35"/>
      <c r="H184" s="35"/>
      <c r="I184" s="35"/>
      <c r="K184" s="41" t="s">
        <v>27</v>
      </c>
      <c r="L184" s="3">
        <v>-314</v>
      </c>
      <c r="M184" s="71">
        <v>3</v>
      </c>
    </row>
    <row r="187" spans="1:20" s="2" customFormat="1">
      <c r="A187" s="2" t="s">
        <v>60</v>
      </c>
    </row>
    <row r="188" spans="1:20" ht="16" thickBot="1"/>
    <row r="189" spans="1:20" ht="16" thickBot="1">
      <c r="A189" s="4" t="s">
        <v>2</v>
      </c>
      <c r="B189" s="5" t="s">
        <v>3</v>
      </c>
      <c r="C189" s="122" t="s">
        <v>50</v>
      </c>
      <c r="D189" s="5" t="s">
        <v>5</v>
      </c>
      <c r="E189" s="5" t="s">
        <v>4</v>
      </c>
      <c r="F189" s="6" t="s">
        <v>2</v>
      </c>
      <c r="G189" s="5" t="s">
        <v>3</v>
      </c>
      <c r="H189" s="122" t="s">
        <v>50</v>
      </c>
      <c r="I189" s="5" t="s">
        <v>5</v>
      </c>
      <c r="J189" s="7" t="s">
        <v>4</v>
      </c>
      <c r="K189" s="5" t="s">
        <v>2</v>
      </c>
      <c r="L189" s="5" t="s">
        <v>3</v>
      </c>
      <c r="M189" s="122" t="s">
        <v>50</v>
      </c>
      <c r="N189" s="5" t="s">
        <v>5</v>
      </c>
      <c r="O189" s="5" t="s">
        <v>4</v>
      </c>
      <c r="P189" s="6" t="s">
        <v>2</v>
      </c>
      <c r="Q189" s="5" t="s">
        <v>3</v>
      </c>
      <c r="R189" s="122" t="s">
        <v>50</v>
      </c>
      <c r="S189" s="5" t="s">
        <v>5</v>
      </c>
      <c r="T189" s="8" t="s">
        <v>4</v>
      </c>
    </row>
    <row r="190" spans="1:20" ht="18" thickTop="1">
      <c r="A190" s="9">
        <v>1</v>
      </c>
      <c r="B190" s="40">
        <v>-28.14</v>
      </c>
      <c r="C190" s="132"/>
      <c r="D190" s="133" t="s">
        <v>61</v>
      </c>
      <c r="E190" s="132"/>
      <c r="F190" s="12">
        <v>13</v>
      </c>
      <c r="G190" s="130"/>
      <c r="H190" s="134">
        <v>-26.66</v>
      </c>
      <c r="I190" s="135" t="s">
        <v>62</v>
      </c>
      <c r="J190" s="136"/>
      <c r="K190" s="10">
        <v>25</v>
      </c>
      <c r="L190" s="11"/>
      <c r="M190" s="40">
        <v>-24.92</v>
      </c>
      <c r="N190" s="11" t="s">
        <v>61</v>
      </c>
      <c r="O190" s="11"/>
      <c r="P190" s="12">
        <v>37</v>
      </c>
      <c r="Q190" s="130"/>
      <c r="R190" s="40">
        <v>-26.41</v>
      </c>
      <c r="S190" s="11" t="s">
        <v>61</v>
      </c>
      <c r="T190" s="14"/>
    </row>
    <row r="191" spans="1:20" ht="17">
      <c r="A191" s="15">
        <v>2</v>
      </c>
      <c r="B191" s="16"/>
      <c r="C191" s="44">
        <v>-26.79</v>
      </c>
      <c r="D191" s="137" t="s">
        <v>61</v>
      </c>
      <c r="E191" s="21"/>
      <c r="F191" s="17">
        <v>14</v>
      </c>
      <c r="G191" s="67"/>
      <c r="H191" s="138">
        <v>-26.42</v>
      </c>
      <c r="I191" s="139" t="s">
        <v>61</v>
      </c>
      <c r="J191" s="140"/>
      <c r="K191" s="19">
        <v>26</v>
      </c>
      <c r="L191" s="41">
        <v>-27.07</v>
      </c>
      <c r="M191" s="16"/>
      <c r="N191" s="41" t="s">
        <v>61</v>
      </c>
      <c r="O191" s="41"/>
      <c r="P191" s="17">
        <v>38</v>
      </c>
      <c r="Q191" s="34">
        <v>-25.71</v>
      </c>
      <c r="R191" s="16"/>
      <c r="S191" s="16"/>
      <c r="T191" s="20"/>
    </row>
    <row r="192" spans="1:20" ht="17">
      <c r="A192" s="15">
        <v>3</v>
      </c>
      <c r="B192" s="21"/>
      <c r="C192" s="44">
        <v>-28.16</v>
      </c>
      <c r="D192" s="45">
        <v>-8.1999999999999993</v>
      </c>
      <c r="E192" s="45">
        <v>2</v>
      </c>
      <c r="F192" s="17">
        <v>15</v>
      </c>
      <c r="G192" s="34">
        <v>-27.5</v>
      </c>
      <c r="H192" s="141"/>
      <c r="I192" s="137" t="s">
        <v>61</v>
      </c>
      <c r="J192" s="140"/>
      <c r="K192" s="19">
        <v>27</v>
      </c>
      <c r="L192" s="41">
        <v>-27.04</v>
      </c>
      <c r="M192" s="16"/>
      <c r="N192" s="16"/>
      <c r="O192" s="16"/>
      <c r="P192" s="17">
        <v>39</v>
      </c>
      <c r="Q192" s="67"/>
      <c r="R192" s="34">
        <v>-25.39</v>
      </c>
      <c r="S192" s="41" t="s">
        <v>61</v>
      </c>
      <c r="T192" s="46"/>
    </row>
    <row r="193" spans="1:20" ht="17">
      <c r="A193" s="15">
        <v>4</v>
      </c>
      <c r="B193" s="44">
        <v>-22.23</v>
      </c>
      <c r="C193" s="21"/>
      <c r="D193" s="21" t="s">
        <v>62</v>
      </c>
      <c r="E193" s="21"/>
      <c r="F193" s="17">
        <v>16</v>
      </c>
      <c r="G193" s="34">
        <v>-20.91</v>
      </c>
      <c r="H193" s="141"/>
      <c r="I193" s="45" t="s">
        <v>62</v>
      </c>
      <c r="J193" s="142"/>
      <c r="K193" s="19">
        <v>28</v>
      </c>
      <c r="L193" s="41">
        <v>-19.329999999999998</v>
      </c>
      <c r="M193" s="16"/>
      <c r="N193" s="41" t="s">
        <v>61</v>
      </c>
      <c r="O193" s="41"/>
      <c r="P193" s="17">
        <v>40</v>
      </c>
      <c r="Q193" s="34">
        <v>-20.37</v>
      </c>
      <c r="R193" s="67"/>
      <c r="S193" s="16"/>
      <c r="T193" s="20"/>
    </row>
    <row r="194" spans="1:20" ht="17">
      <c r="A194" s="15">
        <v>5</v>
      </c>
      <c r="B194" s="21"/>
      <c r="C194" s="41">
        <v>-21.73</v>
      </c>
      <c r="D194" s="41" t="s">
        <v>61</v>
      </c>
      <c r="E194" s="41"/>
      <c r="F194" s="17">
        <v>17</v>
      </c>
      <c r="G194" s="67"/>
      <c r="H194" s="138">
        <v>-19.579999999999998</v>
      </c>
      <c r="I194" s="21" t="s">
        <v>61</v>
      </c>
      <c r="J194" s="140"/>
      <c r="K194" s="19">
        <v>29</v>
      </c>
      <c r="L194" s="16"/>
      <c r="M194" s="41">
        <v>-19.41</v>
      </c>
      <c r="N194" s="16" t="s">
        <v>61</v>
      </c>
      <c r="O194" s="16"/>
      <c r="P194" s="17">
        <v>41</v>
      </c>
      <c r="Q194" s="67"/>
      <c r="R194" s="34">
        <v>-19.38</v>
      </c>
      <c r="S194" s="16" t="s">
        <v>61</v>
      </c>
      <c r="T194" s="20"/>
    </row>
    <row r="195" spans="1:20" ht="17">
      <c r="A195" s="15">
        <v>6</v>
      </c>
      <c r="B195" s="21"/>
      <c r="C195" s="41">
        <v>-18.79</v>
      </c>
      <c r="D195" s="16" t="s">
        <v>61</v>
      </c>
      <c r="E195" s="16"/>
      <c r="F195" s="17">
        <v>18</v>
      </c>
      <c r="G195" s="67"/>
      <c r="H195" s="138">
        <v>-20.9</v>
      </c>
      <c r="I195" s="21" t="s">
        <v>61</v>
      </c>
      <c r="J195" s="140"/>
      <c r="K195" s="19">
        <v>30</v>
      </c>
      <c r="L195" s="16"/>
      <c r="M195" s="41">
        <v>-17.39</v>
      </c>
      <c r="N195" s="16" t="s">
        <v>61</v>
      </c>
      <c r="O195" s="16"/>
      <c r="P195" s="17">
        <v>42</v>
      </c>
      <c r="Q195" s="67"/>
      <c r="R195" s="34">
        <v>-19.62</v>
      </c>
      <c r="S195" s="41" t="s">
        <v>61</v>
      </c>
      <c r="T195" s="46"/>
    </row>
    <row r="196" spans="1:20" ht="17">
      <c r="A196" s="15">
        <v>7</v>
      </c>
      <c r="B196" s="21"/>
      <c r="C196" s="41">
        <v>-26.52</v>
      </c>
      <c r="D196" s="16" t="s">
        <v>61</v>
      </c>
      <c r="E196" s="16"/>
      <c r="F196" s="17">
        <v>19</v>
      </c>
      <c r="G196" s="67"/>
      <c r="H196" s="138">
        <v>-26.32</v>
      </c>
      <c r="I196" s="21" t="s">
        <v>61</v>
      </c>
      <c r="J196" s="140"/>
      <c r="K196" s="19">
        <v>31</v>
      </c>
      <c r="L196" s="41">
        <v>-26.24</v>
      </c>
      <c r="M196" s="16"/>
      <c r="N196" s="16"/>
      <c r="O196" s="16"/>
      <c r="P196" s="17">
        <v>43</v>
      </c>
      <c r="Q196" s="67"/>
      <c r="R196" s="34">
        <v>-24.45</v>
      </c>
      <c r="S196" s="16" t="s">
        <v>61</v>
      </c>
      <c r="T196" s="20"/>
    </row>
    <row r="197" spans="1:20" ht="17">
      <c r="A197" s="15">
        <v>8</v>
      </c>
      <c r="B197" s="44">
        <v>-27.35</v>
      </c>
      <c r="C197" s="41">
        <v>-26.41</v>
      </c>
      <c r="D197" s="41" t="s">
        <v>61</v>
      </c>
      <c r="E197" s="41"/>
      <c r="F197" s="17">
        <v>20</v>
      </c>
      <c r="G197" s="34">
        <v>-27.12</v>
      </c>
      <c r="H197" s="141"/>
      <c r="I197" s="21" t="s">
        <v>61</v>
      </c>
      <c r="J197" s="140"/>
      <c r="K197" s="19">
        <v>32</v>
      </c>
      <c r="L197" s="41">
        <v>-26.55</v>
      </c>
      <c r="M197" s="16"/>
      <c r="N197" s="16"/>
      <c r="O197" s="16"/>
      <c r="P197" s="17">
        <v>44</v>
      </c>
      <c r="Q197" s="34">
        <v>-27.11</v>
      </c>
      <c r="R197" s="67"/>
      <c r="S197" s="41" t="s">
        <v>61</v>
      </c>
      <c r="T197" s="46"/>
    </row>
    <row r="198" spans="1:20" ht="17">
      <c r="A198" s="15">
        <v>9</v>
      </c>
      <c r="B198" s="21"/>
      <c r="C198" s="41">
        <v>-26.51</v>
      </c>
      <c r="D198" s="16" t="s">
        <v>61</v>
      </c>
      <c r="E198" s="16"/>
      <c r="F198" s="17">
        <v>21</v>
      </c>
      <c r="G198" s="67"/>
      <c r="H198" s="138">
        <v>-26.32</v>
      </c>
      <c r="I198" s="45" t="s">
        <v>62</v>
      </c>
      <c r="J198" s="142"/>
      <c r="K198" s="19">
        <v>33</v>
      </c>
      <c r="L198" s="16"/>
      <c r="M198" s="34">
        <v>-25.75</v>
      </c>
      <c r="N198" s="41" t="s">
        <v>61</v>
      </c>
      <c r="O198" s="41"/>
      <c r="P198" s="17">
        <v>45</v>
      </c>
      <c r="Q198" s="34">
        <v>-26.59</v>
      </c>
      <c r="R198" s="67"/>
      <c r="S198" s="41" t="s">
        <v>61</v>
      </c>
      <c r="T198" s="46"/>
    </row>
    <row r="199" spans="1:20" ht="17">
      <c r="A199" s="15">
        <v>10</v>
      </c>
      <c r="B199" s="44">
        <v>-22.78</v>
      </c>
      <c r="C199" s="16"/>
      <c r="D199" s="41" t="s">
        <v>61</v>
      </c>
      <c r="E199" s="41"/>
      <c r="F199" s="17">
        <v>22</v>
      </c>
      <c r="G199" s="67"/>
      <c r="H199" s="138">
        <v>-22.97</v>
      </c>
      <c r="I199" s="21" t="s">
        <v>61</v>
      </c>
      <c r="J199" s="140"/>
      <c r="K199" s="19">
        <v>34</v>
      </c>
      <c r="L199" s="16"/>
      <c r="M199" s="41">
        <v>-22.48</v>
      </c>
      <c r="N199" s="16" t="s">
        <v>61</v>
      </c>
      <c r="O199" s="16"/>
      <c r="P199" s="17">
        <v>46</v>
      </c>
      <c r="Q199" s="67"/>
      <c r="R199" s="34">
        <v>-23</v>
      </c>
      <c r="S199" s="41" t="s">
        <v>61</v>
      </c>
      <c r="T199" s="46"/>
    </row>
    <row r="200" spans="1:20" ht="17">
      <c r="A200" s="15">
        <v>11</v>
      </c>
      <c r="B200" s="21"/>
      <c r="C200" s="41">
        <v>-21.86</v>
      </c>
      <c r="D200" s="16" t="s">
        <v>61</v>
      </c>
      <c r="E200" s="16"/>
      <c r="F200" s="17">
        <v>23</v>
      </c>
      <c r="G200" s="67"/>
      <c r="H200" s="138">
        <v>-21.79</v>
      </c>
      <c r="I200" s="21" t="s">
        <v>61</v>
      </c>
      <c r="J200" s="140"/>
      <c r="K200" s="19">
        <v>35</v>
      </c>
      <c r="L200" s="41">
        <v>-23.74</v>
      </c>
      <c r="M200" s="16"/>
      <c r="N200" s="16"/>
      <c r="O200" s="16"/>
      <c r="P200" s="17">
        <v>47</v>
      </c>
      <c r="Q200" s="34">
        <v>-24.15</v>
      </c>
      <c r="R200" s="67"/>
      <c r="S200" s="16"/>
      <c r="T200" s="20"/>
    </row>
    <row r="201" spans="1:20" ht="18" thickBot="1">
      <c r="A201" s="22">
        <v>12</v>
      </c>
      <c r="B201" s="23"/>
      <c r="C201" s="51">
        <v>-21.55</v>
      </c>
      <c r="D201" s="23" t="s">
        <v>61</v>
      </c>
      <c r="E201" s="23"/>
      <c r="F201" s="24">
        <v>24</v>
      </c>
      <c r="G201" s="78">
        <v>-24.04</v>
      </c>
      <c r="H201" s="143"/>
      <c r="I201" s="144" t="s">
        <v>62</v>
      </c>
      <c r="J201" s="145"/>
      <c r="K201" s="26">
        <v>36</v>
      </c>
      <c r="L201" s="51">
        <v>-24.53</v>
      </c>
      <c r="M201" s="23"/>
      <c r="N201" s="51" t="s">
        <v>61</v>
      </c>
      <c r="O201" s="51"/>
      <c r="P201" s="24">
        <v>48</v>
      </c>
      <c r="Q201" s="131"/>
      <c r="R201" s="78">
        <v>-22.22</v>
      </c>
      <c r="S201" s="23" t="s">
        <v>61</v>
      </c>
      <c r="T201" s="27"/>
    </row>
    <row r="203" spans="1:20" ht="16" thickBot="1">
      <c r="A203" s="3" t="s">
        <v>6</v>
      </c>
      <c r="B203" s="28" t="s">
        <v>15</v>
      </c>
      <c r="K203" s="3" t="s">
        <v>16</v>
      </c>
      <c r="L203" s="28" t="s">
        <v>52</v>
      </c>
    </row>
    <row r="204" spans="1:20" ht="16" thickBot="1">
      <c r="A204" s="29"/>
      <c r="B204" s="30" t="s">
        <v>8</v>
      </c>
      <c r="C204" s="31" t="s">
        <v>9</v>
      </c>
      <c r="D204" s="31" t="s">
        <v>10</v>
      </c>
      <c r="E204" s="31" t="s">
        <v>9</v>
      </c>
      <c r="F204" s="31" t="s">
        <v>11</v>
      </c>
      <c r="G204" s="31" t="s">
        <v>9</v>
      </c>
      <c r="H204" s="31" t="s">
        <v>12</v>
      </c>
      <c r="I204" s="32" t="s">
        <v>9</v>
      </c>
      <c r="K204" s="29"/>
      <c r="L204" s="30" t="s">
        <v>8</v>
      </c>
      <c r="M204" s="31" t="s">
        <v>9</v>
      </c>
      <c r="N204" s="31" t="s">
        <v>10</v>
      </c>
      <c r="O204" s="31" t="s">
        <v>9</v>
      </c>
      <c r="P204" s="31" t="s">
        <v>11</v>
      </c>
      <c r="Q204" s="31" t="s">
        <v>9</v>
      </c>
      <c r="R204" s="31" t="s">
        <v>12</v>
      </c>
      <c r="S204" s="32" t="s">
        <v>9</v>
      </c>
    </row>
    <row r="205" spans="1:20" ht="16" thickTop="1">
      <c r="A205" s="15" t="s">
        <v>21</v>
      </c>
      <c r="B205" s="33">
        <f>AVERAGE(B190:C192)</f>
        <v>-27.696666666666669</v>
      </c>
      <c r="C205" s="34">
        <f>STDEV(B190:C192)</f>
        <v>0.78526004185450216</v>
      </c>
      <c r="D205" s="34">
        <f>AVERAGE(B193:C195)</f>
        <v>-20.916666666666668</v>
      </c>
      <c r="E205" s="34">
        <f>STDEV(B193:C195)</f>
        <v>1.858637493793057</v>
      </c>
      <c r="F205" s="34">
        <f>AVERAGE(B196:C198)</f>
        <v>-26.697500000000002</v>
      </c>
      <c r="G205" s="34">
        <f>STDEV(B196:C198)</f>
        <v>0.43782606896650994</v>
      </c>
      <c r="H205" s="35">
        <f>AVERAGE(B199:C201)</f>
        <v>-22.063333333333333</v>
      </c>
      <c r="I205" s="36">
        <f>STDEV(B199:C201)</f>
        <v>0.63971347752984997</v>
      </c>
      <c r="K205" s="15" t="s">
        <v>21</v>
      </c>
      <c r="L205" s="146"/>
      <c r="M205" s="67"/>
      <c r="N205" s="67"/>
      <c r="O205" s="67"/>
      <c r="P205" s="67"/>
      <c r="Q205" s="67"/>
      <c r="R205" s="67"/>
      <c r="S205" s="147"/>
    </row>
    <row r="206" spans="1:20">
      <c r="A206" s="83" t="s">
        <v>23</v>
      </c>
      <c r="B206" s="33">
        <f>AVERAGE(G190:H192)</f>
        <v>-26.86</v>
      </c>
      <c r="C206" s="34">
        <f>STDEV(G190:H192)</f>
        <v>0.56709787515031229</v>
      </c>
      <c r="D206" s="34">
        <f>AVERAGE(G193:H195)</f>
        <v>-20.463333333333331</v>
      </c>
      <c r="E206" s="34">
        <f>STDEV(G193:H195)</f>
        <v>0.76500544660370506</v>
      </c>
      <c r="F206" s="34">
        <f>AVERAGE(G196:H198)</f>
        <v>-26.586666666666662</v>
      </c>
      <c r="G206" s="34">
        <f>STDEV(G196:H198)</f>
        <v>0.46188021535170104</v>
      </c>
      <c r="H206" s="34">
        <f>AVERAGE(G199:H201)</f>
        <v>-22.933333333333334</v>
      </c>
      <c r="I206" s="126">
        <f>STDEV(G199:H201)</f>
        <v>1.1254480589229043</v>
      </c>
      <c r="K206" s="15" t="s">
        <v>23</v>
      </c>
      <c r="L206" s="148" t="e">
        <f>AVERAGE(I190:I191)</f>
        <v>#DIV/0!</v>
      </c>
      <c r="M206" s="47"/>
      <c r="N206" s="47" t="e">
        <f>AVERAGE(I193:I194)</f>
        <v>#DIV/0!</v>
      </c>
      <c r="O206" s="47"/>
      <c r="P206" s="47" t="e">
        <f>AVERAGE(I197:I198)</f>
        <v>#DIV/0!</v>
      </c>
      <c r="Q206" s="47"/>
      <c r="R206" s="47" t="e">
        <f>AVERAGE(I200:I201)</f>
        <v>#DIV/0!</v>
      </c>
      <c r="S206" s="149"/>
    </row>
    <row r="207" spans="1:20">
      <c r="A207" s="83" t="s">
        <v>24</v>
      </c>
      <c r="B207" s="33">
        <f>AVERAGE(L190:M192)</f>
        <v>-26.343333333333334</v>
      </c>
      <c r="C207" s="34">
        <f>STDEV(L190:M192)</f>
        <v>1.2327340886555098</v>
      </c>
      <c r="D207" s="34">
        <f>AVERAGE(L193:M195)</f>
        <v>-18.709999999999997</v>
      </c>
      <c r="E207" s="34">
        <f>STDEV(L193:M195)</f>
        <v>1.1438531374263037</v>
      </c>
      <c r="F207" s="34">
        <f>AVERAGE(L196:M198)</f>
        <v>-26.179999999999996</v>
      </c>
      <c r="G207" s="34">
        <f>STDEV(L196:M198)</f>
        <v>0.40336088060197434</v>
      </c>
      <c r="H207" s="34">
        <f>AVERAGE(L199:M201)</f>
        <v>-23.583333333333332</v>
      </c>
      <c r="I207" s="126">
        <f>STDEV(L199:M201)</f>
        <v>1.0339406817285668</v>
      </c>
      <c r="K207" s="15" t="s">
        <v>24</v>
      </c>
      <c r="L207" s="148" t="e">
        <f>AVERAGE(N190:N191)</f>
        <v>#DIV/0!</v>
      </c>
      <c r="M207" s="47"/>
      <c r="N207" s="47" t="str">
        <f>N193</f>
        <v>extracted</v>
      </c>
      <c r="O207" s="47"/>
      <c r="P207" s="47" t="e">
        <f>AVERAGE(N197:N198)</f>
        <v>#DIV/0!</v>
      </c>
      <c r="Q207" s="47"/>
      <c r="R207" s="47" t="e">
        <f>AVERAGE(N199,N201)</f>
        <v>#DIV/0!</v>
      </c>
      <c r="S207" s="149"/>
    </row>
    <row r="208" spans="1:20" ht="16" thickBot="1">
      <c r="A208" s="22" t="s">
        <v>25</v>
      </c>
      <c r="B208" s="76">
        <f>AVERAGE(Q190:R192)</f>
        <v>-25.83666666666667</v>
      </c>
      <c r="C208" s="77">
        <f>STDEV(Q190:R192)</f>
        <v>0.52166400425305659</v>
      </c>
      <c r="D208" s="78">
        <f>AVERAGE(Q193:R195)</f>
        <v>-19.790000000000003</v>
      </c>
      <c r="E208" s="77">
        <f>STDEV(Q193:R195)</f>
        <v>0.51643005334701508</v>
      </c>
      <c r="F208" s="77">
        <f>AVERAGE(Q196:R198)</f>
        <v>-26.05</v>
      </c>
      <c r="G208" s="77">
        <f>STDEV(Q196:R198)</f>
        <v>1.4098226838861689</v>
      </c>
      <c r="H208" s="77">
        <f>AVERAGE(Q199:R201)</f>
        <v>-23.123333333333335</v>
      </c>
      <c r="I208" s="79">
        <f>STDEV(Q199:R201)</f>
        <v>0.97089305967924855</v>
      </c>
      <c r="K208" s="22" t="s">
        <v>25</v>
      </c>
      <c r="L208" s="150" t="e">
        <f>AVERAGE(S190:S192)</f>
        <v>#DIV/0!</v>
      </c>
      <c r="M208" s="49"/>
      <c r="N208" s="49" t="str">
        <f>S195</f>
        <v>extracted</v>
      </c>
      <c r="O208" s="49"/>
      <c r="P208" s="49" t="str">
        <f>S198</f>
        <v>extracted</v>
      </c>
      <c r="Q208" s="49"/>
      <c r="R208" s="49" t="str">
        <f>S199</f>
        <v>extracted</v>
      </c>
      <c r="S208" s="151"/>
    </row>
    <row r="209" spans="1:21">
      <c r="A209" s="83" t="s">
        <v>26</v>
      </c>
      <c r="B209" s="35">
        <v>-10.5</v>
      </c>
      <c r="C209" s="35">
        <v>0.1</v>
      </c>
      <c r="D209" s="34"/>
      <c r="E209" s="35"/>
      <c r="F209" s="35"/>
      <c r="G209" s="35"/>
      <c r="H209" s="35"/>
      <c r="I209" s="35"/>
      <c r="K209" s="84" t="s">
        <v>26</v>
      </c>
      <c r="L209" s="3">
        <v>491</v>
      </c>
      <c r="M209" s="71">
        <v>3</v>
      </c>
    </row>
    <row r="210" spans="1:21">
      <c r="A210" s="83" t="s">
        <v>27</v>
      </c>
      <c r="B210" s="85">
        <v>-41.13</v>
      </c>
      <c r="C210" s="85">
        <v>0.1</v>
      </c>
      <c r="D210" s="34"/>
      <c r="E210" s="35"/>
      <c r="F210" s="35"/>
      <c r="G210" s="35"/>
      <c r="H210" s="35"/>
      <c r="I210" s="35"/>
      <c r="K210" s="41" t="s">
        <v>27</v>
      </c>
      <c r="L210" s="3">
        <v>-314</v>
      </c>
      <c r="M210" s="71">
        <v>3</v>
      </c>
    </row>
    <row r="212" spans="1:21" ht="16" thickBot="1">
      <c r="A212" s="3" t="s">
        <v>28</v>
      </c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</row>
    <row r="213" spans="1:21" ht="16" thickBot="1">
      <c r="A213" s="86"/>
      <c r="B213" s="30" t="s">
        <v>8</v>
      </c>
      <c r="C213" s="31" t="s">
        <v>9</v>
      </c>
      <c r="D213" s="31" t="s">
        <v>10</v>
      </c>
      <c r="E213" s="31" t="s">
        <v>9</v>
      </c>
      <c r="F213" s="31" t="s">
        <v>11</v>
      </c>
      <c r="G213" s="31" t="s">
        <v>9</v>
      </c>
      <c r="H213" s="31" t="s">
        <v>12</v>
      </c>
      <c r="I213" s="32" t="s">
        <v>9</v>
      </c>
      <c r="K213" s="19"/>
      <c r="L213" s="87"/>
      <c r="M213" s="19"/>
      <c r="N213" s="19"/>
      <c r="O213" s="19"/>
      <c r="P213" s="19"/>
      <c r="Q213" s="19"/>
      <c r="R213" s="19"/>
      <c r="S213" s="19"/>
      <c r="T213" s="19"/>
      <c r="U213" s="19"/>
    </row>
    <row r="214" spans="1:21" ht="16" thickTop="1">
      <c r="A214" s="15" t="s">
        <v>21</v>
      </c>
      <c r="B214" s="127">
        <f>'[1]CO2 measurements'!K313</f>
        <v>1.2868948486182842E-3</v>
      </c>
      <c r="C214" s="61">
        <f>'[1]CO2 measurements'!L313</f>
        <v>1.3370126313877448E-4</v>
      </c>
      <c r="D214" s="61">
        <f>'[1]CO2 measurements'!M313</f>
        <v>2.7410793701161722E-4</v>
      </c>
      <c r="E214" s="61">
        <f>'[1]CO2 measurements'!N313</f>
        <v>4.5966915299752339E-5</v>
      </c>
      <c r="F214" s="61">
        <f>'[1]CO2 measurements'!O313</f>
        <v>2.1966963163954534E-3</v>
      </c>
      <c r="G214" s="61">
        <f>'[1]CO2 measurements'!P313</f>
        <v>1.1514237479793198E-4</v>
      </c>
      <c r="H214" s="61">
        <f>'[1]CO2 measurements'!Q313</f>
        <v>3.9095661766932782E-4</v>
      </c>
      <c r="I214" s="128">
        <f>'[1]CO2 measurements'!R313</f>
        <v>5.4832295790854937E-5</v>
      </c>
      <c r="K214" s="19"/>
      <c r="L214" s="64"/>
      <c r="M214" s="64"/>
      <c r="N214" s="64"/>
      <c r="O214" s="64"/>
      <c r="P214" s="64"/>
      <c r="Q214" s="64"/>
      <c r="R214" s="64"/>
      <c r="S214" s="64"/>
      <c r="T214" s="19"/>
      <c r="U214" s="19"/>
    </row>
    <row r="215" spans="1:21">
      <c r="A215" s="88" t="s">
        <v>53</v>
      </c>
      <c r="B215" s="89">
        <f>'[1]CO2 measurements'!K314</f>
        <v>1.4888297445876213E-3</v>
      </c>
      <c r="C215" s="90">
        <f>'[1]CO2 measurements'!L314</f>
        <v>6.5761098919537894E-5</v>
      </c>
      <c r="D215" s="90">
        <f>'[1]CO2 measurements'!M314</f>
        <v>2.8892681311633929E-4</v>
      </c>
      <c r="E215" s="90">
        <f>'[1]CO2 measurements'!N314</f>
        <v>2.1397768818449274E-5</v>
      </c>
      <c r="F215" s="90">
        <f>'[1]CO2 measurements'!O314</f>
        <v>3.0775842561620794E-3</v>
      </c>
      <c r="G215" s="90">
        <f>'[1]CO2 measurements'!P314</f>
        <v>2.578736669888038E-4</v>
      </c>
      <c r="H215" s="90">
        <f>'[1]CO2 measurements'!Q314</f>
        <v>4.7019832490648563E-4</v>
      </c>
      <c r="I215" s="91">
        <f>'[1]CO2 measurements'!R314</f>
        <v>5.2442719853680086E-5</v>
      </c>
      <c r="K215" s="19"/>
      <c r="L215" s="64"/>
      <c r="M215" s="64"/>
      <c r="N215" s="64"/>
      <c r="O215" s="64"/>
      <c r="P215" s="64"/>
      <c r="Q215" s="64"/>
      <c r="R215" s="64"/>
      <c r="S215" s="64"/>
      <c r="T215" s="19"/>
      <c r="U215" s="19"/>
    </row>
    <row r="216" spans="1:21">
      <c r="A216" s="15" t="s">
        <v>32</v>
      </c>
      <c r="B216" s="75">
        <f>'[1]CO2 measurements'!K315</f>
        <v>1.5789669139018379E-3</v>
      </c>
      <c r="C216" s="64">
        <f>'[1]CO2 measurements'!L315</f>
        <v>2.2768194181996035E-4</v>
      </c>
      <c r="D216" s="64">
        <f>'[1]CO2 measurements'!M315</f>
        <v>2.7637100111842862E-4</v>
      </c>
      <c r="E216" s="64">
        <f>'[1]CO2 measurements'!N315</f>
        <v>9.6153117196826695E-6</v>
      </c>
      <c r="F216" s="64">
        <f>'[1]CO2 measurements'!O315</f>
        <v>3.160619489749029E-3</v>
      </c>
      <c r="G216" s="64">
        <f>'[1]CO2 measurements'!P315</f>
        <v>2.0188729482524794E-4</v>
      </c>
      <c r="H216" s="64">
        <f>'[1]CO2 measurements'!Q315</f>
        <v>6.2155992346602884E-4</v>
      </c>
      <c r="I216" s="73">
        <f>'[1]CO2 measurements'!R315</f>
        <v>5.315204071877546E-5</v>
      </c>
      <c r="K216" s="19"/>
      <c r="L216" s="64"/>
      <c r="M216" s="64"/>
      <c r="N216" s="64"/>
      <c r="O216" s="64"/>
      <c r="P216" s="64"/>
      <c r="Q216" s="64"/>
      <c r="R216" s="64"/>
      <c r="S216" s="64"/>
      <c r="T216" s="19"/>
      <c r="U216" s="19"/>
    </row>
    <row r="217" spans="1:21" ht="16" thickBot="1">
      <c r="A217" s="22" t="s">
        <v>31</v>
      </c>
      <c r="B217" s="80">
        <f>'[1]CO2 measurements'!K316</f>
        <v>1.3137863207669225E-3</v>
      </c>
      <c r="C217" s="68">
        <f>'[1]CO2 measurements'!L316</f>
        <v>2.8718340942236747E-4</v>
      </c>
      <c r="D217" s="68">
        <f>'[1]CO2 measurements'!M316</f>
        <v>2.8322734143102624E-4</v>
      </c>
      <c r="E217" s="68">
        <f>'[1]CO2 measurements'!N316</f>
        <v>2.4613217767870183E-5</v>
      </c>
      <c r="F217" s="68">
        <f>'[1]CO2 measurements'!O316</f>
        <v>2.7533735792023965E-3</v>
      </c>
      <c r="G217" s="68">
        <f>'[1]CO2 measurements'!P316</f>
        <v>8.311514193010723E-4</v>
      </c>
      <c r="H217" s="68">
        <f>'[1]CO2 measurements'!Q316</f>
        <v>5.6308921438120627E-4</v>
      </c>
      <c r="I217" s="82">
        <f>'[1]CO2 measurements'!R316</f>
        <v>1.2814417818489746E-4</v>
      </c>
      <c r="K217" s="19"/>
      <c r="L217" s="64"/>
      <c r="M217" s="64"/>
      <c r="N217" s="64"/>
      <c r="O217" s="64"/>
      <c r="P217" s="64"/>
      <c r="Q217" s="64"/>
      <c r="R217" s="64"/>
      <c r="S217" s="64"/>
      <c r="T217" s="19"/>
      <c r="U217" s="19"/>
    </row>
    <row r="218" spans="1:21"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</row>
    <row r="219" spans="1:21" ht="16" thickBot="1">
      <c r="A219" s="3" t="s">
        <v>32</v>
      </c>
      <c r="K219" s="3" t="s">
        <v>31</v>
      </c>
    </row>
    <row r="220" spans="1:21" ht="16" thickBot="1">
      <c r="A220" s="29"/>
      <c r="B220" s="92" t="s">
        <v>8</v>
      </c>
      <c r="C220" s="31" t="s">
        <v>4</v>
      </c>
      <c r="D220" s="31" t="s">
        <v>10</v>
      </c>
      <c r="E220" s="31" t="s">
        <v>4</v>
      </c>
      <c r="F220" s="31" t="s">
        <v>11</v>
      </c>
      <c r="G220" s="31" t="s">
        <v>4</v>
      </c>
      <c r="H220" s="31" t="s">
        <v>12</v>
      </c>
      <c r="I220" s="32" t="s">
        <v>4</v>
      </c>
      <c r="K220" s="4"/>
      <c r="L220" s="93" t="s">
        <v>8</v>
      </c>
      <c r="M220" s="5" t="s">
        <v>4</v>
      </c>
      <c r="N220" s="5" t="s">
        <v>10</v>
      </c>
      <c r="O220" s="5" t="s">
        <v>4</v>
      </c>
      <c r="P220" s="5" t="s">
        <v>11</v>
      </c>
      <c r="Q220" s="5" t="s">
        <v>4</v>
      </c>
      <c r="R220" s="5" t="s">
        <v>12</v>
      </c>
      <c r="S220" s="8" t="s">
        <v>4</v>
      </c>
    </row>
    <row r="221" spans="1:21" ht="31" thickTop="1">
      <c r="A221" s="94" t="s">
        <v>33</v>
      </c>
      <c r="B221" s="33">
        <f>(B207-B209)/(B206-B209)</f>
        <v>0.96841890790546048</v>
      </c>
      <c r="C221" s="35">
        <f>((1/(B206-$B209)*C207)^2+((B207-$B209)/(B206-$B209)/(B206-$B209)*$C209)^2+(($B209-B207)/(B206-$B209)/(B206-$B209)*C206)^2)^0.5</f>
        <v>8.2701948206207965E-2</v>
      </c>
      <c r="D221" s="35">
        <f>(D207-B209)/(D206-B209)</f>
        <v>0.82402141184342581</v>
      </c>
      <c r="E221" s="35">
        <f>((1/(D206-$B209)*E207)^2+((D207-$B209)/(D206-$B209)/(D206-$B209)*$C209)^2+(($B209-D207)/(D206-$B209)/(D206-$B209)*E206)^2)^0.5</f>
        <v>0.13134680858429632</v>
      </c>
      <c r="F221" s="35">
        <f>(F207-B209)/(F206-B209)</f>
        <v>0.97472026523000421</v>
      </c>
      <c r="G221" s="35">
        <f>((1/(F206-$B209)*G207)^2+((F207-$B209)/(F206-$B209)/(F206-$B209)*$C209)^2+(($B209-F207)/(F206-$B209)/(F206-$B209)*G206)^2)^0.5</f>
        <v>3.8061214868466538E-2</v>
      </c>
      <c r="H221" s="35">
        <f>(H207-B209)/(H206-B209)</f>
        <v>1.052278820375335</v>
      </c>
      <c r="I221" s="36">
        <f>((1/(H206-$B209)*I207)^2+((H207-$B209)/(H206-$B209)/(H206-$B209)*$C209)^2+(($B209-H207)/(H206-$B209)/(H206-$B209)*I206)^2)^0.5</f>
        <v>0.12672697977238143</v>
      </c>
      <c r="K221" s="95" t="s">
        <v>33</v>
      </c>
      <c r="L221" s="96">
        <f>(B208-B210)/(B206-B210)</f>
        <v>1.0717122167717821</v>
      </c>
      <c r="M221" s="97">
        <f>((1/(B206-$B210)^2*C208)^2+((B208-$B210)/(B206-$B210)/(B206-$B210)*$C210)^2+(($B210-B208)/(B206-$B210)/(B206-$B210)*C206)^2)^0.5</f>
        <v>4.3323353797876087E-2</v>
      </c>
      <c r="N221" s="97">
        <f>(D208-B210)/(D206-B210)</f>
        <v>1.03258064516129</v>
      </c>
      <c r="O221" s="97">
        <f>((1/(D206-$B210)^2*E208)^2+((D208-$B210)/(D206-$B210)/(D206-$B210)*$C210)^2+(($B210-D208)/(D206-$B210)/(D206-$B210)*E206)^2)^0.5</f>
        <v>3.8566543000630359E-2</v>
      </c>
      <c r="P221" s="97">
        <f>(F208-B210)/(F206-B210)</f>
        <v>1.0369012147604855</v>
      </c>
      <c r="Q221" s="97">
        <f>((1/(F206-$B210)^2*G208)^2+((F208-$B210)/(F206-$B210)/(F206-$B210)*$C210)^2+(($B210-F208)/(F206-$B210)/(F206-$B210)*G206)^2)^0.5</f>
        <v>3.4346803474378962E-2</v>
      </c>
      <c r="R221" s="97">
        <f>(H208-B210)/(H206-B210)</f>
        <v>0.98955852720278437</v>
      </c>
      <c r="S221" s="98">
        <f>((1/(H206-$B210)^2*I208)^2+((H208-$B210)/(H206-$B210)/(H206-$B210)*$C210)^2+(($B210-H208)/(H206-$B210)/(H206-$B210)*I206)^2)^0.5</f>
        <v>6.1514382867333468E-2</v>
      </c>
    </row>
    <row r="222" spans="1:21" ht="59.25" customHeight="1">
      <c r="A222" s="99" t="s">
        <v>34</v>
      </c>
      <c r="B222" s="89">
        <f>B216*B221</f>
        <v>1.5291014143796731E-3</v>
      </c>
      <c r="C222" s="90">
        <f>((B221*C216)^2+(B216*C221)^2)^0.5</f>
        <v>2.5625882904704346E-4</v>
      </c>
      <c r="D222" s="90">
        <f>D216*D221</f>
        <v>2.2773562253418857E-4</v>
      </c>
      <c r="E222" s="90">
        <f>((D221*E216)^2+(D216*E221)^2)^0.5</f>
        <v>3.7155081144721197E-5</v>
      </c>
      <c r="F222" s="90">
        <f>F216*F221</f>
        <v>3.0807198673392941E-3</v>
      </c>
      <c r="G222" s="90">
        <f>((F221*G216)^2+(F216*G221)^2)^0.5</f>
        <v>2.3064078658000889E-4</v>
      </c>
      <c r="H222" s="90">
        <f>H216*H221</f>
        <v>6.540543430574164E-4</v>
      </c>
      <c r="I222" s="91">
        <f>((H221*I216)^2+(H216*I221)^2)^0.5</f>
        <v>9.6605969637879335E-5</v>
      </c>
      <c r="K222" s="94" t="s">
        <v>34</v>
      </c>
      <c r="L222" s="75">
        <f>B217*L221</f>
        <v>1.408000850193562E-3</v>
      </c>
      <c r="M222" s="64">
        <f>((L221*C217)^2+(B217*M221)^2)^0.5</f>
        <v>3.1299663632174287E-4</v>
      </c>
      <c r="N222" s="64">
        <f>D217*N221</f>
        <v>2.9245507094216605E-4</v>
      </c>
      <c r="O222" s="64">
        <f>((N221*E217)^2+(D217*O221)^2)^0.5</f>
        <v>2.7663026774907753E-5</v>
      </c>
      <c r="P222" s="64">
        <f>F217*P221</f>
        <v>2.8549764089643905E-3</v>
      </c>
      <c r="Q222" s="64">
        <f>((P221*G217)^2+(F217*Q221)^2)^0.5</f>
        <v>8.6699505255013532E-4</v>
      </c>
      <c r="R222" s="64">
        <f>H217*R221</f>
        <v>5.5720973366683944E-4</v>
      </c>
      <c r="S222" s="73">
        <f>((R221*I217)^2+(H217*S221)^2)^0.5</f>
        <v>1.3145189331625827E-4</v>
      </c>
    </row>
    <row r="223" spans="1:21" ht="49.5" customHeight="1">
      <c r="A223" s="94" t="s">
        <v>35</v>
      </c>
      <c r="B223" s="75">
        <f>B222-B215</f>
        <v>4.0271669792051826E-5</v>
      </c>
      <c r="C223" s="64">
        <f>(C222^2+C215^2)^0.5</f>
        <v>2.6456210914578657E-4</v>
      </c>
      <c r="D223" s="64">
        <f>D222-D215</f>
        <v>-6.1191190582150719E-5</v>
      </c>
      <c r="E223" s="64">
        <f>(E222^2+E215^2)^0.5</f>
        <v>4.2876153806966133E-5</v>
      </c>
      <c r="F223" s="64">
        <f>F222-F215</f>
        <v>3.1356111772147706E-6</v>
      </c>
      <c r="G223" s="64">
        <f>(G222^2+G215^2)^0.5</f>
        <v>3.459682074418077E-4</v>
      </c>
      <c r="H223" s="64">
        <f>H222-H215</f>
        <v>1.8385601815093077E-4</v>
      </c>
      <c r="I223" s="73">
        <f>(I222^2+I215^2)^0.5</f>
        <v>1.0992248284735218E-4</v>
      </c>
      <c r="K223" s="94" t="s">
        <v>36</v>
      </c>
      <c r="L223" s="75">
        <f>L222-B215</f>
        <v>-8.0828894394059268E-5</v>
      </c>
      <c r="M223" s="64">
        <f>(M222^2+C215^2)^0.5</f>
        <v>3.1983029324913955E-4</v>
      </c>
      <c r="N223" s="64">
        <f>N222-D215</f>
        <v>3.5282578258267528E-6</v>
      </c>
      <c r="O223" s="64">
        <f>(O222^2+E215^2)^0.5</f>
        <v>3.4972954704415001E-5</v>
      </c>
      <c r="P223" s="64">
        <f>P222-F215</f>
        <v>-2.2260784719768884E-4</v>
      </c>
      <c r="Q223" s="64">
        <f>(Q222^2+G215^2)^0.5</f>
        <v>9.0453261371421225E-4</v>
      </c>
      <c r="R223" s="64">
        <f>H217-R222</f>
        <v>5.8794807143668342E-6</v>
      </c>
      <c r="S223" s="73">
        <f>(S222^2+I215^2)^0.5</f>
        <v>1.4152681414516657E-4</v>
      </c>
    </row>
    <row r="224" spans="1:21" ht="32.25" customHeight="1">
      <c r="A224" s="94" t="s">
        <v>37</v>
      </c>
      <c r="B224" s="75">
        <f>(B222/B215-1)*100</f>
        <v>2.7049210924521283</v>
      </c>
      <c r="C224" s="64">
        <f>((1/B215*C222)^2+(B222/B215/B215*C215)^2)^0.5*100</f>
        <v>17.799876475825236</v>
      </c>
      <c r="D224" s="64">
        <f>(D222/D215-1)*100</f>
        <v>-21.178785700831259</v>
      </c>
      <c r="E224" s="64">
        <f>((1/D215*E222)^2+(D222/D215/D215*E215)^2)^0.5*100</f>
        <v>14.122586206641783</v>
      </c>
      <c r="F224" s="64">
        <f>(F222/F215-1)*100</f>
        <v>0.10188546977834001</v>
      </c>
      <c r="G224" s="64">
        <f>((1/F215*G222)^2+(F222/F215/F215*G215)^2)^0.5*100</f>
        <v>11.247915826974824</v>
      </c>
      <c r="H224" s="64">
        <f>(H222/H215-1)*100</f>
        <v>39.10180202949396</v>
      </c>
      <c r="I224" s="73">
        <f>((1/H215*I222)^2+(H222/H215/H215*I215)^2)^0.5*100</f>
        <v>25.745451687738623</v>
      </c>
      <c r="K224" s="104" t="s">
        <v>38</v>
      </c>
      <c r="L224" s="105">
        <f>(L222/B215-1)*100</f>
        <v>-5.4290220011991686</v>
      </c>
      <c r="M224" s="106">
        <f>((1/B215*M222)^2+(L222/B215/B215*C215)^2)^0.5*100</f>
        <v>21.43397170575826</v>
      </c>
      <c r="N224" s="106">
        <f>(N222/D215-1)*100</f>
        <v>1.2211597074606173</v>
      </c>
      <c r="O224" s="106">
        <f>((1/D215*O222)^2+(N222/D215/D215*E215)^2)^0.5*100</f>
        <v>12.159977820622435</v>
      </c>
      <c r="P224" s="106">
        <f>(P222/F215-1)*100</f>
        <v>-7.2332007402225678</v>
      </c>
      <c r="Q224" s="106">
        <f>((1/F215*Q222)^2+(P222/F215/F215*G215)^2)^0.5*100</f>
        <v>29.223982093337064</v>
      </c>
      <c r="R224" s="106">
        <f>(R222/H215-1)*100</f>
        <v>18.505257069484227</v>
      </c>
      <c r="S224" s="107">
        <f>((1/H215*S222)^2+(R222/H215/H215*I215)^2)^0.5*100</f>
        <v>30.923660716866593</v>
      </c>
    </row>
    <row r="225" spans="1:19" ht="60">
      <c r="A225" s="108" t="s">
        <v>39</v>
      </c>
      <c r="B225" s="109">
        <f>B216*(1-B221)</f>
        <v>4.9865499522164793E-5</v>
      </c>
      <c r="C225" s="110">
        <f>(((1-B221)*C216)^2+(B216*C221)^2)^0.5</f>
        <v>1.3078145705101081E-4</v>
      </c>
      <c r="D225" s="110">
        <f>D216*(1-D221)</f>
        <v>4.8635378584240052E-5</v>
      </c>
      <c r="E225" s="110">
        <f>(((1-D221)*E216)^2+(D216*E221)^2)^0.5</f>
        <v>3.6339864631364185E-5</v>
      </c>
      <c r="F225" s="110">
        <f>F216*(1-F221)</f>
        <v>7.9899622409734878E-5</v>
      </c>
      <c r="G225" s="110">
        <f>(((1-F221)*G216)^2+(F216*G221)^2)^0.5</f>
        <v>1.2040523136862684E-4</v>
      </c>
      <c r="H225" s="110">
        <f>H216*(1-H221)</f>
        <v>-3.2494419591387518E-5</v>
      </c>
      <c r="I225" s="111">
        <f>(((1-H221)*I216)^2+(H216*I221)^2)^0.5</f>
        <v>7.8817409391854904E-5</v>
      </c>
      <c r="K225" s="94" t="s">
        <v>39</v>
      </c>
      <c r="L225" s="75">
        <f>B217*(1-L221)</f>
        <v>-9.4214529426639576E-5</v>
      </c>
      <c r="M225" s="64">
        <f>(((1-L221)*C217)^2+(B217*M221)^2)^0.5</f>
        <v>6.0528938655514427E-5</v>
      </c>
      <c r="N225" s="64">
        <f>D217*(1-N221)</f>
        <v>-9.2277295111397966E-6</v>
      </c>
      <c r="O225" s="64">
        <f>(((1-N221)*E217)^2+(D217*O221)^2)^0.5</f>
        <v>1.0952495985560942E-5</v>
      </c>
      <c r="P225" s="64">
        <f>F217*(1-P221)</f>
        <v>-1.0160282976199417E-4</v>
      </c>
      <c r="Q225" s="64">
        <f>(((1-P221)*G217)^2+(F217*Q221)^2)^0.5</f>
        <v>9.9418736056293202E-5</v>
      </c>
      <c r="R225" s="64">
        <f>H217*(1-R221)</f>
        <v>5.8794807143668876E-6</v>
      </c>
      <c r="S225" s="73">
        <f>(((1-R221)*I217)^2+(H217*S221)^2)^0.5</f>
        <v>3.4663918560303629E-5</v>
      </c>
    </row>
    <row r="226" spans="1:19" ht="60">
      <c r="A226" s="112" t="s">
        <v>40</v>
      </c>
      <c r="B226" s="113">
        <v>54.4</v>
      </c>
      <c r="C226" s="19">
        <v>0</v>
      </c>
      <c r="D226" s="19">
        <v>19.8</v>
      </c>
      <c r="E226" s="41">
        <v>0</v>
      </c>
      <c r="F226" s="19">
        <v>46.6</v>
      </c>
      <c r="G226" s="41">
        <v>0</v>
      </c>
      <c r="H226" s="64">
        <v>11</v>
      </c>
      <c r="I226" s="66">
        <v>0</v>
      </c>
      <c r="K226" s="112" t="s">
        <v>40</v>
      </c>
      <c r="L226" s="113">
        <v>54.4</v>
      </c>
      <c r="M226" s="41">
        <v>0</v>
      </c>
      <c r="N226" s="19">
        <v>19.8</v>
      </c>
      <c r="O226" s="41">
        <v>0</v>
      </c>
      <c r="P226" s="19">
        <v>46.6</v>
      </c>
      <c r="Q226" s="41">
        <v>0</v>
      </c>
      <c r="R226" s="64">
        <v>11</v>
      </c>
      <c r="S226" s="66">
        <v>0</v>
      </c>
    </row>
    <row r="227" spans="1:19" ht="31" thickBot="1">
      <c r="A227" s="114" t="s">
        <v>41</v>
      </c>
      <c r="B227" s="80">
        <f>B225/B226*100</f>
        <v>9.1664521180449989E-5</v>
      </c>
      <c r="C227" s="68">
        <f>((1/B226*C225)^2+(B225/B226/B226*C226)^2)^0.5*100</f>
        <v>2.4040709016729929E-4</v>
      </c>
      <c r="D227" s="68">
        <f>D225/D226*100</f>
        <v>2.4563322517292955E-4</v>
      </c>
      <c r="E227" s="68">
        <f>((1/D226*E225)^2+(D225/D226/D226*E226)^2)^0.5*100</f>
        <v>1.8353466985537468E-4</v>
      </c>
      <c r="F227" s="68">
        <f>F225/F226*100</f>
        <v>1.7145841718827225E-4</v>
      </c>
      <c r="G227" s="68">
        <f>((1/F226*G225)^2+(F225/F226/F226*G226)^2)^0.5*100</f>
        <v>2.5838032482537949E-4</v>
      </c>
      <c r="H227" s="68">
        <f>H225/H226*100</f>
        <v>-2.9540381446715926E-4</v>
      </c>
      <c r="I227" s="82">
        <f>((1/H226*I225)^2+(H225/H226/H226*I226)^2)^0.5*100</f>
        <v>7.1652190356231733E-4</v>
      </c>
      <c r="K227" s="114" t="s">
        <v>41</v>
      </c>
      <c r="L227" s="80">
        <f>L225/L226*100</f>
        <v>-1.7318847321073452E-4</v>
      </c>
      <c r="M227" s="68">
        <f>((1/L226*M225)^2+(L225/L226/L226*M226)^2)^0.5*100</f>
        <v>1.1126643135204859E-4</v>
      </c>
      <c r="N227" s="68">
        <f>N225/N226*100</f>
        <v>-4.6604694500706039E-5</v>
      </c>
      <c r="O227" s="68">
        <f>((1/N226*O225)^2+(N225/N226/N226*O226)^2)^0.5*100</f>
        <v>5.5315636290711832E-5</v>
      </c>
      <c r="P227" s="68">
        <f>P225/P226*100</f>
        <v>-2.1803182352359265E-4</v>
      </c>
      <c r="Q227" s="68">
        <f>((1/P226*Q225)^2+(P225/P226/P226*Q226)^2)^0.5*100</f>
        <v>2.1334492715942749E-4</v>
      </c>
      <c r="R227" s="68">
        <f>R225/R226*100</f>
        <v>5.3449824676062616E-5</v>
      </c>
      <c r="S227" s="82">
        <f>((1/R226*S225)^2+(R225/R226/R226*S226)^2)^0.5*100</f>
        <v>3.1512653236639662E-4</v>
      </c>
    </row>
    <row r="228" spans="1:19" ht="16" thickBot="1"/>
    <row r="229" spans="1:19" ht="16" thickBot="1">
      <c r="A229" s="29"/>
      <c r="B229" s="92" t="s">
        <v>8</v>
      </c>
      <c r="C229" s="31" t="s">
        <v>4</v>
      </c>
      <c r="D229" s="31" t="s">
        <v>10</v>
      </c>
      <c r="E229" s="31" t="s">
        <v>4</v>
      </c>
      <c r="F229" s="31" t="s">
        <v>11</v>
      </c>
      <c r="G229" s="31" t="s">
        <v>4</v>
      </c>
      <c r="H229" s="31" t="s">
        <v>12</v>
      </c>
      <c r="I229" s="32" t="s">
        <v>4</v>
      </c>
      <c r="K229" s="29"/>
      <c r="L229" s="92" t="s">
        <v>8</v>
      </c>
      <c r="M229" s="31" t="s">
        <v>4</v>
      </c>
      <c r="N229" s="31" t="s">
        <v>10</v>
      </c>
      <c r="O229" s="31" t="s">
        <v>4</v>
      </c>
      <c r="P229" s="31" t="s">
        <v>11</v>
      </c>
      <c r="Q229" s="31" t="s">
        <v>4</v>
      </c>
      <c r="R229" s="31" t="s">
        <v>12</v>
      </c>
      <c r="S229" s="32" t="s">
        <v>4</v>
      </c>
    </row>
    <row r="230" spans="1:19" ht="31" thickTop="1">
      <c r="A230" s="112" t="s">
        <v>42</v>
      </c>
      <c r="B230" s="113">
        <f>L209</f>
        <v>491</v>
      </c>
      <c r="C230" s="64">
        <f>M209</f>
        <v>3</v>
      </c>
      <c r="D230" s="19">
        <f>L209</f>
        <v>491</v>
      </c>
      <c r="E230" s="64">
        <f>M209</f>
        <v>3</v>
      </c>
      <c r="F230" s="19">
        <f>L209</f>
        <v>491</v>
      </c>
      <c r="G230" s="64">
        <f>M209</f>
        <v>3</v>
      </c>
      <c r="H230" s="19">
        <f>L209</f>
        <v>491</v>
      </c>
      <c r="I230" s="73">
        <f>M209</f>
        <v>3</v>
      </c>
      <c r="K230" s="112" t="s">
        <v>42</v>
      </c>
      <c r="L230" s="113">
        <f>L210</f>
        <v>-314</v>
      </c>
      <c r="M230" s="64">
        <f>M210</f>
        <v>3</v>
      </c>
      <c r="N230" s="19">
        <f>L210</f>
        <v>-314</v>
      </c>
      <c r="O230" s="64">
        <f>M210</f>
        <v>3</v>
      </c>
      <c r="P230" s="19">
        <f>L210</f>
        <v>-314</v>
      </c>
      <c r="Q230" s="64">
        <f>M210</f>
        <v>3</v>
      </c>
      <c r="R230" s="19">
        <f>L210</f>
        <v>-314</v>
      </c>
      <c r="S230" s="73">
        <f>M210</f>
        <v>3</v>
      </c>
    </row>
    <row r="231" spans="1:19" ht="75">
      <c r="A231" s="112" t="s">
        <v>43</v>
      </c>
      <c r="B231" s="75" t="e">
        <f t="shared" ref="B231:I231" si="12">L207</f>
        <v>#DIV/0!</v>
      </c>
      <c r="C231" s="64">
        <f t="shared" si="12"/>
        <v>0</v>
      </c>
      <c r="D231" s="64" t="str">
        <f t="shared" si="12"/>
        <v>extracted</v>
      </c>
      <c r="E231" s="64">
        <f t="shared" si="12"/>
        <v>0</v>
      </c>
      <c r="F231" s="64" t="e">
        <f t="shared" si="12"/>
        <v>#DIV/0!</v>
      </c>
      <c r="G231" s="64">
        <f t="shared" si="12"/>
        <v>0</v>
      </c>
      <c r="H231" s="64" t="e">
        <f t="shared" si="12"/>
        <v>#DIV/0!</v>
      </c>
      <c r="I231" s="73">
        <f t="shared" si="12"/>
        <v>0</v>
      </c>
      <c r="K231" s="112" t="s">
        <v>43</v>
      </c>
      <c r="L231" s="75" t="e">
        <f>L208</f>
        <v>#DIV/0!</v>
      </c>
      <c r="M231" s="64">
        <f t="shared" ref="M231:S231" si="13">M208</f>
        <v>0</v>
      </c>
      <c r="N231" s="64" t="str">
        <f t="shared" si="13"/>
        <v>extracted</v>
      </c>
      <c r="O231" s="64">
        <f t="shared" si="13"/>
        <v>0</v>
      </c>
      <c r="P231" s="64" t="str">
        <f t="shared" si="13"/>
        <v>extracted</v>
      </c>
      <c r="Q231" s="64">
        <f t="shared" si="13"/>
        <v>0</v>
      </c>
      <c r="R231" s="64" t="str">
        <f t="shared" si="13"/>
        <v>extracted</v>
      </c>
      <c r="S231" s="73">
        <f t="shared" si="13"/>
        <v>0</v>
      </c>
    </row>
    <row r="232" spans="1:19" ht="60">
      <c r="A232" s="100" t="s">
        <v>44</v>
      </c>
      <c r="B232" s="101" t="e">
        <f>(B216*B231-B225*B230)/(B216-B225)</f>
        <v>#DIV/0!</v>
      </c>
      <c r="C232" s="102" t="e">
        <f>((B225*(B231-B230)/(B216-B225)/(B216-B225)*C216)^2+(B216*(B231-B230)/(B216-B225)/(B216-B225)*C225)^2+(B216/(B216-B225)*C231)^2+(B225/(B216-B225)*C230)^2)^0.5</f>
        <v>#DIV/0!</v>
      </c>
      <c r="D232" s="102" t="e">
        <f>(D216*D231-D225*D230)/(D216-D225)</f>
        <v>#VALUE!</v>
      </c>
      <c r="E232" s="102" t="e">
        <f>((D225*(D231-D230)/(D216-D225)/(D216-D225)*E216)^2+(D216*(D231-D230)/(D216-D225)/(D216-D225)*E225)^2+(D216/(D216-D225)*E231)^2+(D225/(D216-D225)*E230)^2)^0.5</f>
        <v>#VALUE!</v>
      </c>
      <c r="F232" s="102" t="e">
        <f>(F216*F231-F225*F230)/(F216-F225)</f>
        <v>#DIV/0!</v>
      </c>
      <c r="G232" s="102" t="e">
        <f>((F225*(F231-F230)/(F216-F225)/(F216-F225)*G216)^2+(F216*(F231-F230)/(F216-F225)/(F216-F225)*G225)^2+(F216/(F216-F225)*G231)^2+(F225/(F216-F225)*G230)^2)^0.5</f>
        <v>#DIV/0!</v>
      </c>
      <c r="H232" s="102" t="e">
        <f>(H216*H231-H225*H230)/(H216-H225)</f>
        <v>#DIV/0!</v>
      </c>
      <c r="I232" s="103" t="e">
        <f>((H225*(H231-H230)/(H216-H225)/(H216-H225)*I216)^2+(H216*(H231-H230)/(H216-H225)/(H216-H225)*I225)^2+(H216/(H216-H225)*I231)^2+(H225/(H216-H225)*I230)^2)^0.5</f>
        <v>#DIV/0!</v>
      </c>
      <c r="K232" s="100" t="s">
        <v>44</v>
      </c>
      <c r="L232" s="101" t="e">
        <f>(L231*1-L230*(1-L221))/L221</f>
        <v>#DIV/0!</v>
      </c>
      <c r="M232" s="102" t="e">
        <f>((M231/L221)^2+(M230*(L221-1)/L221)^2+(M221*(L231-L230)/L221/L221)^2)^0.5</f>
        <v>#DIV/0!</v>
      </c>
      <c r="N232" s="102" t="e">
        <f>(N231*1-N230*(1-N221))/N221</f>
        <v>#VALUE!</v>
      </c>
      <c r="O232" s="102" t="e">
        <f>((O231/N221)^2+(O230*(N221-1)/N221)^2+(O221*(N231-N230)/N221/N221)^2)^0.5</f>
        <v>#VALUE!</v>
      </c>
      <c r="P232" s="102" t="e">
        <f>(P231*1-P230*(1-P221))/P221</f>
        <v>#VALUE!</v>
      </c>
      <c r="Q232" s="102" t="e">
        <f>((Q231/P221)^2+(Q230*(P221-1)/P221)^2+(Q221*(P231-P230)/P221/P221)^2)^0.5</f>
        <v>#VALUE!</v>
      </c>
      <c r="R232" s="102" t="e">
        <f>(R231*1-R230*(1-R221))/R221</f>
        <v>#VALUE!</v>
      </c>
      <c r="S232" s="103" t="e">
        <f>((S231/R221)^2+(S230*(R221-1)/R221)^2+(S221*(R231-R230)/R221/R221)^2)^0.5</f>
        <v>#VALUE!</v>
      </c>
    </row>
    <row r="233" spans="1:19">
      <c r="A233" s="15"/>
      <c r="B233" s="113"/>
      <c r="C233" s="19"/>
      <c r="D233" s="19"/>
      <c r="E233" s="19"/>
      <c r="F233" s="19"/>
      <c r="G233" s="19"/>
      <c r="H233" s="19"/>
      <c r="I233" s="66"/>
      <c r="K233" s="15"/>
      <c r="L233" s="113"/>
      <c r="M233" s="19"/>
      <c r="N233" s="19"/>
      <c r="O233" s="19"/>
      <c r="P233" s="19"/>
      <c r="Q233" s="19"/>
      <c r="R233" s="19"/>
      <c r="S233" s="66"/>
    </row>
    <row r="234" spans="1:19" ht="60">
      <c r="A234" s="112" t="s">
        <v>45</v>
      </c>
      <c r="B234" s="75" t="e">
        <f t="shared" ref="B234:I234" si="14">L206</f>
        <v>#DIV/0!</v>
      </c>
      <c r="C234" s="64">
        <f t="shared" si="14"/>
        <v>0</v>
      </c>
      <c r="D234" s="64" t="e">
        <f t="shared" si="14"/>
        <v>#DIV/0!</v>
      </c>
      <c r="E234" s="64">
        <f t="shared" si="14"/>
        <v>0</v>
      </c>
      <c r="F234" s="64" t="e">
        <f t="shared" si="14"/>
        <v>#DIV/0!</v>
      </c>
      <c r="G234" s="64">
        <f t="shared" si="14"/>
        <v>0</v>
      </c>
      <c r="H234" s="64" t="e">
        <f t="shared" si="14"/>
        <v>#DIV/0!</v>
      </c>
      <c r="I234" s="73">
        <f t="shared" si="14"/>
        <v>0</v>
      </c>
      <c r="K234" s="112" t="s">
        <v>45</v>
      </c>
      <c r="L234" s="75" t="e">
        <f>L206</f>
        <v>#DIV/0!</v>
      </c>
      <c r="M234" s="64">
        <f t="shared" ref="M234:S234" si="15">M206</f>
        <v>0</v>
      </c>
      <c r="N234" s="64" t="e">
        <f t="shared" si="15"/>
        <v>#DIV/0!</v>
      </c>
      <c r="O234" s="64">
        <f t="shared" si="15"/>
        <v>0</v>
      </c>
      <c r="P234" s="64" t="e">
        <f t="shared" si="15"/>
        <v>#DIV/0!</v>
      </c>
      <c r="Q234" s="64">
        <f t="shared" si="15"/>
        <v>0</v>
      </c>
      <c r="R234" s="64" t="e">
        <f t="shared" si="15"/>
        <v>#DIV/0!</v>
      </c>
      <c r="S234" s="73">
        <f t="shared" si="15"/>
        <v>0</v>
      </c>
    </row>
    <row r="235" spans="1:19" ht="75">
      <c r="A235" s="112" t="s">
        <v>46</v>
      </c>
      <c r="B235" s="75">
        <f t="shared" ref="B235:I235" si="16">B223</f>
        <v>4.0271669792051826E-5</v>
      </c>
      <c r="C235" s="64">
        <f t="shared" si="16"/>
        <v>2.6456210914578657E-4</v>
      </c>
      <c r="D235" s="64">
        <f t="shared" si="16"/>
        <v>-6.1191190582150719E-5</v>
      </c>
      <c r="E235" s="64">
        <f t="shared" si="16"/>
        <v>4.2876153806966133E-5</v>
      </c>
      <c r="F235" s="64">
        <f t="shared" si="16"/>
        <v>3.1356111772147706E-6</v>
      </c>
      <c r="G235" s="64">
        <f t="shared" si="16"/>
        <v>3.459682074418077E-4</v>
      </c>
      <c r="H235" s="64">
        <f t="shared" si="16"/>
        <v>1.8385601815093077E-4</v>
      </c>
      <c r="I235" s="73">
        <f t="shared" si="16"/>
        <v>1.0992248284735218E-4</v>
      </c>
      <c r="K235" s="112" t="s">
        <v>46</v>
      </c>
      <c r="L235" s="75">
        <f>L223</f>
        <v>-8.0828894394059268E-5</v>
      </c>
      <c r="M235" s="64">
        <f t="shared" ref="M235:S235" si="17">M223</f>
        <v>3.1983029324913955E-4</v>
      </c>
      <c r="N235" s="64">
        <f t="shared" si="17"/>
        <v>3.5282578258267528E-6</v>
      </c>
      <c r="O235" s="64">
        <f t="shared" si="17"/>
        <v>3.4972954704415001E-5</v>
      </c>
      <c r="P235" s="64">
        <f t="shared" si="17"/>
        <v>-2.2260784719768884E-4</v>
      </c>
      <c r="Q235" s="64">
        <f t="shared" si="17"/>
        <v>9.0453261371421225E-4</v>
      </c>
      <c r="R235" s="64">
        <f t="shared" si="17"/>
        <v>5.8794807143668342E-6</v>
      </c>
      <c r="S235" s="73">
        <f t="shared" si="17"/>
        <v>1.4152681414516657E-4</v>
      </c>
    </row>
    <row r="236" spans="1:19" ht="76" thickBot="1">
      <c r="A236" s="115" t="s">
        <v>47</v>
      </c>
      <c r="B236" s="116" t="e">
        <f>(B222*B232-B215*B234)/(B222-B215)</f>
        <v>#DIV/0!</v>
      </c>
      <c r="C236" s="117" t="e">
        <f>((B215*(B232-B234)/(B222-B215)/(B222-B215)*C222)^2+(B222*(B232-B234)/(B222-B215)/(B222-B215)*C215)^2+(B222/(B222-B215)*C232)^2+(B215/(B222-B215)*C234)^2)^0.5</f>
        <v>#DIV/0!</v>
      </c>
      <c r="D236" s="117" t="e">
        <f>(D222*D232-D215*D234)/(D222-D215)</f>
        <v>#VALUE!</v>
      </c>
      <c r="E236" s="117" t="e">
        <f>((D215*(D232-D234)/(D222-D215)/(D222-D215)*E222)^2+(D222*(D232-D234)/(D222-D215)/(D222-D215)*E215)^2+(D222/(D222-D215)*E232)^2+(D215/(D222-D215)*E234)^2)^0.5</f>
        <v>#VALUE!</v>
      </c>
      <c r="F236" s="117" t="e">
        <f>(F222*F232-F215*F234)/(F222-F215)</f>
        <v>#DIV/0!</v>
      </c>
      <c r="G236" s="117" t="e">
        <f>((F215*(F232-F234)/(F222-F215)/(F222-F215)*G222)^2+(F222*(F232-F234)/(F222-F215)/(F222-F215)*G215)^2+(F222/(F222-F215)*G232)^2+(F215/(F222-F215)*G234)^2)^0.5</f>
        <v>#DIV/0!</v>
      </c>
      <c r="H236" s="117" t="e">
        <f>(H222*H232-H215*H234)/(H222-H215)</f>
        <v>#DIV/0!</v>
      </c>
      <c r="I236" s="118" t="e">
        <f>((H215*(H232-H234)/(H222-H215)/(H222-H215)*I222)^2+(H222*(H232-H234)/(H222-H215)/(H222-H215)*I215)^2+(H222/(H222-H215)*I232)^2+(H215/(H222-H215)*I234)^2)^0.5</f>
        <v>#DIV/0!</v>
      </c>
      <c r="K236" s="115" t="s">
        <v>47</v>
      </c>
      <c r="L236" s="116" t="e">
        <f>(L232*L222-L234*B215)/L235</f>
        <v>#DIV/0!</v>
      </c>
      <c r="M236" s="117" t="e">
        <f>((M232*L222/L235)^2+(M222*L232/L235)^2+(M234*B215/L235)^2+(C215*L234/L235)^2+(M235*((L232*L222-L234*B215)/L235/L235))^2)^0.5</f>
        <v>#DIV/0!</v>
      </c>
      <c r="N236" s="117" t="e">
        <f>(N232*N222-N234*D215)/N235</f>
        <v>#VALUE!</v>
      </c>
      <c r="O236" s="117" t="e">
        <f>((O232*N222/N235)^2+(O222*N232/N235)^2+(O234*D215/N235)^2+(E215*N234/N235)^2+(O235*((N232*N222-N234*D215)/N235/N235))^2)^0.5</f>
        <v>#VALUE!</v>
      </c>
      <c r="P236" s="117" t="e">
        <f>(P232*P222-P234*F215)/P235</f>
        <v>#VALUE!</v>
      </c>
      <c r="Q236" s="117" t="e">
        <f>((Q232*P222/P235)^2+(Q222*P232/P235)^2+(Q234*F215/P235)^2+(G215*P234/P235)^2+(Q235*((P232*P222-P234*F215)/P235/P235))^2)^0.5</f>
        <v>#VALUE!</v>
      </c>
      <c r="R236" s="117" t="e">
        <f>(R232*R222-R234*H215)/R235</f>
        <v>#VALUE!</v>
      </c>
      <c r="S236" s="118" t="e">
        <f>((S232*R222/R235)^2+(S222*R232/R235)^2+(S234*H215/R235)^2+(I215*R234/R235)^2+(S235*((R232*R222-R234*H215)/R235/R235))^2)^0.5</f>
        <v>#VALUE!</v>
      </c>
    </row>
    <row r="237" spans="1:19">
      <c r="A237" s="119"/>
      <c r="B237" s="71"/>
      <c r="C237" s="71"/>
      <c r="D237" s="71"/>
      <c r="E237" s="71"/>
      <c r="F237" s="71"/>
      <c r="G237" s="71"/>
      <c r="H237" s="71"/>
      <c r="I237" s="71"/>
    </row>
    <row r="238" spans="1:19" ht="16" thickBot="1">
      <c r="A238" s="119" t="s">
        <v>32</v>
      </c>
    </row>
    <row r="239" spans="1:19" ht="16" thickBot="1">
      <c r="A239" s="29"/>
      <c r="B239" s="92" t="s">
        <v>8</v>
      </c>
      <c r="C239" s="31" t="s">
        <v>4</v>
      </c>
      <c r="D239" s="31" t="s">
        <v>10</v>
      </c>
      <c r="E239" s="31" t="s">
        <v>4</v>
      </c>
      <c r="F239" s="31" t="s">
        <v>11</v>
      </c>
      <c r="G239" s="31" t="s">
        <v>4</v>
      </c>
      <c r="H239" s="31" t="s">
        <v>12</v>
      </c>
      <c r="I239" s="32" t="s">
        <v>4</v>
      </c>
    </row>
    <row r="240" spans="1:19" ht="46" thickTop="1">
      <c r="A240" s="94" t="s">
        <v>54</v>
      </c>
      <c r="B240" s="75">
        <f>B170+B223</f>
        <v>4.0271669792051826E-5</v>
      </c>
      <c r="C240" s="64">
        <f>(C170^2+C223^2)^0.5</f>
        <v>2.6456210914578657E-4</v>
      </c>
      <c r="D240" s="64">
        <f>D170+D223</f>
        <v>-6.1191190582150719E-5</v>
      </c>
      <c r="E240" s="64">
        <f>(E170^2+E223^2)^0.5</f>
        <v>4.2876153806966133E-5</v>
      </c>
      <c r="F240" s="64">
        <f>F170+F223</f>
        <v>19.000003135611177</v>
      </c>
      <c r="G240" s="64">
        <f>(G170^2+G223^2)^0.5</f>
        <v>3.459682074418077E-4</v>
      </c>
      <c r="H240" s="64">
        <f>H170+H223</f>
        <v>1.8385601815093077E-4</v>
      </c>
      <c r="I240" s="73">
        <f>(I170^2+I223^2)^0.5</f>
        <v>1.0992248284735218E-4</v>
      </c>
    </row>
    <row r="241" spans="1:20" ht="61" thickBot="1">
      <c r="A241" s="114" t="s">
        <v>55</v>
      </c>
      <c r="B241" s="80">
        <f>B172+B225</f>
        <v>4.9865499522164793E-5</v>
      </c>
      <c r="C241" s="68">
        <f>(C172^2+C225^2)^0.5</f>
        <v>1.3078145705101081E-4</v>
      </c>
      <c r="D241" s="68">
        <f>D172+D225</f>
        <v>4.8635378584240052E-5</v>
      </c>
      <c r="E241" s="68">
        <f>(E172^2+E225^2)^0.5</f>
        <v>3.6339864631364185E-5</v>
      </c>
      <c r="F241" s="68">
        <f>F172+F225</f>
        <v>21.00007989962241</v>
      </c>
      <c r="G241" s="68">
        <f>(G172^2+G225^2)^0.5</f>
        <v>1.2040523136862684E-4</v>
      </c>
      <c r="H241" s="68">
        <f>H172+H225</f>
        <v>-3.2494419591387518E-5</v>
      </c>
      <c r="I241" s="82">
        <f>(I172^2+I225^2)^0.5</f>
        <v>7.8817409391854904E-5</v>
      </c>
    </row>
    <row r="242" spans="1:20">
      <c r="A242" s="119"/>
      <c r="B242" s="64"/>
      <c r="C242" s="64"/>
      <c r="D242" s="64"/>
      <c r="E242" s="64"/>
      <c r="F242" s="64"/>
      <c r="G242" s="64"/>
      <c r="H242" s="64"/>
      <c r="I242" s="64"/>
    </row>
    <row r="244" spans="1:20" s="1" customFormat="1">
      <c r="A244" s="1" t="s">
        <v>63</v>
      </c>
    </row>
    <row r="246" spans="1:20" s="2" customFormat="1">
      <c r="A246" s="2" t="s">
        <v>64</v>
      </c>
    </row>
    <row r="247" spans="1:20" ht="16" thickBot="1"/>
    <row r="248" spans="1:20" ht="16" thickBot="1">
      <c r="A248" s="4" t="s">
        <v>2</v>
      </c>
      <c r="B248" s="5" t="s">
        <v>3</v>
      </c>
      <c r="C248" s="84" t="s">
        <v>4</v>
      </c>
      <c r="D248" s="5" t="s">
        <v>5</v>
      </c>
      <c r="E248" s="5" t="s">
        <v>4</v>
      </c>
      <c r="F248" s="6" t="s">
        <v>2</v>
      </c>
      <c r="G248" s="5" t="s">
        <v>3</v>
      </c>
      <c r="H248" s="122" t="s">
        <v>50</v>
      </c>
      <c r="I248" s="5" t="s">
        <v>5</v>
      </c>
      <c r="J248" s="7" t="s">
        <v>4</v>
      </c>
      <c r="K248" s="5" t="s">
        <v>2</v>
      </c>
      <c r="L248" s="5" t="s">
        <v>3</v>
      </c>
      <c r="M248" s="122" t="s">
        <v>50</v>
      </c>
      <c r="N248" s="5" t="s">
        <v>5</v>
      </c>
      <c r="O248" s="5" t="s">
        <v>4</v>
      </c>
      <c r="P248" s="6" t="s">
        <v>2</v>
      </c>
      <c r="Q248" s="5" t="s">
        <v>3</v>
      </c>
      <c r="R248" s="122" t="s">
        <v>50</v>
      </c>
      <c r="S248" s="5" t="s">
        <v>5</v>
      </c>
      <c r="T248" s="8" t="s">
        <v>4</v>
      </c>
    </row>
    <row r="249" spans="1:20" ht="16" thickTop="1">
      <c r="A249" s="9">
        <v>1</v>
      </c>
      <c r="B249" s="40">
        <v>-23.84</v>
      </c>
      <c r="C249" s="11"/>
      <c r="D249" s="11"/>
      <c r="E249" s="11"/>
      <c r="F249" s="12">
        <v>13</v>
      </c>
      <c r="G249" s="130"/>
      <c r="H249" s="11"/>
      <c r="I249" s="11"/>
      <c r="J249" s="13"/>
      <c r="K249" s="10">
        <v>25</v>
      </c>
      <c r="L249" s="11"/>
      <c r="M249" s="11"/>
      <c r="N249" s="11"/>
      <c r="O249" s="11"/>
      <c r="P249" s="12">
        <v>37</v>
      </c>
      <c r="Q249" s="130"/>
      <c r="R249" s="11"/>
      <c r="S249" s="11"/>
      <c r="T249" s="14"/>
    </row>
    <row r="250" spans="1:20">
      <c r="A250" s="15">
        <v>2</v>
      </c>
      <c r="B250" s="16"/>
      <c r="C250" s="16"/>
      <c r="D250" s="16"/>
      <c r="E250" s="16"/>
      <c r="F250" s="17">
        <v>14</v>
      </c>
      <c r="G250" s="67"/>
      <c r="H250" s="16"/>
      <c r="I250" s="47"/>
      <c r="J250" s="18"/>
      <c r="K250" s="19">
        <v>26</v>
      </c>
      <c r="L250" s="16"/>
      <c r="M250" s="16"/>
      <c r="N250" s="16"/>
      <c r="O250" s="16"/>
      <c r="P250" s="17">
        <v>38</v>
      </c>
      <c r="Q250" s="67"/>
      <c r="R250" s="16"/>
      <c r="S250" s="16"/>
      <c r="T250" s="20"/>
    </row>
    <row r="251" spans="1:20" ht="17">
      <c r="A251" s="15">
        <v>3</v>
      </c>
      <c r="B251" s="21"/>
      <c r="C251" s="21"/>
      <c r="D251" s="21"/>
      <c r="E251" s="21"/>
      <c r="F251" s="17">
        <v>15</v>
      </c>
      <c r="G251" s="34">
        <v>-26.43</v>
      </c>
      <c r="H251" s="16"/>
      <c r="I251" s="16"/>
      <c r="J251" s="18"/>
      <c r="K251" s="19">
        <v>27</v>
      </c>
      <c r="L251" s="16"/>
      <c r="M251" s="16"/>
      <c r="N251" s="16"/>
      <c r="O251" s="16"/>
      <c r="P251" s="17">
        <v>39</v>
      </c>
      <c r="Q251" s="67"/>
      <c r="R251" s="16"/>
      <c r="S251" s="16"/>
      <c r="T251" s="20"/>
    </row>
    <row r="252" spans="1:20" ht="17">
      <c r="A252" s="15">
        <v>4</v>
      </c>
      <c r="B252" s="44">
        <v>-19.87</v>
      </c>
      <c r="C252" s="21"/>
      <c r="D252" s="21"/>
      <c r="E252" s="21"/>
      <c r="F252" s="17">
        <v>16</v>
      </c>
      <c r="G252" s="34">
        <v>-19.82</v>
      </c>
      <c r="H252" s="16"/>
      <c r="I252" s="47"/>
      <c r="J252" s="18"/>
      <c r="K252" s="19">
        <v>28</v>
      </c>
      <c r="L252" s="16"/>
      <c r="M252" s="16"/>
      <c r="N252" s="16"/>
      <c r="O252" s="16"/>
      <c r="P252" s="17">
        <v>40</v>
      </c>
      <c r="Q252" s="67"/>
      <c r="R252" s="16"/>
      <c r="S252" s="16"/>
      <c r="T252" s="20"/>
    </row>
    <row r="253" spans="1:20" ht="17">
      <c r="A253" s="15">
        <v>5</v>
      </c>
      <c r="B253" s="21"/>
      <c r="C253" s="16"/>
      <c r="D253" s="16"/>
      <c r="E253" s="16"/>
      <c r="F253" s="17">
        <v>17</v>
      </c>
      <c r="G253" s="67"/>
      <c r="H253" s="16"/>
      <c r="I253" s="16"/>
      <c r="J253" s="18"/>
      <c r="K253" s="19">
        <v>29</v>
      </c>
      <c r="L253" s="16"/>
      <c r="M253" s="16"/>
      <c r="N253" s="16"/>
      <c r="O253" s="16"/>
      <c r="P253" s="17">
        <v>41</v>
      </c>
      <c r="Q253" s="67"/>
      <c r="R253" s="16"/>
      <c r="S253" s="16"/>
      <c r="T253" s="20"/>
    </row>
    <row r="254" spans="1:20" ht="17">
      <c r="A254" s="15">
        <v>6</v>
      </c>
      <c r="B254" s="21"/>
      <c r="C254" s="16"/>
      <c r="D254" s="16"/>
      <c r="E254" s="16"/>
      <c r="F254" s="17">
        <v>18</v>
      </c>
      <c r="G254" s="67"/>
      <c r="H254" s="16"/>
      <c r="I254" s="16"/>
      <c r="J254" s="18"/>
      <c r="K254" s="19">
        <v>30</v>
      </c>
      <c r="L254" s="16"/>
      <c r="M254" s="16"/>
      <c r="N254" s="16"/>
      <c r="O254" s="16"/>
      <c r="P254" s="17">
        <v>42</v>
      </c>
      <c r="Q254" s="67"/>
      <c r="R254" s="16"/>
      <c r="S254" s="47"/>
      <c r="T254" s="20"/>
    </row>
    <row r="255" spans="1:20" ht="17">
      <c r="A255" s="15">
        <v>7</v>
      </c>
      <c r="B255" s="21"/>
      <c r="C255" s="16"/>
      <c r="D255" s="16"/>
      <c r="E255" s="16"/>
      <c r="F255" s="17">
        <v>19</v>
      </c>
      <c r="G255" s="67"/>
      <c r="H255" s="16"/>
      <c r="I255" s="16"/>
      <c r="J255" s="18"/>
      <c r="K255" s="19">
        <v>31</v>
      </c>
      <c r="L255" s="16"/>
      <c r="M255" s="16"/>
      <c r="N255" s="16"/>
      <c r="O255" s="16"/>
      <c r="P255" s="17">
        <v>43</v>
      </c>
      <c r="Q255" s="67"/>
      <c r="R255" s="16"/>
      <c r="S255" s="16"/>
      <c r="T255" s="20"/>
    </row>
    <row r="256" spans="1:20" ht="17">
      <c r="A256" s="15">
        <v>8</v>
      </c>
      <c r="B256" s="44">
        <v>-24.43</v>
      </c>
      <c r="C256" s="16"/>
      <c r="D256" s="16"/>
      <c r="E256" s="16"/>
      <c r="F256" s="17">
        <v>20</v>
      </c>
      <c r="G256" s="34">
        <v>-25.37</v>
      </c>
      <c r="H256" s="16"/>
      <c r="I256" s="16"/>
      <c r="J256" s="18"/>
      <c r="K256" s="19">
        <v>32</v>
      </c>
      <c r="L256" s="16"/>
      <c r="M256" s="16"/>
      <c r="N256" s="16"/>
      <c r="O256" s="16"/>
      <c r="P256" s="17">
        <v>44</v>
      </c>
      <c r="Q256" s="67"/>
      <c r="R256" s="16"/>
      <c r="S256" s="16"/>
      <c r="T256" s="20"/>
    </row>
    <row r="257" spans="1:20" ht="17">
      <c r="A257" s="15">
        <v>9</v>
      </c>
      <c r="B257" s="21"/>
      <c r="C257" s="16"/>
      <c r="D257" s="16"/>
      <c r="E257" s="16"/>
      <c r="F257" s="17">
        <v>21</v>
      </c>
      <c r="G257" s="67"/>
      <c r="H257" s="16"/>
      <c r="I257" s="16"/>
      <c r="J257" s="18"/>
      <c r="K257" s="19">
        <v>33</v>
      </c>
      <c r="L257" s="16"/>
      <c r="M257" s="67"/>
      <c r="N257" s="47"/>
      <c r="O257" s="16"/>
      <c r="P257" s="17">
        <v>45</v>
      </c>
      <c r="Q257" s="67"/>
      <c r="R257" s="16"/>
      <c r="S257" s="16"/>
      <c r="T257" s="20"/>
    </row>
    <row r="258" spans="1:20" ht="17">
      <c r="A258" s="15">
        <v>10</v>
      </c>
      <c r="B258" s="44">
        <v>-20.29</v>
      </c>
      <c r="C258" s="16"/>
      <c r="D258" s="16"/>
      <c r="E258" s="16"/>
      <c r="F258" s="17">
        <v>22</v>
      </c>
      <c r="G258" s="67"/>
      <c r="H258" s="16"/>
      <c r="I258" s="16"/>
      <c r="J258" s="18"/>
      <c r="K258" s="19">
        <v>34</v>
      </c>
      <c r="L258" s="16"/>
      <c r="M258" s="16"/>
      <c r="N258" s="16"/>
      <c r="O258" s="16"/>
      <c r="P258" s="17">
        <v>46</v>
      </c>
      <c r="Q258" s="67"/>
      <c r="R258" s="16"/>
      <c r="S258" s="16"/>
      <c r="T258" s="20"/>
    </row>
    <row r="259" spans="1:20" ht="17">
      <c r="A259" s="15">
        <v>11</v>
      </c>
      <c r="B259" s="21"/>
      <c r="C259" s="16"/>
      <c r="D259" s="16"/>
      <c r="E259" s="16"/>
      <c r="F259" s="17">
        <v>23</v>
      </c>
      <c r="G259" s="67"/>
      <c r="H259" s="16"/>
      <c r="I259" s="16"/>
      <c r="J259" s="18"/>
      <c r="K259" s="19">
        <v>35</v>
      </c>
      <c r="L259" s="16"/>
      <c r="M259" s="16"/>
      <c r="N259" s="16"/>
      <c r="O259" s="16"/>
      <c r="P259" s="17">
        <v>47</v>
      </c>
      <c r="Q259" s="67"/>
      <c r="R259" s="16"/>
      <c r="S259" s="16"/>
      <c r="T259" s="20"/>
    </row>
    <row r="260" spans="1:20" ht="16" thickBot="1">
      <c r="A260" s="22">
        <v>12</v>
      </c>
      <c r="B260" s="23"/>
      <c r="C260" s="23"/>
      <c r="D260" s="23"/>
      <c r="E260" s="23"/>
      <c r="F260" s="24">
        <v>24</v>
      </c>
      <c r="G260" s="78">
        <v>-22.61</v>
      </c>
      <c r="H260" s="23"/>
      <c r="I260" s="23"/>
      <c r="J260" s="25"/>
      <c r="K260" s="26">
        <v>36</v>
      </c>
      <c r="L260" s="23"/>
      <c r="M260" s="23"/>
      <c r="N260" s="23"/>
      <c r="O260" s="23"/>
      <c r="P260" s="24">
        <v>48</v>
      </c>
      <c r="Q260" s="131"/>
      <c r="R260" s="23"/>
      <c r="S260" s="23"/>
      <c r="T260" s="27"/>
    </row>
    <row r="262" spans="1:20" ht="16" thickBot="1">
      <c r="A262" s="3" t="s">
        <v>6</v>
      </c>
      <c r="B262" s="28" t="s">
        <v>52</v>
      </c>
      <c r="K262" s="3" t="s">
        <v>16</v>
      </c>
      <c r="L262" s="28" t="s">
        <v>59</v>
      </c>
    </row>
    <row r="263" spans="1:20" ht="16" thickBot="1">
      <c r="A263" s="29"/>
      <c r="B263" s="30" t="s">
        <v>8</v>
      </c>
      <c r="C263" s="31" t="s">
        <v>9</v>
      </c>
      <c r="D263" s="31" t="s">
        <v>10</v>
      </c>
      <c r="E263" s="31" t="s">
        <v>9</v>
      </c>
      <c r="F263" s="31" t="s">
        <v>11</v>
      </c>
      <c r="G263" s="31" t="s">
        <v>9</v>
      </c>
      <c r="H263" s="31" t="s">
        <v>12</v>
      </c>
      <c r="I263" s="32" t="s">
        <v>9</v>
      </c>
      <c r="K263" s="29"/>
      <c r="L263" s="30" t="s">
        <v>8</v>
      </c>
      <c r="M263" s="31" t="s">
        <v>9</v>
      </c>
      <c r="N263" s="31" t="s">
        <v>10</v>
      </c>
      <c r="O263" s="31" t="s">
        <v>9</v>
      </c>
      <c r="P263" s="31" t="s">
        <v>11</v>
      </c>
      <c r="Q263" s="31" t="s">
        <v>9</v>
      </c>
      <c r="R263" s="31" t="s">
        <v>12</v>
      </c>
      <c r="S263" s="32" t="s">
        <v>9</v>
      </c>
    </row>
    <row r="264" spans="1:20" ht="16" thickTop="1">
      <c r="A264" s="15" t="s">
        <v>21</v>
      </c>
      <c r="B264" s="33">
        <f>AVERAGE(B249:B251)</f>
        <v>-23.84</v>
      </c>
      <c r="C264" s="34" t="e">
        <f>STDEV(B249:B251)</f>
        <v>#DIV/0!</v>
      </c>
      <c r="D264" s="34">
        <f>AVERAGE(B252:B254)</f>
        <v>-19.87</v>
      </c>
      <c r="E264" s="34" t="e">
        <f>STDEV(B252:B254)</f>
        <v>#DIV/0!</v>
      </c>
      <c r="F264" s="34">
        <f>AVERAGE(B255:B257)</f>
        <v>-24.43</v>
      </c>
      <c r="G264" s="34" t="e">
        <f>STDEV(B255:B257)</f>
        <v>#DIV/0!</v>
      </c>
      <c r="H264" s="35">
        <f>AVERAGE(B258:B260)</f>
        <v>-20.29</v>
      </c>
      <c r="I264" s="36" t="e">
        <f>STDEV(B258:B260)</f>
        <v>#DIV/0!</v>
      </c>
      <c r="K264" s="15" t="s">
        <v>21</v>
      </c>
      <c r="L264" s="146"/>
      <c r="M264" s="67"/>
      <c r="N264" s="67"/>
      <c r="O264" s="67"/>
      <c r="P264" s="67"/>
      <c r="Q264" s="67"/>
      <c r="R264" s="67"/>
      <c r="S264" s="147"/>
    </row>
    <row r="265" spans="1:20">
      <c r="A265" s="83" t="s">
        <v>23</v>
      </c>
      <c r="B265" s="33">
        <f>AVERAGE(G249:G251)</f>
        <v>-26.43</v>
      </c>
      <c r="C265" s="34" t="e">
        <f>STDEV(G249:G251)</f>
        <v>#DIV/0!</v>
      </c>
      <c r="D265" s="34">
        <f>AVERAGE(G252:G254)</f>
        <v>-19.82</v>
      </c>
      <c r="E265" s="34" t="e">
        <f>STDEV(G252:G254)</f>
        <v>#DIV/0!</v>
      </c>
      <c r="F265" s="34">
        <f>AVERAGE(G255:G257)</f>
        <v>-25.37</v>
      </c>
      <c r="G265" s="34" t="e">
        <f>STDEV(G255:G257)</f>
        <v>#DIV/0!</v>
      </c>
      <c r="H265" s="34">
        <f>AVERAGE(G258:G260)</f>
        <v>-22.61</v>
      </c>
      <c r="I265" s="126" t="e">
        <f>STDEV(G258:G260)</f>
        <v>#DIV/0!</v>
      </c>
      <c r="K265" s="15" t="s">
        <v>23</v>
      </c>
      <c r="L265" s="148"/>
      <c r="M265" s="47"/>
      <c r="N265" s="47"/>
      <c r="O265" s="47"/>
      <c r="P265" s="47"/>
      <c r="Q265" s="47"/>
      <c r="R265" s="47"/>
      <c r="S265" s="149"/>
    </row>
    <row r="266" spans="1:20">
      <c r="A266" s="83" t="s">
        <v>24</v>
      </c>
      <c r="B266" s="33" t="e">
        <f>AVERAGE(L249:L251)</f>
        <v>#DIV/0!</v>
      </c>
      <c r="C266" s="34" t="e">
        <f>STDEV(L249:L251)</f>
        <v>#DIV/0!</v>
      </c>
      <c r="D266" s="34" t="e">
        <f>AVERAGE(L252:L254)</f>
        <v>#DIV/0!</v>
      </c>
      <c r="E266" s="34" t="e">
        <f>STDEV(L252:L254)</f>
        <v>#DIV/0!</v>
      </c>
      <c r="F266" s="34" t="e">
        <f>AVERAGE(L255:L257)</f>
        <v>#DIV/0!</v>
      </c>
      <c r="G266" s="34" t="e">
        <f>STDEV(L255:L257)</f>
        <v>#DIV/0!</v>
      </c>
      <c r="H266" s="34" t="e">
        <f>AVERAGE(L258:L260)</f>
        <v>#DIV/0!</v>
      </c>
      <c r="I266" s="126" t="e">
        <f>STDEV(L258:L260)</f>
        <v>#DIV/0!</v>
      </c>
      <c r="K266" s="15" t="s">
        <v>24</v>
      </c>
      <c r="L266" s="148"/>
      <c r="M266" s="47"/>
      <c r="N266" s="47"/>
      <c r="O266" s="47"/>
      <c r="P266" s="47"/>
      <c r="Q266" s="47"/>
      <c r="R266" s="47"/>
      <c r="S266" s="149"/>
    </row>
    <row r="267" spans="1:20" ht="16" thickBot="1">
      <c r="A267" s="22" t="s">
        <v>25</v>
      </c>
      <c r="B267" s="76" t="e">
        <f>AVERAGE(Q249:Q251)</f>
        <v>#DIV/0!</v>
      </c>
      <c r="C267" s="77" t="e">
        <f>STDEV(Q249:Q251)</f>
        <v>#DIV/0!</v>
      </c>
      <c r="D267" s="78" t="e">
        <f>AVERAGE(Q252:Q254)</f>
        <v>#DIV/0!</v>
      </c>
      <c r="E267" s="77" t="e">
        <f>STDEV(Q252:Q254)</f>
        <v>#DIV/0!</v>
      </c>
      <c r="F267" s="77" t="e">
        <f>AVERAGE(Q255:Q257)</f>
        <v>#DIV/0!</v>
      </c>
      <c r="G267" s="77" t="e">
        <f>STDEV(Q255:Q257)</f>
        <v>#DIV/0!</v>
      </c>
      <c r="H267" s="77" t="e">
        <f>AVERAGE(Q258:Q260)</f>
        <v>#DIV/0!</v>
      </c>
      <c r="I267" s="79" t="e">
        <f>STDEV(Q258:Q260)</f>
        <v>#DIV/0!</v>
      </c>
      <c r="K267" s="22" t="s">
        <v>25</v>
      </c>
      <c r="L267" s="150"/>
      <c r="M267" s="49"/>
      <c r="N267" s="49"/>
      <c r="O267" s="49"/>
      <c r="P267" s="49"/>
      <c r="Q267" s="49"/>
      <c r="R267" s="49"/>
      <c r="S267" s="151"/>
    </row>
    <row r="268" spans="1:20">
      <c r="A268" s="83" t="s">
        <v>26</v>
      </c>
      <c r="B268" s="35">
        <v>-10.5</v>
      </c>
      <c r="C268" s="35">
        <v>0.1</v>
      </c>
      <c r="D268" s="34"/>
      <c r="E268" s="35"/>
      <c r="F268" s="35"/>
      <c r="G268" s="35"/>
      <c r="H268" s="35"/>
      <c r="I268" s="35"/>
      <c r="K268" s="84" t="s">
        <v>26</v>
      </c>
      <c r="L268" s="3">
        <v>491</v>
      </c>
      <c r="M268" s="71">
        <v>3</v>
      </c>
    </row>
    <row r="269" spans="1:20">
      <c r="A269" s="83" t="s">
        <v>27</v>
      </c>
      <c r="B269" s="85">
        <v>-41.13</v>
      </c>
      <c r="C269" s="85">
        <v>0.1</v>
      </c>
      <c r="D269" s="34"/>
      <c r="E269" s="35"/>
      <c r="F269" s="35"/>
      <c r="G269" s="35"/>
      <c r="H269" s="35"/>
      <c r="I269" s="35"/>
      <c r="K269" s="41" t="s">
        <v>27</v>
      </c>
      <c r="L269" s="3">
        <v>-314</v>
      </c>
      <c r="M269" s="71">
        <v>3</v>
      </c>
    </row>
    <row r="272" spans="1:20" s="2" customFormat="1">
      <c r="A272" s="2" t="s">
        <v>65</v>
      </c>
    </row>
    <row r="273" spans="1:20" ht="16" thickBot="1"/>
    <row r="274" spans="1:20" ht="16" thickBot="1">
      <c r="A274" s="4" t="s">
        <v>2</v>
      </c>
      <c r="B274" s="5" t="s">
        <v>3</v>
      </c>
      <c r="C274" s="122" t="s">
        <v>50</v>
      </c>
      <c r="D274" s="5" t="s">
        <v>5</v>
      </c>
      <c r="E274" s="5" t="s">
        <v>4</v>
      </c>
      <c r="F274" s="6" t="s">
        <v>2</v>
      </c>
      <c r="G274" s="5" t="s">
        <v>3</v>
      </c>
      <c r="H274" s="122" t="s">
        <v>50</v>
      </c>
      <c r="I274" s="5" t="s">
        <v>5</v>
      </c>
      <c r="J274" s="7" t="s">
        <v>4</v>
      </c>
      <c r="K274" s="5" t="s">
        <v>2</v>
      </c>
      <c r="L274" s="5" t="s">
        <v>3</v>
      </c>
      <c r="M274" s="122" t="s">
        <v>50</v>
      </c>
      <c r="N274" s="5" t="s">
        <v>5</v>
      </c>
      <c r="O274" s="5" t="s">
        <v>4</v>
      </c>
      <c r="P274" s="6" t="s">
        <v>2</v>
      </c>
      <c r="Q274" s="5" t="s">
        <v>3</v>
      </c>
      <c r="R274" s="122" t="s">
        <v>50</v>
      </c>
      <c r="S274" s="5" t="s">
        <v>5</v>
      </c>
      <c r="T274" s="8" t="s">
        <v>4</v>
      </c>
    </row>
    <row r="275" spans="1:20" ht="18" thickTop="1">
      <c r="A275" s="9">
        <v>1</v>
      </c>
      <c r="B275" s="40">
        <v>-25.83</v>
      </c>
      <c r="C275" s="11"/>
      <c r="D275" s="11"/>
      <c r="E275" s="11"/>
      <c r="F275" s="39">
        <v>13</v>
      </c>
      <c r="G275" s="123">
        <v>-26.8</v>
      </c>
      <c r="H275" s="11"/>
      <c r="I275" s="135" t="s">
        <v>61</v>
      </c>
      <c r="J275" s="124"/>
      <c r="K275" s="40">
        <v>25</v>
      </c>
      <c r="L275" s="40">
        <v>-26.12</v>
      </c>
      <c r="M275" s="11"/>
      <c r="N275" s="152" t="s">
        <v>61</v>
      </c>
      <c r="O275" s="40"/>
      <c r="P275" s="39">
        <v>37</v>
      </c>
      <c r="Q275" s="123">
        <v>-26.95</v>
      </c>
      <c r="R275" s="11"/>
      <c r="S275" s="11"/>
      <c r="T275" s="14"/>
    </row>
    <row r="276" spans="1:20" ht="17">
      <c r="A276" s="15">
        <v>2</v>
      </c>
      <c r="B276" s="41">
        <v>-25.69</v>
      </c>
      <c r="C276" s="16"/>
      <c r="D276" s="153" t="s">
        <v>61</v>
      </c>
      <c r="E276" s="41"/>
      <c r="F276" s="43">
        <v>14</v>
      </c>
      <c r="G276" s="34">
        <v>-26.81</v>
      </c>
      <c r="H276" s="16"/>
      <c r="I276" s="44" t="s">
        <v>61</v>
      </c>
      <c r="J276" s="48"/>
      <c r="K276" s="41">
        <v>26</v>
      </c>
      <c r="L276" s="41">
        <v>-26.5</v>
      </c>
      <c r="M276" s="16"/>
      <c r="N276" s="16"/>
      <c r="O276" s="16"/>
      <c r="P276" s="43">
        <v>38</v>
      </c>
      <c r="Q276" s="34">
        <v>-25.39</v>
      </c>
      <c r="R276" s="16"/>
      <c r="S276" s="21" t="s">
        <v>66</v>
      </c>
      <c r="T276" s="20"/>
    </row>
    <row r="277" spans="1:20" ht="17">
      <c r="A277" s="15">
        <v>3</v>
      </c>
      <c r="B277" s="154"/>
      <c r="C277" s="21"/>
      <c r="D277" s="44" t="s">
        <v>62</v>
      </c>
      <c r="E277" s="44"/>
      <c r="F277" s="43">
        <v>15</v>
      </c>
      <c r="G277" s="34">
        <v>-26.8</v>
      </c>
      <c r="H277" s="16"/>
      <c r="I277" s="16"/>
      <c r="J277" s="18"/>
      <c r="K277" s="41">
        <v>27</v>
      </c>
      <c r="L277" s="41">
        <v>-26.28</v>
      </c>
      <c r="M277" s="16"/>
      <c r="N277" s="44" t="s">
        <v>61</v>
      </c>
      <c r="O277" s="41"/>
      <c r="P277" s="43">
        <v>39</v>
      </c>
      <c r="Q277" s="34">
        <v>-25.89</v>
      </c>
      <c r="R277" s="16"/>
      <c r="S277" s="21" t="s">
        <v>66</v>
      </c>
      <c r="T277" s="20"/>
    </row>
    <row r="278" spans="1:20" ht="17">
      <c r="A278" s="15">
        <v>4</v>
      </c>
      <c r="B278" s="44">
        <v>-21.33</v>
      </c>
      <c r="C278" s="21"/>
      <c r="D278" s="21"/>
      <c r="E278" s="21"/>
      <c r="F278" s="43">
        <v>16</v>
      </c>
      <c r="G278" s="34">
        <v>-21.48</v>
      </c>
      <c r="H278" s="16"/>
      <c r="I278" s="155" t="s">
        <v>61</v>
      </c>
      <c r="J278" s="48"/>
      <c r="K278" s="41">
        <v>28</v>
      </c>
      <c r="L278" s="41">
        <v>-20.27</v>
      </c>
      <c r="M278" s="16"/>
      <c r="N278" s="16"/>
      <c r="O278" s="16"/>
      <c r="P278" s="43">
        <v>40</v>
      </c>
      <c r="Q278" s="34">
        <v>-21.74</v>
      </c>
      <c r="R278" s="16"/>
      <c r="S278" s="21" t="s">
        <v>66</v>
      </c>
      <c r="T278" s="20"/>
    </row>
    <row r="279" spans="1:20" ht="17">
      <c r="A279" s="15">
        <v>5</v>
      </c>
      <c r="B279" s="44">
        <v>-22.51</v>
      </c>
      <c r="C279" s="16"/>
      <c r="D279" s="155" t="s">
        <v>61</v>
      </c>
      <c r="E279" s="41"/>
      <c r="F279" s="43">
        <v>17</v>
      </c>
      <c r="G279" s="34">
        <v>-21.44</v>
      </c>
      <c r="H279" s="16"/>
      <c r="I279" s="16"/>
      <c r="J279" s="18"/>
      <c r="K279" s="41">
        <v>29</v>
      </c>
      <c r="L279" s="41">
        <v>-20.85</v>
      </c>
      <c r="M279" s="16"/>
      <c r="N279" s="44" t="s">
        <v>61</v>
      </c>
      <c r="O279" s="41"/>
      <c r="P279" s="43">
        <v>41</v>
      </c>
      <c r="Q279" s="34">
        <v>-21.13</v>
      </c>
      <c r="R279" s="16"/>
      <c r="S279" s="16"/>
      <c r="T279" s="20"/>
    </row>
    <row r="280" spans="1:20" ht="17">
      <c r="A280" s="15">
        <v>6</v>
      </c>
      <c r="B280" s="138">
        <v>-19.100000000000001</v>
      </c>
      <c r="C280" s="16"/>
      <c r="D280" s="44" t="s">
        <v>61</v>
      </c>
      <c r="E280" s="41"/>
      <c r="F280" s="43">
        <v>18</v>
      </c>
      <c r="G280" s="34">
        <v>-22.76</v>
      </c>
      <c r="H280" s="16"/>
      <c r="I280" s="44" t="s">
        <v>61</v>
      </c>
      <c r="J280" s="48"/>
      <c r="K280" s="41">
        <v>30</v>
      </c>
      <c r="L280" s="41">
        <v>-19.489999999999998</v>
      </c>
      <c r="M280" s="16"/>
      <c r="N280" s="44" t="s">
        <v>61</v>
      </c>
      <c r="O280" s="41"/>
      <c r="P280" s="43">
        <v>42</v>
      </c>
      <c r="Q280" s="34">
        <v>-21.39</v>
      </c>
      <c r="R280" s="16"/>
      <c r="S280" s="21" t="s">
        <v>66</v>
      </c>
      <c r="T280" s="20"/>
    </row>
    <row r="281" spans="1:20" ht="17">
      <c r="A281" s="15">
        <v>7</v>
      </c>
      <c r="B281" s="44">
        <v>-26.18</v>
      </c>
      <c r="C281" s="16"/>
      <c r="D281" s="44" t="s">
        <v>61</v>
      </c>
      <c r="E281" s="41"/>
      <c r="F281" s="43">
        <v>19</v>
      </c>
      <c r="G281" s="34">
        <v>-26.04</v>
      </c>
      <c r="H281" s="16"/>
      <c r="I281" s="44" t="s">
        <v>61</v>
      </c>
      <c r="J281" s="48"/>
      <c r="K281" s="41">
        <v>31</v>
      </c>
      <c r="L281" s="41">
        <v>-25.81</v>
      </c>
      <c r="M281" s="16"/>
      <c r="N281" s="21" t="s">
        <v>66</v>
      </c>
      <c r="O281" s="16"/>
      <c r="P281" s="43">
        <v>43</v>
      </c>
      <c r="Q281" s="34">
        <v>-24.51</v>
      </c>
      <c r="R281" s="16"/>
      <c r="S281" s="21" t="s">
        <v>66</v>
      </c>
      <c r="T281" s="20"/>
    </row>
    <row r="282" spans="1:20" ht="17">
      <c r="A282" s="15">
        <v>8</v>
      </c>
      <c r="B282" s="44">
        <v>-26.17</v>
      </c>
      <c r="C282" s="16"/>
      <c r="D282" s="155" t="s">
        <v>61</v>
      </c>
      <c r="E282" s="41"/>
      <c r="F282" s="43">
        <v>20</v>
      </c>
      <c r="G282" s="34">
        <v>-26.15</v>
      </c>
      <c r="H282" s="16"/>
      <c r="I282" s="155" t="s">
        <v>61</v>
      </c>
      <c r="J282" s="48"/>
      <c r="K282" s="41">
        <v>32</v>
      </c>
      <c r="L282" s="41">
        <v>-25.94</v>
      </c>
      <c r="M282" s="16"/>
      <c r="N282" s="16"/>
      <c r="O282" s="16"/>
      <c r="P282" s="43">
        <v>44</v>
      </c>
      <c r="Q282" s="34">
        <v>-26.34</v>
      </c>
      <c r="R282" s="16"/>
      <c r="S282" s="21" t="s">
        <v>66</v>
      </c>
      <c r="T282" s="20"/>
    </row>
    <row r="283" spans="1:20" ht="17">
      <c r="A283" s="15">
        <v>9</v>
      </c>
      <c r="B283" s="44">
        <v>-26.28</v>
      </c>
      <c r="C283" s="16"/>
      <c r="D283" s="16"/>
      <c r="E283" s="16"/>
      <c r="F283" s="43">
        <v>21</v>
      </c>
      <c r="G283" s="34">
        <v>-26.23</v>
      </c>
      <c r="H283" s="16"/>
      <c r="I283" s="16"/>
      <c r="J283" s="18"/>
      <c r="K283" s="41">
        <v>33</v>
      </c>
      <c r="L283" s="41">
        <v>-25.94</v>
      </c>
      <c r="M283" s="67"/>
      <c r="N283" s="21" t="s">
        <v>66</v>
      </c>
      <c r="O283" s="16"/>
      <c r="P283" s="43">
        <v>45</v>
      </c>
      <c r="Q283" s="34">
        <v>-25.17</v>
      </c>
      <c r="R283" s="16"/>
      <c r="S283" s="16"/>
      <c r="T283" s="20"/>
    </row>
    <row r="284" spans="1:20" ht="17">
      <c r="A284" s="15">
        <v>10</v>
      </c>
      <c r="B284" s="44">
        <v>-21.87</v>
      </c>
      <c r="C284" s="16"/>
      <c r="D284" s="44" t="s">
        <v>61</v>
      </c>
      <c r="E284" s="41"/>
      <c r="F284" s="43">
        <v>22</v>
      </c>
      <c r="G284" s="34">
        <v>-24.16</v>
      </c>
      <c r="H284" s="16"/>
      <c r="I284" s="155" t="s">
        <v>61</v>
      </c>
      <c r="J284" s="48"/>
      <c r="K284" s="41">
        <v>34</v>
      </c>
      <c r="L284" s="41">
        <v>-24.09</v>
      </c>
      <c r="M284" s="16"/>
      <c r="N284" s="16"/>
      <c r="O284" s="16"/>
      <c r="P284" s="43">
        <v>46</v>
      </c>
      <c r="Q284" s="34">
        <v>-23.95</v>
      </c>
      <c r="R284" s="16"/>
      <c r="S284" s="21" t="s">
        <v>66</v>
      </c>
      <c r="T284" s="20"/>
    </row>
    <row r="285" spans="1:20" ht="17">
      <c r="A285" s="15">
        <v>11</v>
      </c>
      <c r="B285" s="44">
        <v>-22.25</v>
      </c>
      <c r="C285" s="16"/>
      <c r="D285" s="155" t="s">
        <v>61</v>
      </c>
      <c r="E285" s="41"/>
      <c r="F285" s="43">
        <v>23</v>
      </c>
      <c r="G285" s="34">
        <v>-23.47</v>
      </c>
      <c r="H285" s="16"/>
      <c r="I285" s="44" t="s">
        <v>61</v>
      </c>
      <c r="J285" s="48"/>
      <c r="K285" s="41">
        <v>35</v>
      </c>
      <c r="L285" s="41">
        <v>-23.61</v>
      </c>
      <c r="M285" s="16"/>
      <c r="N285" s="21" t="s">
        <v>66</v>
      </c>
      <c r="O285" s="16"/>
      <c r="P285" s="43">
        <v>47</v>
      </c>
      <c r="Q285" s="34">
        <v>-24.15</v>
      </c>
      <c r="R285" s="16"/>
      <c r="S285" s="16"/>
      <c r="T285" s="20"/>
    </row>
    <row r="286" spans="1:20" ht="18" thickBot="1">
      <c r="A286" s="22">
        <v>12</v>
      </c>
      <c r="B286" s="51">
        <v>-22.18</v>
      </c>
      <c r="C286" s="23"/>
      <c r="D286" s="23"/>
      <c r="E286" s="23"/>
      <c r="F286" s="50">
        <v>24</v>
      </c>
      <c r="G286" s="78">
        <v>-24.26</v>
      </c>
      <c r="H286" s="23"/>
      <c r="I286" s="23"/>
      <c r="J286" s="25"/>
      <c r="K286" s="51">
        <v>36</v>
      </c>
      <c r="L286" s="78">
        <v>-24.2</v>
      </c>
      <c r="M286" s="23"/>
      <c r="N286" s="143" t="s">
        <v>66</v>
      </c>
      <c r="O286" s="23"/>
      <c r="P286" s="50">
        <v>48</v>
      </c>
      <c r="Q286" s="78">
        <v>-23.29</v>
      </c>
      <c r="R286" s="23"/>
      <c r="S286" s="143" t="s">
        <v>66</v>
      </c>
      <c r="T286" s="27"/>
    </row>
    <row r="288" spans="1:20" ht="16" thickBot="1">
      <c r="A288" s="3" t="s">
        <v>6</v>
      </c>
      <c r="B288" s="28" t="s">
        <v>15</v>
      </c>
      <c r="K288" s="3" t="s">
        <v>16</v>
      </c>
      <c r="L288" s="28" t="s">
        <v>7</v>
      </c>
    </row>
    <row r="289" spans="1:20" ht="16" thickBot="1">
      <c r="A289" s="29"/>
      <c r="B289" s="30" t="s">
        <v>8</v>
      </c>
      <c r="C289" s="31" t="s">
        <v>9</v>
      </c>
      <c r="D289" s="31" t="s">
        <v>10</v>
      </c>
      <c r="E289" s="31" t="s">
        <v>9</v>
      </c>
      <c r="F289" s="31" t="s">
        <v>11</v>
      </c>
      <c r="G289" s="31" t="s">
        <v>9</v>
      </c>
      <c r="H289" s="31" t="s">
        <v>12</v>
      </c>
      <c r="I289" s="32" t="s">
        <v>9</v>
      </c>
      <c r="K289" s="29"/>
      <c r="L289" s="30" t="s">
        <v>8</v>
      </c>
      <c r="M289" s="31" t="s">
        <v>9</v>
      </c>
      <c r="N289" s="31" t="s">
        <v>10</v>
      </c>
      <c r="O289" s="31" t="s">
        <v>9</v>
      </c>
      <c r="P289" s="31" t="s">
        <v>11</v>
      </c>
      <c r="Q289" s="31" t="s">
        <v>9</v>
      </c>
      <c r="R289" s="31" t="s">
        <v>12</v>
      </c>
      <c r="S289" s="32" t="s">
        <v>9</v>
      </c>
    </row>
    <row r="290" spans="1:20" ht="16" thickTop="1">
      <c r="A290" s="15" t="s">
        <v>21</v>
      </c>
      <c r="B290" s="33">
        <f>AVERAGE(B275:B277)</f>
        <v>-25.759999999999998</v>
      </c>
      <c r="C290" s="34">
        <f>STDEV(B275:B277)</f>
        <v>9.8994949366114554E-2</v>
      </c>
      <c r="D290" s="34">
        <f>AVERAGE(B278:B280)</f>
        <v>-20.98</v>
      </c>
      <c r="E290" s="34">
        <f>STDEV(B278:B280)</f>
        <v>1.7317332358074089</v>
      </c>
      <c r="F290" s="34">
        <f>AVERAGE(B281:B283)</f>
        <v>-26.209999999999997</v>
      </c>
      <c r="G290" s="34">
        <f>STDEV(B281:B283)</f>
        <v>6.0827625302982358E-2</v>
      </c>
      <c r="H290" s="35">
        <f>AVERAGE(B284:B286)</f>
        <v>-22.100000000000005</v>
      </c>
      <c r="I290" s="36">
        <f>STDEV(B284:B286)</f>
        <v>0.2022374841615662</v>
      </c>
      <c r="K290" s="15" t="s">
        <v>21</v>
      </c>
      <c r="L290" s="146"/>
      <c r="M290" s="67"/>
      <c r="N290" s="67"/>
      <c r="O290" s="67"/>
      <c r="P290" s="67"/>
      <c r="Q290" s="67"/>
      <c r="R290" s="67"/>
      <c r="S290" s="147"/>
    </row>
    <row r="291" spans="1:20">
      <c r="A291" s="83" t="s">
        <v>23</v>
      </c>
      <c r="B291" s="33">
        <f>AVERAGE(G275:G277)</f>
        <v>-26.803333333333331</v>
      </c>
      <c r="C291" s="34">
        <f>STDEV(G275:G277)</f>
        <v>5.7735026918951087E-3</v>
      </c>
      <c r="D291" s="34">
        <f>AVERAGE(G278:G280)</f>
        <v>-21.893333333333334</v>
      </c>
      <c r="E291" s="34">
        <f>STDEV(G278:G280)</f>
        <v>0.75082177201605838</v>
      </c>
      <c r="F291" s="34">
        <f>AVERAGE(G281:G283)</f>
        <v>-26.14</v>
      </c>
      <c r="G291" s="34">
        <f>STDEV(G281:G283)</f>
        <v>9.5393920141695135E-2</v>
      </c>
      <c r="H291" s="34">
        <f>AVERAGE(G284:G286)</f>
        <v>-23.963333333333335</v>
      </c>
      <c r="I291" s="126">
        <f>STDEV(G284:G286)</f>
        <v>0.43015501081974433</v>
      </c>
      <c r="K291" s="15" t="s">
        <v>23</v>
      </c>
      <c r="L291" s="148"/>
      <c r="M291" s="47"/>
      <c r="N291" s="47"/>
      <c r="O291" s="47"/>
      <c r="P291" s="47"/>
      <c r="Q291" s="47"/>
      <c r="R291" s="47"/>
      <c r="S291" s="149"/>
    </row>
    <row r="292" spans="1:20">
      <c r="A292" s="83" t="s">
        <v>24</v>
      </c>
      <c r="B292" s="33">
        <f>AVERAGE(L275:L277)</f>
        <v>-26.3</v>
      </c>
      <c r="C292" s="34">
        <f>STDEV(L275:L277)</f>
        <v>0.1907878402833886</v>
      </c>
      <c r="D292" s="34">
        <f>AVERAGE(L278:L280)</f>
        <v>-20.203333333333333</v>
      </c>
      <c r="E292" s="34">
        <f>STDEV(L278:L280)</f>
        <v>0.68244657910589257</v>
      </c>
      <c r="F292" s="34">
        <f>AVERAGE(L281:L283)</f>
        <v>-25.896666666666665</v>
      </c>
      <c r="G292" s="34">
        <f>STDEV(L281:L283)</f>
        <v>7.5055534994652839E-2</v>
      </c>
      <c r="H292" s="34">
        <f>AVERAGE(L284:L286)</f>
        <v>-23.966666666666669</v>
      </c>
      <c r="I292" s="126">
        <f>STDEV(L284:L286)</f>
        <v>0.3137408697210699</v>
      </c>
      <c r="K292" s="15" t="s">
        <v>24</v>
      </c>
      <c r="L292" s="148"/>
      <c r="M292" s="47"/>
      <c r="N292" s="47"/>
      <c r="O292" s="47"/>
      <c r="P292" s="47"/>
      <c r="Q292" s="47"/>
      <c r="R292" s="47"/>
      <c r="S292" s="149"/>
    </row>
    <row r="293" spans="1:20" ht="16" thickBot="1">
      <c r="A293" s="22" t="s">
        <v>25</v>
      </c>
      <c r="B293" s="76">
        <f>AVERAGE(Q275:Q277)</f>
        <v>-26.076666666666668</v>
      </c>
      <c r="C293" s="77">
        <f>STDEV(Q275:Q277)</f>
        <v>0.79657600599900835</v>
      </c>
      <c r="D293" s="78">
        <f>AVERAGE(Q278:Q280)</f>
        <v>-21.419999999999998</v>
      </c>
      <c r="E293" s="77">
        <f>STDEV(Q278:Q280)</f>
        <v>0.30610455730027897</v>
      </c>
      <c r="F293" s="77">
        <f>AVERAGE(Q281:Q283)</f>
        <v>-25.340000000000003</v>
      </c>
      <c r="G293" s="77">
        <f>STDEV(Q281:Q283)</f>
        <v>0.92676857952781189</v>
      </c>
      <c r="H293" s="77">
        <f>AVERAGE(Q284:Q286)</f>
        <v>-23.796666666666663</v>
      </c>
      <c r="I293" s="79">
        <f>STDEV(Q284:Q286)</f>
        <v>0.45003703551300434</v>
      </c>
      <c r="K293" s="22" t="s">
        <v>25</v>
      </c>
      <c r="L293" s="150"/>
      <c r="M293" s="49"/>
      <c r="N293" s="49"/>
      <c r="O293" s="49"/>
      <c r="P293" s="49"/>
      <c r="Q293" s="49"/>
      <c r="R293" s="49"/>
      <c r="S293" s="151"/>
    </row>
    <row r="294" spans="1:20">
      <c r="A294" s="83" t="s">
        <v>26</v>
      </c>
      <c r="B294" s="35">
        <v>-10.5</v>
      </c>
      <c r="C294" s="35">
        <v>0.1</v>
      </c>
      <c r="D294" s="34"/>
      <c r="E294" s="35"/>
      <c r="F294" s="35"/>
      <c r="G294" s="35"/>
      <c r="H294" s="35"/>
      <c r="I294" s="35"/>
      <c r="K294" s="84" t="s">
        <v>26</v>
      </c>
      <c r="L294" s="3">
        <v>491</v>
      </c>
      <c r="M294" s="71">
        <v>3</v>
      </c>
    </row>
    <row r="295" spans="1:20">
      <c r="A295" s="83" t="s">
        <v>27</v>
      </c>
      <c r="B295" s="85">
        <v>-41.13</v>
      </c>
      <c r="C295" s="85">
        <v>0.1</v>
      </c>
      <c r="D295" s="34"/>
      <c r="E295" s="35"/>
      <c r="F295" s="35"/>
      <c r="G295" s="35"/>
      <c r="H295" s="35"/>
      <c r="I295" s="35"/>
      <c r="K295" s="41" t="s">
        <v>27</v>
      </c>
      <c r="L295" s="3">
        <v>-314</v>
      </c>
      <c r="M295" s="71">
        <v>3</v>
      </c>
    </row>
    <row r="296" spans="1:20">
      <c r="A296" s="41"/>
      <c r="B296" s="85"/>
      <c r="C296" s="85"/>
      <c r="D296" s="34"/>
      <c r="E296" s="35"/>
      <c r="F296" s="35"/>
      <c r="G296" s="35"/>
      <c r="H296" s="35"/>
      <c r="I296" s="35"/>
      <c r="K296" s="41"/>
      <c r="M296" s="71"/>
    </row>
    <row r="298" spans="1:20" s="1" customFormat="1">
      <c r="A298" s="1" t="s">
        <v>67</v>
      </c>
    </row>
    <row r="299" spans="1:20" s="129" customFormat="1"/>
    <row r="300" spans="1:20" s="2" customFormat="1">
      <c r="A300" s="2" t="s">
        <v>68</v>
      </c>
    </row>
    <row r="301" spans="1:20" ht="16" thickBot="1"/>
    <row r="302" spans="1:20" ht="16" thickBot="1">
      <c r="A302" s="4" t="s">
        <v>2</v>
      </c>
      <c r="B302" s="5" t="s">
        <v>3</v>
      </c>
      <c r="C302" s="122" t="s">
        <v>50</v>
      </c>
      <c r="D302" s="5" t="s">
        <v>5</v>
      </c>
      <c r="E302" s="5" t="s">
        <v>4</v>
      </c>
      <c r="F302" s="6" t="s">
        <v>2</v>
      </c>
      <c r="G302" s="5" t="s">
        <v>3</v>
      </c>
      <c r="H302" s="122" t="s">
        <v>50</v>
      </c>
      <c r="I302" s="5" t="s">
        <v>5</v>
      </c>
      <c r="J302" s="7" t="s">
        <v>4</v>
      </c>
      <c r="K302" s="5" t="s">
        <v>2</v>
      </c>
      <c r="L302" s="5" t="s">
        <v>3</v>
      </c>
      <c r="M302" s="122" t="s">
        <v>50</v>
      </c>
      <c r="N302" s="5" t="s">
        <v>5</v>
      </c>
      <c r="O302" s="5" t="s">
        <v>4</v>
      </c>
      <c r="P302" s="6" t="s">
        <v>2</v>
      </c>
      <c r="Q302" s="5" t="s">
        <v>3</v>
      </c>
      <c r="R302" s="122" t="s">
        <v>50</v>
      </c>
      <c r="S302" s="5" t="s">
        <v>5</v>
      </c>
      <c r="T302" s="8" t="s">
        <v>4</v>
      </c>
    </row>
    <row r="303" spans="1:20" ht="16" thickTop="1">
      <c r="A303" s="9">
        <v>1</v>
      </c>
      <c r="B303" s="40">
        <v>-21.91</v>
      </c>
      <c r="C303" s="11"/>
      <c r="D303" s="11"/>
      <c r="E303" s="11"/>
      <c r="F303" s="39">
        <v>13</v>
      </c>
      <c r="G303" s="130"/>
      <c r="H303" s="11"/>
      <c r="I303" s="11"/>
      <c r="J303" s="13"/>
      <c r="K303" s="40">
        <v>25</v>
      </c>
      <c r="L303" s="40"/>
      <c r="M303" s="11"/>
      <c r="N303" s="11"/>
      <c r="O303" s="11"/>
      <c r="P303" s="39">
        <v>37</v>
      </c>
      <c r="Q303" s="123"/>
      <c r="R303" s="11"/>
      <c r="S303" s="11"/>
      <c r="T303" s="14"/>
    </row>
    <row r="304" spans="1:20">
      <c r="A304" s="15">
        <v>2</v>
      </c>
      <c r="B304" s="16"/>
      <c r="C304" s="16"/>
      <c r="D304" s="16"/>
      <c r="E304" s="16"/>
      <c r="F304" s="43">
        <v>14</v>
      </c>
      <c r="G304" s="67"/>
      <c r="H304" s="16"/>
      <c r="I304" s="47"/>
      <c r="J304" s="18"/>
      <c r="K304" s="41">
        <v>26</v>
      </c>
      <c r="L304" s="41"/>
      <c r="M304" s="16"/>
      <c r="N304" s="16"/>
      <c r="O304" s="16"/>
      <c r="P304" s="43">
        <v>38</v>
      </c>
      <c r="Q304" s="34"/>
      <c r="R304" s="16"/>
      <c r="S304" s="16"/>
      <c r="T304" s="20"/>
    </row>
    <row r="305" spans="1:20" ht="17">
      <c r="A305" s="15">
        <v>3</v>
      </c>
      <c r="B305" s="21"/>
      <c r="C305" s="21"/>
      <c r="D305" s="21"/>
      <c r="E305" s="21"/>
      <c r="F305" s="43">
        <v>15</v>
      </c>
      <c r="G305" s="34">
        <v>-23.31</v>
      </c>
      <c r="H305" s="16"/>
      <c r="I305" s="16"/>
      <c r="J305" s="18"/>
      <c r="K305" s="41">
        <v>27</v>
      </c>
      <c r="L305" s="41"/>
      <c r="M305" s="16"/>
      <c r="N305" s="16"/>
      <c r="O305" s="16"/>
      <c r="P305" s="43">
        <v>39</v>
      </c>
      <c r="Q305" s="34"/>
      <c r="R305" s="16"/>
      <c r="S305" s="16"/>
      <c r="T305" s="20"/>
    </row>
    <row r="306" spans="1:20" ht="17">
      <c r="A306" s="15">
        <v>4</v>
      </c>
      <c r="B306" s="44">
        <v>-18.760000000000002</v>
      </c>
      <c r="C306" s="21"/>
      <c r="D306" s="21"/>
      <c r="E306" s="21"/>
      <c r="F306" s="43">
        <v>16</v>
      </c>
      <c r="G306" s="34">
        <v>-19.34</v>
      </c>
      <c r="H306" s="16"/>
      <c r="I306" s="47"/>
      <c r="J306" s="18"/>
      <c r="K306" s="41">
        <v>28</v>
      </c>
      <c r="L306" s="41"/>
      <c r="M306" s="16"/>
      <c r="N306" s="16"/>
      <c r="O306" s="16"/>
      <c r="P306" s="43">
        <v>40</v>
      </c>
      <c r="Q306" s="34"/>
      <c r="R306" s="16"/>
      <c r="S306" s="16"/>
      <c r="T306" s="20"/>
    </row>
    <row r="307" spans="1:20" ht="17">
      <c r="A307" s="15">
        <v>5</v>
      </c>
      <c r="B307" s="21"/>
      <c r="C307" s="16"/>
      <c r="D307" s="16"/>
      <c r="E307" s="16"/>
      <c r="F307" s="43">
        <v>17</v>
      </c>
      <c r="G307" s="67"/>
      <c r="H307" s="16"/>
      <c r="I307" s="16"/>
      <c r="J307" s="18"/>
      <c r="K307" s="41">
        <v>29</v>
      </c>
      <c r="L307" s="41"/>
      <c r="M307" s="16"/>
      <c r="N307" s="16"/>
      <c r="O307" s="16"/>
      <c r="P307" s="43">
        <v>41</v>
      </c>
      <c r="Q307" s="34"/>
      <c r="R307" s="16"/>
      <c r="S307" s="16"/>
      <c r="T307" s="20"/>
    </row>
    <row r="308" spans="1:20" ht="17">
      <c r="A308" s="15">
        <v>6</v>
      </c>
      <c r="B308" s="21"/>
      <c r="C308" s="16"/>
      <c r="D308" s="16"/>
      <c r="E308" s="16"/>
      <c r="F308" s="43">
        <v>18</v>
      </c>
      <c r="G308" s="67"/>
      <c r="H308" s="16"/>
      <c r="I308" s="16"/>
      <c r="J308" s="18"/>
      <c r="K308" s="41">
        <v>30</v>
      </c>
      <c r="L308" s="41"/>
      <c r="M308" s="16"/>
      <c r="N308" s="16"/>
      <c r="O308" s="16"/>
      <c r="P308" s="43">
        <v>42</v>
      </c>
      <c r="Q308" s="34"/>
      <c r="R308" s="16"/>
      <c r="S308" s="47"/>
      <c r="T308" s="20"/>
    </row>
    <row r="309" spans="1:20" ht="17">
      <c r="A309" s="15">
        <v>7</v>
      </c>
      <c r="B309" s="21"/>
      <c r="C309" s="16"/>
      <c r="D309" s="16"/>
      <c r="E309" s="16"/>
      <c r="F309" s="43">
        <v>19</v>
      </c>
      <c r="G309" s="67"/>
      <c r="H309" s="16"/>
      <c r="I309" s="16"/>
      <c r="J309" s="18"/>
      <c r="K309" s="41">
        <v>31</v>
      </c>
      <c r="L309" s="41"/>
      <c r="M309" s="16"/>
      <c r="N309" s="16"/>
      <c r="O309" s="16"/>
      <c r="P309" s="43">
        <v>43</v>
      </c>
      <c r="Q309" s="34"/>
      <c r="R309" s="16"/>
      <c r="S309" s="16"/>
      <c r="T309" s="20"/>
    </row>
    <row r="310" spans="1:20" ht="17">
      <c r="A310" s="15">
        <v>8</v>
      </c>
      <c r="B310" s="44">
        <v>-21.41</v>
      </c>
      <c r="C310" s="16"/>
      <c r="D310" s="16"/>
      <c r="E310" s="16"/>
      <c r="F310" s="43">
        <v>20</v>
      </c>
      <c r="G310" s="34">
        <v>-22.51</v>
      </c>
      <c r="H310" s="16"/>
      <c r="I310" s="16"/>
      <c r="J310" s="18"/>
      <c r="K310" s="41">
        <v>32</v>
      </c>
      <c r="L310" s="41"/>
      <c r="M310" s="16"/>
      <c r="N310" s="16"/>
      <c r="O310" s="16"/>
      <c r="P310" s="43">
        <v>44</v>
      </c>
      <c r="Q310" s="34"/>
      <c r="R310" s="16"/>
      <c r="S310" s="16"/>
      <c r="T310" s="20"/>
    </row>
    <row r="311" spans="1:20" ht="17">
      <c r="A311" s="15">
        <v>9</v>
      </c>
      <c r="B311" s="21"/>
      <c r="C311" s="16"/>
      <c r="D311" s="16"/>
      <c r="E311" s="16"/>
      <c r="F311" s="43">
        <v>21</v>
      </c>
      <c r="G311" s="67"/>
      <c r="H311" s="16"/>
      <c r="I311" s="16"/>
      <c r="J311" s="18"/>
      <c r="K311" s="41">
        <v>33</v>
      </c>
      <c r="L311" s="41"/>
      <c r="M311" s="67"/>
      <c r="N311" s="47"/>
      <c r="O311" s="16"/>
      <c r="P311" s="43">
        <v>45</v>
      </c>
      <c r="Q311" s="34"/>
      <c r="R311" s="16"/>
      <c r="S311" s="16"/>
      <c r="T311" s="20"/>
    </row>
    <row r="312" spans="1:20" ht="17">
      <c r="A312" s="15">
        <v>10</v>
      </c>
      <c r="B312" s="44">
        <v>-18.510000000000002</v>
      </c>
      <c r="C312" s="16"/>
      <c r="D312" s="16"/>
      <c r="E312" s="16"/>
      <c r="F312" s="43">
        <v>22</v>
      </c>
      <c r="G312" s="67"/>
      <c r="H312" s="16"/>
      <c r="I312" s="16"/>
      <c r="J312" s="18"/>
      <c r="K312" s="41">
        <v>34</v>
      </c>
      <c r="L312" s="41"/>
      <c r="M312" s="16"/>
      <c r="N312" s="16"/>
      <c r="O312" s="16"/>
      <c r="P312" s="43">
        <v>46</v>
      </c>
      <c r="Q312" s="34"/>
      <c r="R312" s="16"/>
      <c r="S312" s="16"/>
      <c r="T312" s="20"/>
    </row>
    <row r="313" spans="1:20" ht="17">
      <c r="A313" s="15">
        <v>11</v>
      </c>
      <c r="B313" s="21"/>
      <c r="C313" s="16"/>
      <c r="D313" s="16"/>
      <c r="E313" s="16"/>
      <c r="F313" s="43">
        <v>23</v>
      </c>
      <c r="G313" s="67"/>
      <c r="H313" s="16"/>
      <c r="I313" s="16"/>
      <c r="J313" s="18"/>
      <c r="K313" s="41">
        <v>35</v>
      </c>
      <c r="L313" s="41"/>
      <c r="M313" s="16"/>
      <c r="N313" s="16"/>
      <c r="O313" s="16"/>
      <c r="P313" s="43">
        <v>47</v>
      </c>
      <c r="Q313" s="34"/>
      <c r="R313" s="16"/>
      <c r="S313" s="16"/>
      <c r="T313" s="20"/>
    </row>
    <row r="314" spans="1:20" ht="16" thickBot="1">
      <c r="A314" s="22">
        <v>12</v>
      </c>
      <c r="B314" s="23"/>
      <c r="C314" s="23"/>
      <c r="D314" s="23"/>
      <c r="E314" s="23"/>
      <c r="F314" s="50">
        <v>24</v>
      </c>
      <c r="G314" s="78">
        <v>-21.49</v>
      </c>
      <c r="H314" s="23"/>
      <c r="I314" s="23"/>
      <c r="J314" s="25"/>
      <c r="K314" s="51">
        <v>36</v>
      </c>
      <c r="L314" s="51"/>
      <c r="M314" s="23"/>
      <c r="N314" s="23"/>
      <c r="O314" s="23"/>
      <c r="P314" s="50">
        <v>48</v>
      </c>
      <c r="Q314" s="78"/>
      <c r="R314" s="23"/>
      <c r="S314" s="23"/>
      <c r="T314" s="27"/>
    </row>
    <row r="316" spans="1:20" ht="16" thickBot="1">
      <c r="A316" s="3" t="s">
        <v>6</v>
      </c>
      <c r="B316" s="28" t="s">
        <v>15</v>
      </c>
      <c r="K316" s="3" t="s">
        <v>16</v>
      </c>
      <c r="L316" s="28" t="s">
        <v>7</v>
      </c>
    </row>
    <row r="317" spans="1:20" ht="16" thickBot="1">
      <c r="A317" s="29"/>
      <c r="B317" s="30" t="s">
        <v>8</v>
      </c>
      <c r="C317" s="31" t="s">
        <v>9</v>
      </c>
      <c r="D317" s="31" t="s">
        <v>10</v>
      </c>
      <c r="E317" s="31" t="s">
        <v>9</v>
      </c>
      <c r="F317" s="31" t="s">
        <v>11</v>
      </c>
      <c r="G317" s="31" t="s">
        <v>9</v>
      </c>
      <c r="H317" s="31" t="s">
        <v>12</v>
      </c>
      <c r="I317" s="32" t="s">
        <v>9</v>
      </c>
      <c r="K317" s="29"/>
      <c r="L317" s="30" t="s">
        <v>8</v>
      </c>
      <c r="M317" s="31" t="s">
        <v>9</v>
      </c>
      <c r="N317" s="31" t="s">
        <v>10</v>
      </c>
      <c r="O317" s="31" t="s">
        <v>9</v>
      </c>
      <c r="P317" s="31" t="s">
        <v>11</v>
      </c>
      <c r="Q317" s="31" t="s">
        <v>9</v>
      </c>
      <c r="R317" s="31" t="s">
        <v>12</v>
      </c>
      <c r="S317" s="32" t="s">
        <v>9</v>
      </c>
    </row>
    <row r="318" spans="1:20" ht="16" thickTop="1">
      <c r="A318" s="15" t="s">
        <v>21</v>
      </c>
      <c r="B318" s="33">
        <f>AVERAGE(B303:B305)</f>
        <v>-21.91</v>
      </c>
      <c r="C318" s="34" t="e">
        <f>STDEV(B303:B305)</f>
        <v>#DIV/0!</v>
      </c>
      <c r="D318" s="34">
        <f>AVERAGE(B306:B308)</f>
        <v>-18.760000000000002</v>
      </c>
      <c r="E318" s="34" t="e">
        <f>STDEV(B306:B308)</f>
        <v>#DIV/0!</v>
      </c>
      <c r="F318" s="34">
        <f>AVERAGE(B309:B311)</f>
        <v>-21.41</v>
      </c>
      <c r="G318" s="34" t="e">
        <f>STDEV(B309:B311)</f>
        <v>#DIV/0!</v>
      </c>
      <c r="H318" s="35">
        <f>AVERAGE(B312:B314)</f>
        <v>-18.510000000000002</v>
      </c>
      <c r="I318" s="36" t="e">
        <f>STDEV(B312:B314)</f>
        <v>#DIV/0!</v>
      </c>
      <c r="K318" s="15" t="s">
        <v>21</v>
      </c>
      <c r="L318" s="146"/>
      <c r="M318" s="67"/>
      <c r="N318" s="67"/>
      <c r="O318" s="67"/>
      <c r="P318" s="67"/>
      <c r="Q318" s="67"/>
      <c r="R318" s="67"/>
      <c r="S318" s="147"/>
    </row>
    <row r="319" spans="1:20">
      <c r="A319" s="83" t="s">
        <v>23</v>
      </c>
      <c r="B319" s="33">
        <f>AVERAGE(G303:G305)</f>
        <v>-23.31</v>
      </c>
      <c r="C319" s="34" t="e">
        <f>STDEV(G303:G305)</f>
        <v>#DIV/0!</v>
      </c>
      <c r="D319" s="34">
        <f>AVERAGE(G306:G308)</f>
        <v>-19.34</v>
      </c>
      <c r="E319" s="34" t="e">
        <f>STDEV(G306:G308)</f>
        <v>#DIV/0!</v>
      </c>
      <c r="F319" s="34">
        <f>AVERAGE(G309:G311)</f>
        <v>-22.51</v>
      </c>
      <c r="G319" s="34" t="e">
        <f>STDEV(G309:G311)</f>
        <v>#DIV/0!</v>
      </c>
      <c r="H319" s="34">
        <f>AVERAGE(G312:G314)</f>
        <v>-21.49</v>
      </c>
      <c r="I319" s="126" t="e">
        <f>STDEV(G312:G314)</f>
        <v>#DIV/0!</v>
      </c>
      <c r="K319" s="15" t="s">
        <v>23</v>
      </c>
      <c r="L319" s="148"/>
      <c r="M319" s="47"/>
      <c r="N319" s="47"/>
      <c r="O319" s="47"/>
      <c r="P319" s="47"/>
      <c r="Q319" s="47"/>
      <c r="R319" s="47"/>
      <c r="S319" s="149"/>
    </row>
    <row r="320" spans="1:20">
      <c r="A320" s="83" t="s">
        <v>24</v>
      </c>
      <c r="B320" s="33" t="e">
        <f>AVERAGE(L303:L305)</f>
        <v>#DIV/0!</v>
      </c>
      <c r="C320" s="34" t="e">
        <f>STDEV(L303:L305)</f>
        <v>#DIV/0!</v>
      </c>
      <c r="D320" s="34" t="e">
        <f>AVERAGE(L306:L308)</f>
        <v>#DIV/0!</v>
      </c>
      <c r="E320" s="34" t="e">
        <f>STDEV(L306:L308)</f>
        <v>#DIV/0!</v>
      </c>
      <c r="F320" s="34" t="e">
        <f>AVERAGE(L309:L311)</f>
        <v>#DIV/0!</v>
      </c>
      <c r="G320" s="34" t="e">
        <f>STDEV(L309:L311)</f>
        <v>#DIV/0!</v>
      </c>
      <c r="H320" s="34" t="e">
        <f>AVERAGE(L312:L314)</f>
        <v>#DIV/0!</v>
      </c>
      <c r="I320" s="126" t="e">
        <f>STDEV(L312:L314)</f>
        <v>#DIV/0!</v>
      </c>
      <c r="K320" s="15" t="s">
        <v>24</v>
      </c>
      <c r="L320" s="148"/>
      <c r="M320" s="47"/>
      <c r="N320" s="47"/>
      <c r="O320" s="47"/>
      <c r="P320" s="47"/>
      <c r="Q320" s="47"/>
      <c r="R320" s="47"/>
      <c r="S320" s="149"/>
    </row>
    <row r="321" spans="1:20" ht="16" thickBot="1">
      <c r="A321" s="22" t="s">
        <v>25</v>
      </c>
      <c r="B321" s="76" t="e">
        <f>AVERAGE(Q303:Q305)</f>
        <v>#DIV/0!</v>
      </c>
      <c r="C321" s="77" t="e">
        <f>STDEV(Q303:Q305)</f>
        <v>#DIV/0!</v>
      </c>
      <c r="D321" s="78" t="e">
        <f>AVERAGE(Q306:Q308)</f>
        <v>#DIV/0!</v>
      </c>
      <c r="E321" s="77" t="e">
        <f>STDEV(Q306:Q308)</f>
        <v>#DIV/0!</v>
      </c>
      <c r="F321" s="77" t="e">
        <f>AVERAGE(Q309:Q311)</f>
        <v>#DIV/0!</v>
      </c>
      <c r="G321" s="77" t="e">
        <f>STDEV(Q309:Q311)</f>
        <v>#DIV/0!</v>
      </c>
      <c r="H321" s="77" t="e">
        <f>AVERAGE(Q312:Q314)</f>
        <v>#DIV/0!</v>
      </c>
      <c r="I321" s="79" t="e">
        <f>STDEV(Q312:Q314)</f>
        <v>#DIV/0!</v>
      </c>
      <c r="K321" s="22" t="s">
        <v>25</v>
      </c>
      <c r="L321" s="150"/>
      <c r="M321" s="49"/>
      <c r="N321" s="49"/>
      <c r="O321" s="49"/>
      <c r="P321" s="49"/>
      <c r="Q321" s="49"/>
      <c r="R321" s="49"/>
      <c r="S321" s="151"/>
    </row>
    <row r="322" spans="1:20">
      <c r="A322" s="83" t="s">
        <v>26</v>
      </c>
      <c r="B322" s="35">
        <v>-10.5</v>
      </c>
      <c r="C322" s="35">
        <v>0.1</v>
      </c>
      <c r="D322" s="34"/>
      <c r="E322" s="35"/>
      <c r="F322" s="35"/>
      <c r="G322" s="35"/>
      <c r="H322" s="35"/>
      <c r="I322" s="35"/>
      <c r="K322" s="84" t="s">
        <v>26</v>
      </c>
      <c r="L322" s="3">
        <v>491</v>
      </c>
      <c r="M322" s="71">
        <v>3</v>
      </c>
    </row>
    <row r="323" spans="1:20">
      <c r="A323" s="83" t="s">
        <v>27</v>
      </c>
      <c r="B323" s="85">
        <v>-41.13</v>
      </c>
      <c r="C323" s="85">
        <v>0.1</v>
      </c>
      <c r="D323" s="34"/>
      <c r="E323" s="35"/>
      <c r="F323" s="35"/>
      <c r="G323" s="35"/>
      <c r="H323" s="35"/>
      <c r="I323" s="35"/>
      <c r="K323" s="41" t="s">
        <v>27</v>
      </c>
      <c r="L323" s="3">
        <v>-314</v>
      </c>
      <c r="M323" s="71">
        <v>3</v>
      </c>
    </row>
    <row r="326" spans="1:20" s="2" customFormat="1">
      <c r="A326" s="2" t="s">
        <v>69</v>
      </c>
    </row>
    <row r="327" spans="1:20" ht="16" thickBot="1"/>
    <row r="328" spans="1:20" ht="16" thickBot="1">
      <c r="A328" s="4" t="s">
        <v>2</v>
      </c>
      <c r="B328" s="5" t="s">
        <v>3</v>
      </c>
      <c r="C328" s="122" t="s">
        <v>50</v>
      </c>
      <c r="D328" s="5" t="s">
        <v>5</v>
      </c>
      <c r="E328" s="5" t="s">
        <v>4</v>
      </c>
      <c r="F328" s="6" t="s">
        <v>2</v>
      </c>
      <c r="G328" s="5" t="s">
        <v>3</v>
      </c>
      <c r="H328" s="122" t="s">
        <v>50</v>
      </c>
      <c r="I328" s="5" t="s">
        <v>5</v>
      </c>
      <c r="J328" s="7" t="s">
        <v>4</v>
      </c>
      <c r="K328" s="5" t="s">
        <v>2</v>
      </c>
      <c r="L328" s="5" t="s">
        <v>3</v>
      </c>
      <c r="M328" s="122" t="s">
        <v>50</v>
      </c>
      <c r="N328" s="5" t="s">
        <v>5</v>
      </c>
      <c r="O328" s="5" t="s">
        <v>4</v>
      </c>
      <c r="P328" s="6" t="s">
        <v>2</v>
      </c>
      <c r="Q328" s="5" t="s">
        <v>3</v>
      </c>
      <c r="R328" s="122" t="s">
        <v>50</v>
      </c>
      <c r="S328" s="5" t="s">
        <v>5</v>
      </c>
      <c r="T328" s="8" t="s">
        <v>4</v>
      </c>
    </row>
    <row r="329" spans="1:20" ht="16" thickTop="1">
      <c r="A329" s="9">
        <v>1</v>
      </c>
      <c r="B329" s="11"/>
      <c r="C329" s="11"/>
      <c r="D329" s="11"/>
      <c r="E329" s="11"/>
      <c r="F329" s="39">
        <v>13</v>
      </c>
      <c r="G329" s="130"/>
      <c r="H329" s="156">
        <v>-26.5</v>
      </c>
      <c r="I329" s="156">
        <v>102.6</v>
      </c>
      <c r="J329" s="124"/>
      <c r="K329" s="40">
        <v>25</v>
      </c>
      <c r="L329" s="11"/>
      <c r="M329" s="156">
        <v>-26.31</v>
      </c>
      <c r="N329" s="40">
        <v>123.2</v>
      </c>
      <c r="O329" s="40"/>
      <c r="P329" s="39">
        <v>37</v>
      </c>
      <c r="Q329" s="130"/>
      <c r="R329" s="11"/>
      <c r="S329" s="11"/>
      <c r="T329" s="14"/>
    </row>
    <row r="330" spans="1:20">
      <c r="A330" s="15">
        <v>2</v>
      </c>
      <c r="B330" s="16"/>
      <c r="C330" s="16"/>
      <c r="D330" s="16"/>
      <c r="E330" s="16"/>
      <c r="F330" s="43">
        <v>14</v>
      </c>
      <c r="G330" s="67"/>
      <c r="H330" s="42">
        <v>-26.62</v>
      </c>
      <c r="I330" s="42">
        <v>107.5</v>
      </c>
      <c r="J330" s="48"/>
      <c r="K330" s="41">
        <v>26</v>
      </c>
      <c r="L330" s="16"/>
      <c r="M330" s="42">
        <v>-26.55</v>
      </c>
      <c r="N330" s="41">
        <v>110.6</v>
      </c>
      <c r="O330" s="41"/>
      <c r="P330" s="43">
        <v>38</v>
      </c>
      <c r="Q330" s="67"/>
      <c r="R330" s="16"/>
      <c r="S330" s="16"/>
      <c r="T330" s="20"/>
    </row>
    <row r="331" spans="1:20" ht="17">
      <c r="A331" s="15">
        <v>3</v>
      </c>
      <c r="B331" s="21"/>
      <c r="C331" s="21"/>
      <c r="D331" s="21"/>
      <c r="E331" s="21"/>
      <c r="F331" s="43">
        <v>15</v>
      </c>
      <c r="G331" s="67"/>
      <c r="H331" s="42">
        <v>-26.55</v>
      </c>
      <c r="I331" s="42">
        <v>101.1</v>
      </c>
      <c r="J331" s="48"/>
      <c r="K331" s="41">
        <v>27</v>
      </c>
      <c r="L331" s="16"/>
      <c r="M331" s="42">
        <v>-26.23</v>
      </c>
      <c r="N331" s="41">
        <v>121.7</v>
      </c>
      <c r="O331" s="41"/>
      <c r="P331" s="43">
        <v>39</v>
      </c>
      <c r="Q331" s="67"/>
      <c r="R331" s="16"/>
      <c r="S331" s="16"/>
      <c r="T331" s="20"/>
    </row>
    <row r="332" spans="1:20" ht="17">
      <c r="A332" s="15">
        <v>4</v>
      </c>
      <c r="B332" s="21"/>
      <c r="C332" s="21"/>
      <c r="D332" s="21"/>
      <c r="E332" s="21"/>
      <c r="F332" s="43">
        <v>16</v>
      </c>
      <c r="G332" s="67"/>
      <c r="H332" s="16"/>
      <c r="I332" s="47"/>
      <c r="J332" s="18"/>
      <c r="K332" s="41">
        <v>28</v>
      </c>
      <c r="L332" s="16"/>
      <c r="M332" s="16"/>
      <c r="N332" s="16"/>
      <c r="O332" s="16"/>
      <c r="P332" s="43">
        <v>40</v>
      </c>
      <c r="Q332" s="67"/>
      <c r="R332" s="16"/>
      <c r="S332" s="16"/>
      <c r="T332" s="20"/>
    </row>
    <row r="333" spans="1:20" ht="17">
      <c r="A333" s="15">
        <v>5</v>
      </c>
      <c r="B333" s="21"/>
      <c r="C333" s="16"/>
      <c r="D333" s="16"/>
      <c r="E333" s="16"/>
      <c r="F333" s="43">
        <v>17</v>
      </c>
      <c r="G333" s="67"/>
      <c r="H333" s="16"/>
      <c r="I333" s="16"/>
      <c r="J333" s="18"/>
      <c r="K333" s="41">
        <v>29</v>
      </c>
      <c r="L333" s="16"/>
      <c r="M333" s="16"/>
      <c r="N333" s="16"/>
      <c r="O333" s="16"/>
      <c r="P333" s="43">
        <v>41</v>
      </c>
      <c r="Q333" s="67"/>
      <c r="R333" s="16"/>
      <c r="S333" s="16"/>
      <c r="T333" s="20"/>
    </row>
    <row r="334" spans="1:20" ht="17">
      <c r="A334" s="15">
        <v>6</v>
      </c>
      <c r="B334" s="21"/>
      <c r="C334" s="16"/>
      <c r="D334" s="16"/>
      <c r="E334" s="16"/>
      <c r="F334" s="43">
        <v>18</v>
      </c>
      <c r="G334" s="67"/>
      <c r="H334" s="16"/>
      <c r="I334" s="16"/>
      <c r="J334" s="18"/>
      <c r="K334" s="41">
        <v>30</v>
      </c>
      <c r="L334" s="16"/>
      <c r="M334" s="16"/>
      <c r="N334" s="16"/>
      <c r="O334" s="16"/>
      <c r="P334" s="43">
        <v>42</v>
      </c>
      <c r="Q334" s="67"/>
      <c r="R334" s="16"/>
      <c r="S334" s="47"/>
      <c r="T334" s="20"/>
    </row>
    <row r="335" spans="1:20" ht="17">
      <c r="A335" s="15">
        <v>7</v>
      </c>
      <c r="B335" s="21"/>
      <c r="C335" s="16"/>
      <c r="D335" s="16"/>
      <c r="E335" s="16"/>
      <c r="F335" s="43">
        <v>19</v>
      </c>
      <c r="G335" s="67"/>
      <c r="H335" s="42">
        <v>-25.85</v>
      </c>
      <c r="I335" s="41">
        <v>94.5</v>
      </c>
      <c r="J335" s="48"/>
      <c r="K335" s="41">
        <v>31</v>
      </c>
      <c r="L335" s="16"/>
      <c r="M335" s="42">
        <v>-25.67</v>
      </c>
      <c r="N335" s="42">
        <v>106</v>
      </c>
      <c r="O335" s="41"/>
      <c r="P335" s="43">
        <v>43</v>
      </c>
      <c r="Q335" s="67"/>
      <c r="R335" s="16"/>
      <c r="S335" s="16"/>
      <c r="T335" s="20"/>
    </row>
    <row r="336" spans="1:20" ht="17">
      <c r="A336" s="15">
        <v>8</v>
      </c>
      <c r="B336" s="21"/>
      <c r="C336" s="16"/>
      <c r="D336" s="16"/>
      <c r="E336" s="16"/>
      <c r="F336" s="43">
        <v>20</v>
      </c>
      <c r="G336" s="67"/>
      <c r="H336" s="42">
        <v>-25.92</v>
      </c>
      <c r="I336" s="41">
        <v>102.6</v>
      </c>
      <c r="J336" s="48"/>
      <c r="K336" s="41">
        <v>32</v>
      </c>
      <c r="L336" s="16"/>
      <c r="M336" s="42">
        <v>-25.68</v>
      </c>
      <c r="N336" s="42">
        <v>91.4</v>
      </c>
      <c r="O336" s="41"/>
      <c r="P336" s="43">
        <v>44</v>
      </c>
      <c r="Q336" s="67"/>
      <c r="R336" s="16"/>
      <c r="S336" s="16"/>
      <c r="T336" s="20"/>
    </row>
    <row r="337" spans="1:20" ht="17">
      <c r="A337" s="15">
        <v>9</v>
      </c>
      <c r="B337" s="21"/>
      <c r="C337" s="16"/>
      <c r="D337" s="16"/>
      <c r="E337" s="16"/>
      <c r="F337" s="43">
        <v>21</v>
      </c>
      <c r="G337" s="67"/>
      <c r="H337" s="42">
        <v>-25.88</v>
      </c>
      <c r="I337" s="41">
        <v>93.6</v>
      </c>
      <c r="J337" s="48"/>
      <c r="K337" s="41">
        <v>33</v>
      </c>
      <c r="L337" s="16"/>
      <c r="M337" s="42">
        <v>-25.55</v>
      </c>
      <c r="N337" s="42">
        <v>102.4</v>
      </c>
      <c r="O337" s="41"/>
      <c r="P337" s="43">
        <v>45</v>
      </c>
      <c r="Q337" s="67"/>
      <c r="R337" s="16"/>
      <c r="S337" s="16"/>
      <c r="T337" s="20"/>
    </row>
    <row r="338" spans="1:20" ht="17">
      <c r="A338" s="15">
        <v>10</v>
      </c>
      <c r="B338" s="21"/>
      <c r="C338" s="16"/>
      <c r="D338" s="16"/>
      <c r="E338" s="16"/>
      <c r="F338" s="43">
        <v>22</v>
      </c>
      <c r="G338" s="67"/>
      <c r="H338" s="16"/>
      <c r="I338" s="16"/>
      <c r="J338" s="18"/>
      <c r="K338" s="41">
        <v>34</v>
      </c>
      <c r="L338" s="16"/>
      <c r="M338" s="16"/>
      <c r="N338" s="16"/>
      <c r="O338" s="16"/>
      <c r="P338" s="43">
        <v>46</v>
      </c>
      <c r="Q338" s="67"/>
      <c r="R338" s="16"/>
      <c r="S338" s="16"/>
      <c r="T338" s="20"/>
    </row>
    <row r="339" spans="1:20" ht="17">
      <c r="A339" s="15">
        <v>11</v>
      </c>
      <c r="B339" s="21"/>
      <c r="C339" s="16"/>
      <c r="D339" s="16"/>
      <c r="E339" s="16"/>
      <c r="F339" s="43">
        <v>23</v>
      </c>
      <c r="G339" s="67"/>
      <c r="H339" s="16"/>
      <c r="I339" s="16"/>
      <c r="J339" s="18"/>
      <c r="K339" s="41">
        <v>35</v>
      </c>
      <c r="L339" s="16"/>
      <c r="M339" s="16"/>
      <c r="N339" s="16"/>
      <c r="O339" s="16"/>
      <c r="P339" s="43">
        <v>47</v>
      </c>
      <c r="Q339" s="67"/>
      <c r="R339" s="16"/>
      <c r="S339" s="16"/>
      <c r="T339" s="20"/>
    </row>
    <row r="340" spans="1:20" ht="16" thickBot="1">
      <c r="A340" s="22">
        <v>12</v>
      </c>
      <c r="B340" s="23"/>
      <c r="C340" s="23"/>
      <c r="D340" s="23"/>
      <c r="E340" s="23"/>
      <c r="F340" s="50">
        <v>24</v>
      </c>
      <c r="G340" s="131"/>
      <c r="H340" s="23"/>
      <c r="I340" s="23"/>
      <c r="J340" s="25"/>
      <c r="K340" s="51">
        <v>36</v>
      </c>
      <c r="L340" s="23"/>
      <c r="M340" s="23"/>
      <c r="N340" s="23"/>
      <c r="O340" s="23"/>
      <c r="P340" s="50">
        <v>48</v>
      </c>
      <c r="Q340" s="131"/>
      <c r="R340" s="23"/>
      <c r="S340" s="23"/>
      <c r="T340" s="27"/>
    </row>
    <row r="342" spans="1:20" ht="16" thickBot="1">
      <c r="A342" s="3" t="s">
        <v>6</v>
      </c>
      <c r="B342" s="28" t="s">
        <v>15</v>
      </c>
      <c r="K342" s="3" t="s">
        <v>16</v>
      </c>
      <c r="L342" s="28" t="s">
        <v>15</v>
      </c>
    </row>
    <row r="343" spans="1:20" ht="16" thickBot="1">
      <c r="A343" s="29"/>
      <c r="B343" s="30" t="s">
        <v>8</v>
      </c>
      <c r="C343" s="31" t="s">
        <v>9</v>
      </c>
      <c r="D343" s="31" t="s">
        <v>10</v>
      </c>
      <c r="E343" s="31" t="s">
        <v>9</v>
      </c>
      <c r="F343" s="31" t="s">
        <v>11</v>
      </c>
      <c r="G343" s="31" t="s">
        <v>9</v>
      </c>
      <c r="H343" s="31" t="s">
        <v>12</v>
      </c>
      <c r="I343" s="32" t="s">
        <v>9</v>
      </c>
      <c r="K343" s="29"/>
      <c r="L343" s="30" t="s">
        <v>8</v>
      </c>
      <c r="M343" s="31" t="s">
        <v>9</v>
      </c>
      <c r="N343" s="31" t="s">
        <v>10</v>
      </c>
      <c r="O343" s="31" t="s">
        <v>9</v>
      </c>
      <c r="P343" s="31" t="s">
        <v>11</v>
      </c>
      <c r="Q343" s="31" t="s">
        <v>9</v>
      </c>
      <c r="R343" s="31" t="s">
        <v>12</v>
      </c>
      <c r="S343" s="32" t="s">
        <v>9</v>
      </c>
    </row>
    <row r="344" spans="1:20" ht="16" thickTop="1">
      <c r="A344" s="15" t="s">
        <v>21</v>
      </c>
      <c r="B344" s="33" t="e">
        <f>AVERAGE(B329:B331)</f>
        <v>#DIV/0!</v>
      </c>
      <c r="C344" s="34" t="e">
        <f>STDEV(B329:B331)</f>
        <v>#DIV/0!</v>
      </c>
      <c r="D344" s="34" t="e">
        <f>AVERAGE(B332:B334)</f>
        <v>#DIV/0!</v>
      </c>
      <c r="E344" s="34" t="e">
        <f>STDEV(B332:B334)</f>
        <v>#DIV/0!</v>
      </c>
      <c r="F344" s="34" t="e">
        <f>AVERAGE(B335:B337)</f>
        <v>#DIV/0!</v>
      </c>
      <c r="G344" s="34" t="e">
        <f>STDEV(B335:B337)</f>
        <v>#DIV/0!</v>
      </c>
      <c r="H344" s="35" t="e">
        <f>AVERAGE(B338:B340)</f>
        <v>#DIV/0!</v>
      </c>
      <c r="I344" s="36" t="e">
        <f>STDEV(B338:B340)</f>
        <v>#DIV/0!</v>
      </c>
      <c r="K344" s="15" t="s">
        <v>21</v>
      </c>
      <c r="L344" s="146"/>
      <c r="M344" s="67"/>
      <c r="N344" s="67"/>
      <c r="O344" s="67"/>
      <c r="P344" s="67"/>
      <c r="Q344" s="67"/>
      <c r="R344" s="67"/>
      <c r="S344" s="147"/>
    </row>
    <row r="345" spans="1:20">
      <c r="A345" s="83" t="s">
        <v>23</v>
      </c>
      <c r="B345" s="33">
        <f>AVERAGE(G329:H331)</f>
        <v>-26.556666666666668</v>
      </c>
      <c r="C345" s="34">
        <f>STDEV(G329:H331)</f>
        <v>6.0277137733417564E-2</v>
      </c>
      <c r="D345" s="34" t="e">
        <f>AVERAGE(G332:G334)</f>
        <v>#DIV/0!</v>
      </c>
      <c r="E345" s="34" t="e">
        <f>STDEV(G332:G334)</f>
        <v>#DIV/0!</v>
      </c>
      <c r="F345" s="34">
        <f>AVERAGE(G335:H337)</f>
        <v>-25.883333333333336</v>
      </c>
      <c r="G345" s="34">
        <f>STDEV(G335:H337)</f>
        <v>3.5118845842842729E-2</v>
      </c>
      <c r="H345" s="34" t="e">
        <f>AVERAGE(G338:G340)</f>
        <v>#DIV/0!</v>
      </c>
      <c r="I345" s="126" t="e">
        <f>STDEV(G338:G340)</f>
        <v>#DIV/0!</v>
      </c>
      <c r="K345" s="15" t="s">
        <v>23</v>
      </c>
      <c r="L345" s="75">
        <f>AVERAGE(I329:I330)</f>
        <v>105.05</v>
      </c>
      <c r="M345" s="64">
        <f>STDEV(I329:I331)</f>
        <v>3.3471380810079161</v>
      </c>
      <c r="N345" s="47"/>
      <c r="O345" s="47"/>
      <c r="P345" s="64">
        <f>AVERAGE(I336:I337)</f>
        <v>98.1</v>
      </c>
      <c r="Q345" s="64">
        <f>STDEV(I335:I337)</f>
        <v>4.9568134925574903</v>
      </c>
      <c r="R345" s="47"/>
      <c r="S345" s="149"/>
    </row>
    <row r="346" spans="1:20">
      <c r="A346" s="83" t="s">
        <v>24</v>
      </c>
      <c r="B346" s="33">
        <f>AVERAGE(L329:M331)</f>
        <v>-26.363333333333333</v>
      </c>
      <c r="C346" s="34">
        <f>STDEV(L329:M331)</f>
        <v>0.16653327995729106</v>
      </c>
      <c r="D346" s="34" t="e">
        <f>AVERAGE(L332:L334)</f>
        <v>#DIV/0!</v>
      </c>
      <c r="E346" s="34" t="e">
        <f>STDEV(L332:L334)</f>
        <v>#DIV/0!</v>
      </c>
      <c r="F346" s="34">
        <f>AVERAGE(L335:M337)</f>
        <v>-25.633333333333336</v>
      </c>
      <c r="G346" s="34">
        <f>STDEV(L335:M337)</f>
        <v>7.2341781380702283E-2</v>
      </c>
      <c r="H346" s="34" t="e">
        <f>AVERAGE(L338:L340)</f>
        <v>#DIV/0!</v>
      </c>
      <c r="I346" s="126" t="e">
        <f>STDEV(L338:L340)</f>
        <v>#DIV/0!</v>
      </c>
      <c r="K346" s="15" t="s">
        <v>24</v>
      </c>
      <c r="L346" s="75">
        <f>AVERAGE(N329:N330)</f>
        <v>116.9</v>
      </c>
      <c r="M346" s="64">
        <f>STDEV(N329:N331)</f>
        <v>6.8825867230279103</v>
      </c>
      <c r="N346" s="47"/>
      <c r="O346" s="47"/>
      <c r="P346" s="64">
        <f>AVERAGE(N336:N337)</f>
        <v>96.9</v>
      </c>
      <c r="Q346" s="64">
        <f>STDEV(N335:N337)</f>
        <v>7.6061378723589614</v>
      </c>
      <c r="R346" s="47"/>
      <c r="S346" s="149"/>
    </row>
    <row r="347" spans="1:20" ht="16" thickBot="1">
      <c r="A347" s="22" t="s">
        <v>25</v>
      </c>
      <c r="B347" s="76" t="e">
        <f>AVERAGE(Q329:Q331)</f>
        <v>#DIV/0!</v>
      </c>
      <c r="C347" s="77" t="e">
        <f>STDEV(Q329:Q331)</f>
        <v>#DIV/0!</v>
      </c>
      <c r="D347" s="78" t="e">
        <f>AVERAGE(Q332:Q334)</f>
        <v>#DIV/0!</v>
      </c>
      <c r="E347" s="77" t="e">
        <f>STDEV(Q332:Q334)</f>
        <v>#DIV/0!</v>
      </c>
      <c r="F347" s="77" t="e">
        <f>AVERAGE(Q335:Q337)</f>
        <v>#DIV/0!</v>
      </c>
      <c r="G347" s="77" t="e">
        <f>STDEV(Q335:Q337)</f>
        <v>#DIV/0!</v>
      </c>
      <c r="H347" s="77" t="e">
        <f>AVERAGE(Q338:Q340)</f>
        <v>#DIV/0!</v>
      </c>
      <c r="I347" s="79" t="e">
        <f>STDEV(Q338:Q340)</f>
        <v>#DIV/0!</v>
      </c>
      <c r="K347" s="22" t="s">
        <v>25</v>
      </c>
      <c r="L347" s="150"/>
      <c r="M347" s="49"/>
      <c r="N347" s="49"/>
      <c r="O347" s="49"/>
      <c r="P347" s="49"/>
      <c r="Q347" s="49"/>
      <c r="R347" s="49"/>
      <c r="S347" s="151"/>
    </row>
    <row r="348" spans="1:20">
      <c r="A348" s="83" t="s">
        <v>26</v>
      </c>
      <c r="B348" s="35">
        <v>-10.5</v>
      </c>
      <c r="C348" s="35">
        <v>0.1</v>
      </c>
      <c r="D348" s="34"/>
      <c r="E348" s="35"/>
      <c r="F348" s="35"/>
      <c r="G348" s="35"/>
      <c r="H348" s="35"/>
      <c r="I348" s="35"/>
      <c r="K348" s="84" t="s">
        <v>26</v>
      </c>
      <c r="L348" s="3">
        <v>491</v>
      </c>
      <c r="M348" s="71">
        <v>3</v>
      </c>
    </row>
    <row r="349" spans="1:20">
      <c r="A349" s="83" t="s">
        <v>27</v>
      </c>
      <c r="B349" s="85">
        <v>-41.13</v>
      </c>
      <c r="C349" s="85">
        <v>0.1</v>
      </c>
      <c r="D349" s="34"/>
      <c r="E349" s="35"/>
      <c r="F349" s="35"/>
      <c r="G349" s="35"/>
      <c r="H349" s="35"/>
      <c r="I349" s="35"/>
      <c r="K349" s="41" t="s">
        <v>27</v>
      </c>
      <c r="L349" s="3">
        <v>-314</v>
      </c>
      <c r="M349" s="71">
        <v>3</v>
      </c>
    </row>
    <row r="352" spans="1:20" s="2" customFormat="1">
      <c r="A352" s="2" t="s">
        <v>70</v>
      </c>
    </row>
    <row r="353" spans="1:20" ht="16" thickBot="1"/>
    <row r="354" spans="1:20" ht="16" thickBot="1">
      <c r="A354" s="4" t="s">
        <v>2</v>
      </c>
      <c r="B354" s="5" t="s">
        <v>3</v>
      </c>
      <c r="C354" s="122" t="s">
        <v>50</v>
      </c>
      <c r="D354" s="5" t="s">
        <v>5</v>
      </c>
      <c r="E354" s="5" t="s">
        <v>4</v>
      </c>
      <c r="F354" s="6" t="s">
        <v>2</v>
      </c>
      <c r="G354" s="5" t="s">
        <v>3</v>
      </c>
      <c r="H354" s="122" t="s">
        <v>50</v>
      </c>
      <c r="I354" s="5" t="s">
        <v>5</v>
      </c>
      <c r="J354" s="7" t="s">
        <v>4</v>
      </c>
      <c r="K354" s="5" t="s">
        <v>2</v>
      </c>
      <c r="L354" s="5" t="s">
        <v>3</v>
      </c>
      <c r="M354" s="122" t="s">
        <v>50</v>
      </c>
      <c r="N354" s="5" t="s">
        <v>5</v>
      </c>
      <c r="O354" s="5" t="s">
        <v>4</v>
      </c>
      <c r="P354" s="6" t="s">
        <v>2</v>
      </c>
      <c r="Q354" s="5" t="s">
        <v>3</v>
      </c>
      <c r="R354" s="122" t="s">
        <v>50</v>
      </c>
      <c r="S354" s="5" t="s">
        <v>5</v>
      </c>
      <c r="T354" s="8" t="s">
        <v>4</v>
      </c>
    </row>
    <row r="355" spans="1:20" ht="16" thickTop="1">
      <c r="A355" s="9">
        <v>1</v>
      </c>
      <c r="B355" s="11"/>
      <c r="C355" s="11"/>
      <c r="D355" s="11"/>
      <c r="E355" s="11"/>
      <c r="F355" s="39">
        <v>13</v>
      </c>
      <c r="G355" s="130"/>
      <c r="H355" s="157"/>
      <c r="I355" s="157"/>
      <c r="J355" s="13"/>
      <c r="K355" s="40">
        <v>25</v>
      </c>
      <c r="L355" s="11"/>
      <c r="M355" s="157"/>
      <c r="N355" s="11"/>
      <c r="O355" s="11"/>
      <c r="P355" s="39">
        <v>37</v>
      </c>
      <c r="Q355" s="123">
        <v>-26.8</v>
      </c>
      <c r="R355" s="11"/>
      <c r="S355" s="11"/>
      <c r="T355" s="14"/>
    </row>
    <row r="356" spans="1:20">
      <c r="A356" s="15">
        <v>2</v>
      </c>
      <c r="B356" s="16"/>
      <c r="C356" s="16"/>
      <c r="D356" s="16"/>
      <c r="E356" s="16"/>
      <c r="F356" s="43">
        <v>14</v>
      </c>
      <c r="G356" s="67"/>
      <c r="H356" s="47"/>
      <c r="I356" s="47"/>
      <c r="J356" s="18"/>
      <c r="K356" s="41">
        <v>26</v>
      </c>
      <c r="L356" s="16"/>
      <c r="M356" s="47"/>
      <c r="N356" s="16"/>
      <c r="O356" s="16"/>
      <c r="P356" s="43">
        <v>38</v>
      </c>
      <c r="Q356" s="34">
        <v>-25.36</v>
      </c>
      <c r="R356" s="16"/>
      <c r="S356" s="16"/>
      <c r="T356" s="20"/>
    </row>
    <row r="357" spans="1:20" ht="17">
      <c r="A357" s="15">
        <v>3</v>
      </c>
      <c r="B357" s="21"/>
      <c r="C357" s="21"/>
      <c r="D357" s="21"/>
      <c r="E357" s="21"/>
      <c r="F357" s="43">
        <v>15</v>
      </c>
      <c r="G357" s="67"/>
      <c r="H357" s="47"/>
      <c r="I357" s="47"/>
      <c r="J357" s="18"/>
      <c r="K357" s="41">
        <v>27</v>
      </c>
      <c r="L357" s="16"/>
      <c r="M357" s="47"/>
      <c r="N357" s="16"/>
      <c r="O357" s="16"/>
      <c r="P357" s="43">
        <v>39</v>
      </c>
      <c r="Q357" s="34">
        <v>-25.58</v>
      </c>
      <c r="R357" s="16"/>
      <c r="S357" s="16"/>
      <c r="T357" s="20"/>
    </row>
    <row r="358" spans="1:20" ht="17">
      <c r="A358" s="15">
        <v>4</v>
      </c>
      <c r="B358" s="21"/>
      <c r="C358" s="21"/>
      <c r="D358" s="21"/>
      <c r="E358" s="21"/>
      <c r="F358" s="43">
        <v>16</v>
      </c>
      <c r="G358" s="67"/>
      <c r="H358" s="16"/>
      <c r="I358" s="47"/>
      <c r="J358" s="18"/>
      <c r="K358" s="41">
        <v>28</v>
      </c>
      <c r="L358" s="16"/>
      <c r="M358" s="16"/>
      <c r="N358" s="16"/>
      <c r="O358" s="16"/>
      <c r="P358" s="43">
        <v>40</v>
      </c>
      <c r="Q358" s="67"/>
      <c r="R358" s="16"/>
      <c r="S358" s="16"/>
      <c r="T358" s="20"/>
    </row>
    <row r="359" spans="1:20" ht="17">
      <c r="A359" s="15">
        <v>5</v>
      </c>
      <c r="B359" s="21"/>
      <c r="C359" s="16"/>
      <c r="D359" s="16"/>
      <c r="E359" s="16"/>
      <c r="F359" s="43">
        <v>17</v>
      </c>
      <c r="G359" s="67"/>
      <c r="H359" s="16"/>
      <c r="I359" s="16"/>
      <c r="J359" s="18"/>
      <c r="K359" s="41">
        <v>29</v>
      </c>
      <c r="L359" s="16"/>
      <c r="M359" s="16"/>
      <c r="N359" s="16"/>
      <c r="O359" s="16"/>
      <c r="P359" s="43">
        <v>41</v>
      </c>
      <c r="Q359" s="67"/>
      <c r="R359" s="16"/>
      <c r="S359" s="16"/>
      <c r="T359" s="20"/>
    </row>
    <row r="360" spans="1:20" ht="17">
      <c r="A360" s="15">
        <v>6</v>
      </c>
      <c r="B360" s="21"/>
      <c r="C360" s="16"/>
      <c r="D360" s="16"/>
      <c r="E360" s="16"/>
      <c r="F360" s="43">
        <v>18</v>
      </c>
      <c r="G360" s="67"/>
      <c r="H360" s="16"/>
      <c r="I360" s="16"/>
      <c r="J360" s="18"/>
      <c r="K360" s="41">
        <v>30</v>
      </c>
      <c r="L360" s="16"/>
      <c r="M360" s="16"/>
      <c r="N360" s="16"/>
      <c r="O360" s="16"/>
      <c r="P360" s="43">
        <v>42</v>
      </c>
      <c r="Q360" s="67"/>
      <c r="R360" s="16"/>
      <c r="S360" s="47"/>
      <c r="T360" s="20"/>
    </row>
    <row r="361" spans="1:20" ht="17">
      <c r="A361" s="15">
        <v>7</v>
      </c>
      <c r="B361" s="21"/>
      <c r="C361" s="16"/>
      <c r="D361" s="16"/>
      <c r="E361" s="16"/>
      <c r="F361" s="43">
        <v>19</v>
      </c>
      <c r="G361" s="67"/>
      <c r="H361" s="47"/>
      <c r="I361" s="16"/>
      <c r="J361" s="18"/>
      <c r="K361" s="41">
        <v>31</v>
      </c>
      <c r="L361" s="16"/>
      <c r="M361" s="47"/>
      <c r="N361" s="47"/>
      <c r="O361" s="16"/>
      <c r="P361" s="43">
        <v>43</v>
      </c>
      <c r="Q361" s="34">
        <v>-24.23</v>
      </c>
      <c r="R361" s="16"/>
      <c r="S361" s="16"/>
      <c r="T361" s="20"/>
    </row>
    <row r="362" spans="1:20" ht="17">
      <c r="A362" s="15">
        <v>8</v>
      </c>
      <c r="B362" s="21"/>
      <c r="C362" s="16"/>
      <c r="D362" s="16"/>
      <c r="E362" s="16"/>
      <c r="F362" s="43">
        <v>20</v>
      </c>
      <c r="G362" s="67"/>
      <c r="H362" s="47"/>
      <c r="I362" s="16"/>
      <c r="J362" s="18"/>
      <c r="K362" s="41">
        <v>32</v>
      </c>
      <c r="L362" s="16"/>
      <c r="M362" s="47"/>
      <c r="N362" s="47"/>
      <c r="O362" s="16"/>
      <c r="P362" s="43">
        <v>44</v>
      </c>
      <c r="Q362" s="34">
        <v>-26.04</v>
      </c>
      <c r="R362" s="16"/>
      <c r="S362" s="16"/>
      <c r="T362" s="20"/>
    </row>
    <row r="363" spans="1:20" ht="17">
      <c r="A363" s="15">
        <v>9</v>
      </c>
      <c r="B363" s="21"/>
      <c r="C363" s="16"/>
      <c r="D363" s="16"/>
      <c r="E363" s="16"/>
      <c r="F363" s="43">
        <v>21</v>
      </c>
      <c r="G363" s="67"/>
      <c r="H363" s="47"/>
      <c r="I363" s="16"/>
      <c r="J363" s="18"/>
      <c r="K363" s="41">
        <v>33</v>
      </c>
      <c r="L363" s="16"/>
      <c r="M363" s="47"/>
      <c r="N363" s="47"/>
      <c r="O363" s="16"/>
      <c r="P363" s="43">
        <v>45</v>
      </c>
      <c r="Q363" s="34">
        <v>-24.59</v>
      </c>
      <c r="R363" s="16"/>
      <c r="S363" s="16"/>
      <c r="T363" s="20"/>
    </row>
    <row r="364" spans="1:20" ht="17">
      <c r="A364" s="15">
        <v>10</v>
      </c>
      <c r="B364" s="21"/>
      <c r="C364" s="16"/>
      <c r="D364" s="16"/>
      <c r="E364" s="16"/>
      <c r="F364" s="43">
        <v>22</v>
      </c>
      <c r="G364" s="67"/>
      <c r="H364" s="16"/>
      <c r="I364" s="16"/>
      <c r="J364" s="18"/>
      <c r="K364" s="41">
        <v>34</v>
      </c>
      <c r="L364" s="16"/>
      <c r="M364" s="16"/>
      <c r="N364" s="16"/>
      <c r="O364" s="16"/>
      <c r="P364" s="43">
        <v>46</v>
      </c>
      <c r="Q364" s="67"/>
      <c r="R364" s="16"/>
      <c r="S364" s="16"/>
      <c r="T364" s="20"/>
    </row>
    <row r="365" spans="1:20" ht="17">
      <c r="A365" s="15">
        <v>11</v>
      </c>
      <c r="B365" s="21"/>
      <c r="C365" s="16"/>
      <c r="D365" s="16"/>
      <c r="E365" s="16"/>
      <c r="F365" s="43">
        <v>23</v>
      </c>
      <c r="G365" s="67"/>
      <c r="H365" s="16"/>
      <c r="I365" s="16"/>
      <c r="J365" s="18"/>
      <c r="K365" s="41">
        <v>35</v>
      </c>
      <c r="L365" s="16"/>
      <c r="M365" s="16"/>
      <c r="N365" s="16"/>
      <c r="O365" s="16"/>
      <c r="P365" s="43">
        <v>47</v>
      </c>
      <c r="Q365" s="67"/>
      <c r="R365" s="16"/>
      <c r="S365" s="16"/>
      <c r="T365" s="20"/>
    </row>
    <row r="366" spans="1:20" ht="16" thickBot="1">
      <c r="A366" s="22">
        <v>12</v>
      </c>
      <c r="B366" s="23"/>
      <c r="C366" s="23"/>
      <c r="D366" s="23"/>
      <c r="E366" s="23"/>
      <c r="F366" s="50">
        <v>24</v>
      </c>
      <c r="G366" s="131"/>
      <c r="H366" s="23"/>
      <c r="I366" s="23"/>
      <c r="J366" s="25"/>
      <c r="K366" s="51">
        <v>36</v>
      </c>
      <c r="L366" s="23"/>
      <c r="M366" s="23"/>
      <c r="N366" s="23"/>
      <c r="O366" s="23"/>
      <c r="P366" s="50">
        <v>48</v>
      </c>
      <c r="Q366" s="131"/>
      <c r="R366" s="23"/>
      <c r="S366" s="23"/>
      <c r="T366" s="27"/>
    </row>
    <row r="368" spans="1:20" ht="16" thickBot="1">
      <c r="A368" s="3" t="s">
        <v>6</v>
      </c>
      <c r="B368" s="28"/>
      <c r="K368" s="3" t="s">
        <v>16</v>
      </c>
      <c r="L368" s="28" t="s">
        <v>7</v>
      </c>
    </row>
    <row r="369" spans="1:20" ht="16" thickBot="1">
      <c r="A369" s="29"/>
      <c r="B369" s="30" t="s">
        <v>8</v>
      </c>
      <c r="C369" s="31" t="s">
        <v>9</v>
      </c>
      <c r="D369" s="31" t="s">
        <v>10</v>
      </c>
      <c r="E369" s="31" t="s">
        <v>9</v>
      </c>
      <c r="F369" s="31" t="s">
        <v>11</v>
      </c>
      <c r="G369" s="31" t="s">
        <v>9</v>
      </c>
      <c r="H369" s="31" t="s">
        <v>12</v>
      </c>
      <c r="I369" s="32" t="s">
        <v>9</v>
      </c>
      <c r="K369" s="29"/>
      <c r="L369" s="30" t="s">
        <v>8</v>
      </c>
      <c r="M369" s="31" t="s">
        <v>9</v>
      </c>
      <c r="N369" s="31" t="s">
        <v>10</v>
      </c>
      <c r="O369" s="31" t="s">
        <v>9</v>
      </c>
      <c r="P369" s="31" t="s">
        <v>11</v>
      </c>
      <c r="Q369" s="31" t="s">
        <v>9</v>
      </c>
      <c r="R369" s="31" t="s">
        <v>12</v>
      </c>
      <c r="S369" s="32" t="s">
        <v>9</v>
      </c>
    </row>
    <row r="370" spans="1:20" ht="16" thickTop="1">
      <c r="A370" s="15" t="s">
        <v>21</v>
      </c>
      <c r="B370" s="146" t="e">
        <f>AVERAGE(B355:B357)</f>
        <v>#DIV/0!</v>
      </c>
      <c r="C370" s="67" t="e">
        <f>STDEV(B355:B357)</f>
        <v>#DIV/0!</v>
      </c>
      <c r="D370" s="67" t="e">
        <f>AVERAGE(B358:B360)</f>
        <v>#DIV/0!</v>
      </c>
      <c r="E370" s="67" t="e">
        <f>STDEV(B358:B360)</f>
        <v>#DIV/0!</v>
      </c>
      <c r="F370" s="67" t="e">
        <f>AVERAGE(B361:B363)</f>
        <v>#DIV/0!</v>
      </c>
      <c r="G370" s="67" t="e">
        <f>STDEV(B361:B363)</f>
        <v>#DIV/0!</v>
      </c>
      <c r="H370" s="67" t="e">
        <f>AVERAGE(B364:B366)</f>
        <v>#DIV/0!</v>
      </c>
      <c r="I370" s="147" t="e">
        <f>STDEV(B364:B366)</f>
        <v>#DIV/0!</v>
      </c>
      <c r="K370" s="15" t="s">
        <v>21</v>
      </c>
      <c r="L370" s="146"/>
      <c r="M370" s="67"/>
      <c r="N370" s="67"/>
      <c r="O370" s="67"/>
      <c r="P370" s="67"/>
      <c r="Q370" s="67"/>
      <c r="R370" s="67"/>
      <c r="S370" s="147"/>
    </row>
    <row r="371" spans="1:20">
      <c r="A371" s="83" t="s">
        <v>23</v>
      </c>
      <c r="B371" s="146" t="e">
        <f>AVERAGE(G355:H357)</f>
        <v>#DIV/0!</v>
      </c>
      <c r="C371" s="67" t="e">
        <f>STDEV(G355:H357)</f>
        <v>#DIV/0!</v>
      </c>
      <c r="D371" s="67" t="e">
        <f>AVERAGE(G358:G360)</f>
        <v>#DIV/0!</v>
      </c>
      <c r="E371" s="67" t="e">
        <f>STDEV(G358:G360)</f>
        <v>#DIV/0!</v>
      </c>
      <c r="F371" s="67" t="e">
        <f>AVERAGE(G361:H363)</f>
        <v>#DIV/0!</v>
      </c>
      <c r="G371" s="67" t="e">
        <f>STDEV(G361:H363)</f>
        <v>#DIV/0!</v>
      </c>
      <c r="H371" s="67" t="e">
        <f>AVERAGE(G364:G366)</f>
        <v>#DIV/0!</v>
      </c>
      <c r="I371" s="147" t="e">
        <f>STDEV(G364:G366)</f>
        <v>#DIV/0!</v>
      </c>
      <c r="K371" s="15" t="s">
        <v>23</v>
      </c>
      <c r="L371" s="75" t="e">
        <f>AVERAGE(I355:I356)</f>
        <v>#DIV/0!</v>
      </c>
      <c r="M371" s="64" t="e">
        <f>STDEV(I355:I357)</f>
        <v>#DIV/0!</v>
      </c>
      <c r="N371" s="47"/>
      <c r="O371" s="47"/>
      <c r="P371" s="64" t="e">
        <f>AVERAGE(I362:I363)</f>
        <v>#DIV/0!</v>
      </c>
      <c r="Q371" s="64" t="e">
        <f>STDEV(I361:I363)</f>
        <v>#DIV/0!</v>
      </c>
      <c r="R371" s="47"/>
      <c r="S371" s="149"/>
    </row>
    <row r="372" spans="1:20">
      <c r="A372" s="83" t="s">
        <v>24</v>
      </c>
      <c r="B372" s="146" t="e">
        <f>AVERAGE(L355:M357)</f>
        <v>#DIV/0!</v>
      </c>
      <c r="C372" s="67" t="e">
        <f>STDEV(L355:M357)</f>
        <v>#DIV/0!</v>
      </c>
      <c r="D372" s="67" t="e">
        <f>AVERAGE(L358:L360)</f>
        <v>#DIV/0!</v>
      </c>
      <c r="E372" s="67" t="e">
        <f>STDEV(L358:L360)</f>
        <v>#DIV/0!</v>
      </c>
      <c r="F372" s="67" t="e">
        <f>AVERAGE(L361:M363)</f>
        <v>#DIV/0!</v>
      </c>
      <c r="G372" s="67" t="e">
        <f>STDEV(L361:M363)</f>
        <v>#DIV/0!</v>
      </c>
      <c r="H372" s="67" t="e">
        <f>AVERAGE(L364:L366)</f>
        <v>#DIV/0!</v>
      </c>
      <c r="I372" s="147" t="e">
        <f>STDEV(L364:L366)</f>
        <v>#DIV/0!</v>
      </c>
      <c r="K372" s="15" t="s">
        <v>24</v>
      </c>
      <c r="L372" s="75" t="e">
        <f>AVERAGE(N355:N356)</f>
        <v>#DIV/0!</v>
      </c>
      <c r="M372" s="64" t="e">
        <f>STDEV(N355:N357)</f>
        <v>#DIV/0!</v>
      </c>
      <c r="N372" s="47"/>
      <c r="O372" s="47"/>
      <c r="P372" s="64" t="e">
        <f>AVERAGE(N362:N363)</f>
        <v>#DIV/0!</v>
      </c>
      <c r="Q372" s="64" t="e">
        <f>STDEV(N361:N363)</f>
        <v>#DIV/0!</v>
      </c>
      <c r="R372" s="47"/>
      <c r="S372" s="149"/>
    </row>
    <row r="373" spans="1:20" ht="16" thickBot="1">
      <c r="A373" s="22" t="s">
        <v>25</v>
      </c>
      <c r="B373" s="76">
        <f>AVERAGE(Q355:Q357)</f>
        <v>-25.91333333333333</v>
      </c>
      <c r="C373" s="77">
        <f>STDEV(Q355:Q357)</f>
        <v>0.77571472419526422</v>
      </c>
      <c r="D373" s="131" t="e">
        <f>AVERAGE(Q358:Q360)</f>
        <v>#DIV/0!</v>
      </c>
      <c r="E373" s="131" t="e">
        <f>STDEV(Q358:Q360)</f>
        <v>#DIV/0!</v>
      </c>
      <c r="F373" s="77">
        <f>AVERAGE(Q361:Q363)</f>
        <v>-24.953333333333333</v>
      </c>
      <c r="G373" s="77">
        <f>STDEV(Q361:Q363)</f>
        <v>0.95814056032157002</v>
      </c>
      <c r="H373" s="131" t="e">
        <f>AVERAGE(Q364:Q366)</f>
        <v>#DIV/0!</v>
      </c>
      <c r="I373" s="151" t="e">
        <f>STDEV(Q364:Q366)</f>
        <v>#DIV/0!</v>
      </c>
      <c r="K373" s="22" t="s">
        <v>25</v>
      </c>
      <c r="L373" s="150"/>
      <c r="M373" s="49"/>
      <c r="N373" s="49"/>
      <c r="O373" s="49"/>
      <c r="P373" s="49"/>
      <c r="Q373" s="49"/>
      <c r="R373" s="49"/>
      <c r="S373" s="151"/>
    </row>
    <row r="374" spans="1:20">
      <c r="A374" s="83" t="s">
        <v>26</v>
      </c>
      <c r="B374" s="35">
        <v>-10.5</v>
      </c>
      <c r="C374" s="35">
        <v>0.1</v>
      </c>
      <c r="D374" s="34"/>
      <c r="E374" s="35"/>
      <c r="F374" s="35"/>
      <c r="G374" s="35"/>
      <c r="H374" s="35"/>
      <c r="I374" s="35"/>
      <c r="K374" s="84" t="s">
        <v>26</v>
      </c>
      <c r="L374" s="3">
        <v>491</v>
      </c>
      <c r="M374" s="71">
        <v>3</v>
      </c>
    </row>
    <row r="375" spans="1:20">
      <c r="A375" s="83" t="s">
        <v>27</v>
      </c>
      <c r="B375" s="85">
        <v>-41.13</v>
      </c>
      <c r="C375" s="85">
        <v>0.1</v>
      </c>
      <c r="D375" s="34"/>
      <c r="E375" s="35"/>
      <c r="F375" s="35"/>
      <c r="G375" s="35"/>
      <c r="H375" s="35"/>
      <c r="I375" s="35"/>
      <c r="K375" s="41" t="s">
        <v>27</v>
      </c>
      <c r="L375" s="3">
        <v>-314</v>
      </c>
      <c r="M375" s="71">
        <v>3</v>
      </c>
    </row>
    <row r="376" spans="1:20">
      <c r="A376" s="41"/>
      <c r="B376" s="34"/>
      <c r="C376" s="34"/>
      <c r="D376" s="34"/>
      <c r="E376" s="35"/>
      <c r="F376" s="35"/>
      <c r="G376" s="35"/>
      <c r="H376" s="35"/>
      <c r="I376" s="35"/>
      <c r="K376" s="41"/>
      <c r="M376" s="71"/>
    </row>
    <row r="377" spans="1:20">
      <c r="A377" s="41"/>
      <c r="B377" s="34"/>
      <c r="C377" s="34"/>
      <c r="D377" s="34"/>
      <c r="E377" s="35"/>
      <c r="F377" s="35"/>
      <c r="G377" s="35"/>
      <c r="H377" s="35"/>
      <c r="I377" s="35"/>
      <c r="K377" s="41"/>
      <c r="M377" s="71"/>
    </row>
    <row r="378" spans="1:20" s="2" customFormat="1">
      <c r="A378" s="2" t="s">
        <v>71</v>
      </c>
    </row>
    <row r="379" spans="1:20" ht="16" thickBot="1"/>
    <row r="380" spans="1:20" ht="16" thickBot="1">
      <c r="A380" s="4" t="s">
        <v>2</v>
      </c>
      <c r="B380" s="5" t="s">
        <v>3</v>
      </c>
      <c r="C380" s="122" t="s">
        <v>50</v>
      </c>
      <c r="D380" s="5" t="s">
        <v>5</v>
      </c>
      <c r="E380" s="5" t="s">
        <v>4</v>
      </c>
      <c r="F380" s="6" t="s">
        <v>2</v>
      </c>
      <c r="G380" s="5" t="s">
        <v>3</v>
      </c>
      <c r="H380" s="122" t="s">
        <v>50</v>
      </c>
      <c r="I380" s="5" t="s">
        <v>5</v>
      </c>
      <c r="J380" s="7" t="s">
        <v>4</v>
      </c>
      <c r="K380" s="5" t="s">
        <v>2</v>
      </c>
      <c r="L380" s="5" t="s">
        <v>3</v>
      </c>
      <c r="M380" s="122" t="s">
        <v>50</v>
      </c>
      <c r="N380" s="5" t="s">
        <v>5</v>
      </c>
      <c r="O380" s="5" t="s">
        <v>4</v>
      </c>
      <c r="P380" s="6" t="s">
        <v>2</v>
      </c>
      <c r="Q380" s="5" t="s">
        <v>3</v>
      </c>
      <c r="R380" s="122" t="s">
        <v>50</v>
      </c>
      <c r="S380" s="5" t="s">
        <v>5</v>
      </c>
      <c r="T380" s="8" t="s">
        <v>4</v>
      </c>
    </row>
    <row r="381" spans="1:20" ht="16" thickTop="1">
      <c r="A381" s="9">
        <v>1</v>
      </c>
      <c r="B381" s="11"/>
      <c r="C381" s="11"/>
      <c r="D381" s="11"/>
      <c r="E381" s="11"/>
      <c r="F381" s="39">
        <v>13</v>
      </c>
      <c r="G381" s="123">
        <v>-26.56</v>
      </c>
      <c r="H381" s="157"/>
      <c r="I381" s="156">
        <v>102.6</v>
      </c>
      <c r="J381" s="124"/>
      <c r="K381" s="40">
        <v>25</v>
      </c>
      <c r="L381" s="40">
        <v>-23.91</v>
      </c>
      <c r="M381" s="157"/>
      <c r="N381" s="40">
        <v>169.2</v>
      </c>
      <c r="O381" s="40"/>
      <c r="P381" s="39">
        <v>37</v>
      </c>
      <c r="Q381" s="123">
        <v>-25.89</v>
      </c>
      <c r="R381" s="11"/>
      <c r="S381" s="11"/>
      <c r="T381" s="14"/>
    </row>
    <row r="382" spans="1:20">
      <c r="A382" s="15">
        <v>2</v>
      </c>
      <c r="B382" s="16"/>
      <c r="C382" s="16"/>
      <c r="D382" s="16"/>
      <c r="E382" s="16"/>
      <c r="F382" s="43">
        <v>14</v>
      </c>
      <c r="G382" s="34">
        <v>-26.38</v>
      </c>
      <c r="H382" s="47"/>
      <c r="I382" s="42">
        <v>109.1</v>
      </c>
      <c r="J382" s="48"/>
      <c r="K382" s="41">
        <v>26</v>
      </c>
      <c r="L382" s="41">
        <v>-24.45</v>
      </c>
      <c r="M382" s="47"/>
      <c r="N382" s="41">
        <v>163.9</v>
      </c>
      <c r="O382" s="41"/>
      <c r="P382" s="43">
        <v>38</v>
      </c>
      <c r="Q382" s="34">
        <v>-25.13</v>
      </c>
      <c r="R382" s="16"/>
      <c r="S382" s="16"/>
      <c r="T382" s="20"/>
    </row>
    <row r="383" spans="1:20" ht="17">
      <c r="A383" s="15">
        <v>3</v>
      </c>
      <c r="B383" s="21"/>
      <c r="C383" s="21"/>
      <c r="D383" s="21"/>
      <c r="E383" s="21"/>
      <c r="F383" s="43">
        <v>15</v>
      </c>
      <c r="G383" s="34">
        <v>-26.54</v>
      </c>
      <c r="H383" s="47"/>
      <c r="I383" s="42"/>
      <c r="J383" s="48"/>
      <c r="K383" s="41">
        <v>27</v>
      </c>
      <c r="L383" s="41">
        <v>-24.06</v>
      </c>
      <c r="M383" s="47"/>
      <c r="N383" s="41">
        <v>176.2</v>
      </c>
      <c r="O383" s="41"/>
      <c r="P383" s="43">
        <v>39</v>
      </c>
      <c r="Q383" s="34">
        <v>-25.29</v>
      </c>
      <c r="R383" s="16"/>
      <c r="S383" s="16"/>
      <c r="T383" s="20"/>
    </row>
    <row r="384" spans="1:20" ht="17">
      <c r="A384" s="15">
        <v>4</v>
      </c>
      <c r="B384" s="21"/>
      <c r="C384" s="21"/>
      <c r="D384" s="21"/>
      <c r="E384" s="21"/>
      <c r="F384" s="43">
        <v>16</v>
      </c>
      <c r="G384" s="67"/>
      <c r="H384" s="16"/>
      <c r="I384" s="47"/>
      <c r="J384" s="18"/>
      <c r="K384" s="41">
        <v>28</v>
      </c>
      <c r="L384" s="16"/>
      <c r="M384" s="16"/>
      <c r="N384" s="16"/>
      <c r="O384" s="16"/>
      <c r="P384" s="43">
        <v>40</v>
      </c>
      <c r="Q384" s="67"/>
      <c r="R384" s="16"/>
      <c r="S384" s="16"/>
      <c r="T384" s="20"/>
    </row>
    <row r="385" spans="1:20" ht="17">
      <c r="A385" s="15">
        <v>5</v>
      </c>
      <c r="B385" s="21"/>
      <c r="C385" s="16"/>
      <c r="D385" s="16"/>
      <c r="E385" s="16"/>
      <c r="F385" s="43">
        <v>17</v>
      </c>
      <c r="G385" s="67"/>
      <c r="H385" s="16"/>
      <c r="I385" s="16"/>
      <c r="J385" s="18"/>
      <c r="K385" s="41">
        <v>29</v>
      </c>
      <c r="L385" s="16"/>
      <c r="M385" s="16"/>
      <c r="N385" s="16"/>
      <c r="O385" s="16"/>
      <c r="P385" s="43">
        <v>41</v>
      </c>
      <c r="Q385" s="67"/>
      <c r="R385" s="16"/>
      <c r="S385" s="16"/>
      <c r="T385" s="20"/>
    </row>
    <row r="386" spans="1:20" ht="17">
      <c r="A386" s="15">
        <v>6</v>
      </c>
      <c r="B386" s="21"/>
      <c r="C386" s="16"/>
      <c r="D386" s="16"/>
      <c r="E386" s="16"/>
      <c r="F386" s="43">
        <v>18</v>
      </c>
      <c r="G386" s="67"/>
      <c r="H386" s="16"/>
      <c r="I386" s="16"/>
      <c r="J386" s="18"/>
      <c r="K386" s="41">
        <v>30</v>
      </c>
      <c r="L386" s="16"/>
      <c r="M386" s="16"/>
      <c r="N386" s="16"/>
      <c r="O386" s="16"/>
      <c r="P386" s="43">
        <v>42</v>
      </c>
      <c r="Q386" s="67"/>
      <c r="R386" s="16"/>
      <c r="S386" s="47"/>
      <c r="T386" s="20"/>
    </row>
    <row r="387" spans="1:20" ht="17">
      <c r="A387" s="15">
        <v>7</v>
      </c>
      <c r="B387" s="21"/>
      <c r="C387" s="16"/>
      <c r="D387" s="16"/>
      <c r="E387" s="16"/>
      <c r="F387" s="43">
        <v>19</v>
      </c>
      <c r="G387" s="34">
        <v>-25.48</v>
      </c>
      <c r="H387" s="47"/>
      <c r="I387" s="41">
        <v>97.3</v>
      </c>
      <c r="J387" s="48"/>
      <c r="K387" s="41">
        <v>31</v>
      </c>
      <c r="L387" s="41">
        <v>-23.59</v>
      </c>
      <c r="M387" s="47"/>
      <c r="N387" s="42">
        <v>152.6</v>
      </c>
      <c r="O387" s="41"/>
      <c r="P387" s="43">
        <v>43</v>
      </c>
      <c r="Q387" s="34">
        <v>-23.86</v>
      </c>
      <c r="R387" s="16"/>
      <c r="S387" s="16"/>
      <c r="T387" s="20"/>
    </row>
    <row r="388" spans="1:20" ht="17">
      <c r="A388" s="15">
        <v>8</v>
      </c>
      <c r="B388" s="21"/>
      <c r="C388" s="16"/>
      <c r="D388" s="16"/>
      <c r="E388" s="16"/>
      <c r="F388" s="43">
        <v>20</v>
      </c>
      <c r="G388" s="34">
        <v>-25.59</v>
      </c>
      <c r="H388" s="47"/>
      <c r="I388" s="41">
        <v>94.7</v>
      </c>
      <c r="J388" s="48"/>
      <c r="K388" s="41">
        <v>32</v>
      </c>
      <c r="L388" s="41">
        <v>-23.66</v>
      </c>
      <c r="M388" s="47"/>
      <c r="N388" s="42">
        <v>134.4</v>
      </c>
      <c r="O388" s="41"/>
      <c r="P388" s="43">
        <v>44</v>
      </c>
      <c r="Q388" s="34">
        <v>-25.26</v>
      </c>
      <c r="R388" s="16"/>
      <c r="S388" s="16"/>
      <c r="T388" s="20"/>
    </row>
    <row r="389" spans="1:20" ht="17">
      <c r="A389" s="15">
        <v>9</v>
      </c>
      <c r="B389" s="21"/>
      <c r="C389" s="16"/>
      <c r="D389" s="16"/>
      <c r="E389" s="16"/>
      <c r="F389" s="43">
        <v>21</v>
      </c>
      <c r="G389" s="34">
        <v>-25.65</v>
      </c>
      <c r="H389" s="47"/>
      <c r="I389" s="41">
        <v>90.7</v>
      </c>
      <c r="J389" s="48"/>
      <c r="K389" s="41">
        <v>33</v>
      </c>
      <c r="L389" s="41">
        <v>-23.94</v>
      </c>
      <c r="M389" s="47"/>
      <c r="N389" s="42">
        <v>150.5</v>
      </c>
      <c r="O389" s="41"/>
      <c r="P389" s="43">
        <v>45</v>
      </c>
      <c r="Q389" s="34">
        <v>-24.33</v>
      </c>
      <c r="R389" s="16"/>
      <c r="S389" s="16"/>
      <c r="T389" s="20"/>
    </row>
    <row r="390" spans="1:20" ht="17">
      <c r="A390" s="15">
        <v>10</v>
      </c>
      <c r="B390" s="21"/>
      <c r="C390" s="16"/>
      <c r="D390" s="16"/>
      <c r="E390" s="16"/>
      <c r="F390" s="43">
        <v>22</v>
      </c>
      <c r="G390" s="67"/>
      <c r="H390" s="16"/>
      <c r="I390" s="16"/>
      <c r="J390" s="18"/>
      <c r="K390" s="41">
        <v>34</v>
      </c>
      <c r="L390" s="16"/>
      <c r="M390" s="16"/>
      <c r="N390" s="16"/>
      <c r="O390" s="16"/>
      <c r="P390" s="43">
        <v>46</v>
      </c>
      <c r="Q390" s="67"/>
      <c r="R390" s="16"/>
      <c r="S390" s="16"/>
      <c r="T390" s="20"/>
    </row>
    <row r="391" spans="1:20" ht="17">
      <c r="A391" s="15">
        <v>11</v>
      </c>
      <c r="B391" s="21"/>
      <c r="C391" s="16"/>
      <c r="D391" s="16"/>
      <c r="E391" s="16"/>
      <c r="F391" s="43">
        <v>23</v>
      </c>
      <c r="G391" s="67"/>
      <c r="H391" s="16"/>
      <c r="I391" s="16"/>
      <c r="J391" s="18"/>
      <c r="K391" s="41">
        <v>35</v>
      </c>
      <c r="L391" s="16"/>
      <c r="M391" s="16"/>
      <c r="N391" s="16"/>
      <c r="O391" s="16"/>
      <c r="P391" s="43">
        <v>47</v>
      </c>
      <c r="Q391" s="67"/>
      <c r="R391" s="16"/>
      <c r="S391" s="16"/>
      <c r="T391" s="20"/>
    </row>
    <row r="392" spans="1:20" ht="16" thickBot="1">
      <c r="A392" s="22">
        <v>12</v>
      </c>
      <c r="B392" s="23"/>
      <c r="C392" s="23"/>
      <c r="D392" s="23"/>
      <c r="E392" s="23"/>
      <c r="F392" s="50">
        <v>24</v>
      </c>
      <c r="G392" s="131"/>
      <c r="H392" s="23"/>
      <c r="I392" s="23"/>
      <c r="J392" s="25"/>
      <c r="K392" s="51">
        <v>36</v>
      </c>
      <c r="L392" s="23"/>
      <c r="M392" s="23"/>
      <c r="N392" s="23"/>
      <c r="O392" s="23"/>
      <c r="P392" s="50">
        <v>48</v>
      </c>
      <c r="Q392" s="131"/>
      <c r="R392" s="23"/>
      <c r="S392" s="23"/>
      <c r="T392" s="27"/>
    </row>
    <row r="394" spans="1:20" ht="16" thickBot="1">
      <c r="A394" s="3" t="s">
        <v>6</v>
      </c>
      <c r="B394" s="28" t="s">
        <v>15</v>
      </c>
      <c r="K394" s="3" t="s">
        <v>16</v>
      </c>
      <c r="L394" s="28" t="s">
        <v>72</v>
      </c>
    </row>
    <row r="395" spans="1:20" ht="16" thickBot="1">
      <c r="A395" s="29"/>
      <c r="B395" s="30" t="s">
        <v>8</v>
      </c>
      <c r="C395" s="31" t="s">
        <v>9</v>
      </c>
      <c r="D395" s="31" t="s">
        <v>10</v>
      </c>
      <c r="E395" s="31" t="s">
        <v>9</v>
      </c>
      <c r="F395" s="31" t="s">
        <v>11</v>
      </c>
      <c r="G395" s="31" t="s">
        <v>9</v>
      </c>
      <c r="H395" s="31" t="s">
        <v>12</v>
      </c>
      <c r="I395" s="32" t="s">
        <v>9</v>
      </c>
      <c r="K395" s="29"/>
      <c r="L395" s="30" t="s">
        <v>8</v>
      </c>
      <c r="M395" s="31" t="s">
        <v>9</v>
      </c>
      <c r="N395" s="31" t="s">
        <v>10</v>
      </c>
      <c r="O395" s="31" t="s">
        <v>9</v>
      </c>
      <c r="P395" s="31" t="s">
        <v>11</v>
      </c>
      <c r="Q395" s="31" t="s">
        <v>9</v>
      </c>
      <c r="R395" s="31" t="s">
        <v>12</v>
      </c>
      <c r="S395" s="32" t="s">
        <v>9</v>
      </c>
    </row>
    <row r="396" spans="1:20" ht="16" thickTop="1">
      <c r="A396" s="15" t="s">
        <v>21</v>
      </c>
      <c r="B396" s="33" t="e">
        <f>AVERAGE(B381:B383)</f>
        <v>#DIV/0!</v>
      </c>
      <c r="C396" s="34" t="e">
        <f>STDEV(B381:B383)</f>
        <v>#DIV/0!</v>
      </c>
      <c r="D396" s="34" t="e">
        <f>AVERAGE(B384:B386)</f>
        <v>#DIV/0!</v>
      </c>
      <c r="E396" s="34" t="e">
        <f>STDEV(B384:B386)</f>
        <v>#DIV/0!</v>
      </c>
      <c r="F396" s="34" t="e">
        <f>AVERAGE(B387:B389)</f>
        <v>#DIV/0!</v>
      </c>
      <c r="G396" s="34" t="e">
        <f>STDEV(B387:B389)</f>
        <v>#DIV/0!</v>
      </c>
      <c r="H396" s="35" t="e">
        <f>AVERAGE(B390:B392)</f>
        <v>#DIV/0!</v>
      </c>
      <c r="I396" s="36" t="e">
        <f>STDEV(B390:B392)</f>
        <v>#DIV/0!</v>
      </c>
      <c r="K396" s="15" t="s">
        <v>21</v>
      </c>
      <c r="L396" s="146"/>
      <c r="M396" s="67"/>
      <c r="N396" s="67"/>
      <c r="O396" s="67"/>
      <c r="P396" s="67"/>
      <c r="Q396" s="67"/>
      <c r="R396" s="67"/>
      <c r="S396" s="147"/>
    </row>
    <row r="397" spans="1:20">
      <c r="A397" s="83" t="s">
        <v>23</v>
      </c>
      <c r="B397" s="33">
        <f>AVERAGE(G381:G383)</f>
        <v>-26.493333333333329</v>
      </c>
      <c r="C397" s="34">
        <f>STDEV(G381:G383)</f>
        <v>9.8657657246324873E-2</v>
      </c>
      <c r="D397" s="34" t="e">
        <f>AVERAGE(G384:G386)</f>
        <v>#DIV/0!</v>
      </c>
      <c r="E397" s="34" t="e">
        <f>STDEV(G384:G386)</f>
        <v>#DIV/0!</v>
      </c>
      <c r="F397" s="34">
        <f>AVERAGE(G387:G389)</f>
        <v>-25.573333333333334</v>
      </c>
      <c r="G397" s="34">
        <f>STDEV(G387:G389)</f>
        <v>8.6216781042516205E-2</v>
      </c>
      <c r="H397" s="34" t="e">
        <f>AVERAGE(G390:G392)</f>
        <v>#DIV/0!</v>
      </c>
      <c r="I397" s="126" t="e">
        <f>STDEV(G390:G392)</f>
        <v>#DIV/0!</v>
      </c>
      <c r="K397" s="15" t="s">
        <v>23</v>
      </c>
      <c r="L397" s="75">
        <f>AVERAGE(I381:I382)</f>
        <v>105.85</v>
      </c>
      <c r="M397" s="64">
        <f>STDEV(I381:I383)</f>
        <v>4.5961940777125587</v>
      </c>
      <c r="N397" s="47"/>
      <c r="O397" s="47"/>
      <c r="P397" s="64">
        <f>AVERAGE(I388:I389)</f>
        <v>92.7</v>
      </c>
      <c r="Q397" s="64">
        <f>STDEV(I387:I389)</f>
        <v>3.3246553706111128</v>
      </c>
      <c r="R397" s="47"/>
      <c r="S397" s="149"/>
    </row>
    <row r="398" spans="1:20">
      <c r="A398" s="83" t="s">
        <v>24</v>
      </c>
      <c r="B398" s="33">
        <f>AVERAGE(L381:L383)</f>
        <v>-24.14</v>
      </c>
      <c r="C398" s="34">
        <f>STDEV(L381:L383)</f>
        <v>0.27874719729532682</v>
      </c>
      <c r="D398" s="34" t="e">
        <f>AVERAGE(L384:L386)</f>
        <v>#DIV/0!</v>
      </c>
      <c r="E398" s="34" t="e">
        <f>STDEV(L384:L386)</f>
        <v>#DIV/0!</v>
      </c>
      <c r="F398" s="34">
        <f>AVERAGE(L387:L389)</f>
        <v>-23.73</v>
      </c>
      <c r="G398" s="34">
        <f>STDEV(L387:L389)</f>
        <v>0.18520259177452211</v>
      </c>
      <c r="H398" s="34" t="e">
        <f>AVERAGE(L390:L392)</f>
        <v>#DIV/0!</v>
      </c>
      <c r="I398" s="126" t="e">
        <f>STDEV(L390:L392)</f>
        <v>#DIV/0!</v>
      </c>
      <c r="K398" s="15" t="s">
        <v>24</v>
      </c>
      <c r="L398" s="75">
        <f>AVERAGE(N381:N382)</f>
        <v>166.55</v>
      </c>
      <c r="M398" s="64">
        <f>STDEV(N381:N383)</f>
        <v>6.1695488759984087</v>
      </c>
      <c r="N398" s="47"/>
      <c r="O398" s="47"/>
      <c r="P398" s="64">
        <f>AVERAGE(N388:N389)</f>
        <v>142.44999999999999</v>
      </c>
      <c r="Q398" s="64">
        <f>STDEV(N387:N389)</f>
        <v>9.9570745368975331</v>
      </c>
      <c r="R398" s="47"/>
      <c r="S398" s="149"/>
    </row>
    <row r="399" spans="1:20" ht="16" thickBot="1">
      <c r="A399" s="22" t="s">
        <v>25</v>
      </c>
      <c r="B399" s="76">
        <f>AVERAGE(Q381:Q383)</f>
        <v>-25.436666666666667</v>
      </c>
      <c r="C399" s="77">
        <f>STDEV(Q381:Q383)</f>
        <v>0.40066611203511338</v>
      </c>
      <c r="D399" s="78" t="e">
        <f>AVERAGE(Q384:Q386)</f>
        <v>#DIV/0!</v>
      </c>
      <c r="E399" s="77" t="e">
        <f>STDEV(Q384:Q386)</f>
        <v>#DIV/0!</v>
      </c>
      <c r="F399" s="77">
        <f>AVERAGE(Q387:Q389)</f>
        <v>-24.483333333333334</v>
      </c>
      <c r="G399" s="77">
        <f>STDEV(Q387:Q389)</f>
        <v>0.71248391794715982</v>
      </c>
      <c r="H399" s="77" t="e">
        <f>AVERAGE(Q390:Q392)</f>
        <v>#DIV/0!</v>
      </c>
      <c r="I399" s="79" t="e">
        <f>STDEV(Q390:Q392)</f>
        <v>#DIV/0!</v>
      </c>
      <c r="K399" s="22" t="s">
        <v>25</v>
      </c>
      <c r="L399" s="150"/>
      <c r="M399" s="49"/>
      <c r="N399" s="49"/>
      <c r="O399" s="49"/>
      <c r="P399" s="49"/>
      <c r="Q399" s="49"/>
      <c r="R399" s="49"/>
      <c r="S399" s="151"/>
    </row>
    <row r="400" spans="1:20">
      <c r="A400" s="83" t="s">
        <v>26</v>
      </c>
      <c r="B400" s="35">
        <v>-10.5</v>
      </c>
      <c r="C400" s="35">
        <v>0.1</v>
      </c>
      <c r="D400" s="34"/>
      <c r="E400" s="35"/>
      <c r="F400" s="35"/>
      <c r="G400" s="35"/>
      <c r="H400" s="35"/>
      <c r="I400" s="35"/>
      <c r="K400" s="84" t="s">
        <v>26</v>
      </c>
      <c r="L400" s="3">
        <v>491</v>
      </c>
      <c r="M400" s="71">
        <v>3</v>
      </c>
    </row>
    <row r="401" spans="1:21">
      <c r="A401" s="83" t="s">
        <v>27</v>
      </c>
      <c r="B401" s="85">
        <v>-41.13</v>
      </c>
      <c r="C401" s="85">
        <v>0.1</v>
      </c>
      <c r="D401" s="34"/>
      <c r="E401" s="35"/>
      <c r="F401" s="35"/>
      <c r="G401" s="35"/>
      <c r="H401" s="35"/>
      <c r="I401" s="35"/>
      <c r="K401" s="41" t="s">
        <v>27</v>
      </c>
      <c r="L401" s="3">
        <v>-314</v>
      </c>
      <c r="M401" s="71">
        <v>3</v>
      </c>
    </row>
    <row r="403" spans="1:21" ht="16" thickBot="1">
      <c r="A403" s="3" t="s">
        <v>28</v>
      </c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</row>
    <row r="404" spans="1:21" ht="16" thickBot="1">
      <c r="A404" s="86"/>
      <c r="B404" s="30" t="s">
        <v>8</v>
      </c>
      <c r="C404" s="31" t="s">
        <v>9</v>
      </c>
      <c r="D404" s="31" t="s">
        <v>10</v>
      </c>
      <c r="E404" s="31" t="s">
        <v>9</v>
      </c>
      <c r="F404" s="31" t="s">
        <v>11</v>
      </c>
      <c r="G404" s="31" t="s">
        <v>9</v>
      </c>
      <c r="H404" s="31" t="s">
        <v>12</v>
      </c>
      <c r="I404" s="32" t="s">
        <v>9</v>
      </c>
      <c r="K404" s="19"/>
      <c r="L404" s="87"/>
      <c r="M404" s="19"/>
      <c r="N404" s="19"/>
      <c r="O404" s="19"/>
      <c r="P404" s="19"/>
      <c r="Q404" s="19"/>
      <c r="R404" s="19"/>
      <c r="S404" s="19"/>
      <c r="T404" s="19"/>
      <c r="U404" s="19"/>
    </row>
    <row r="405" spans="1:21" ht="16" thickTop="1">
      <c r="A405" s="15" t="s">
        <v>21</v>
      </c>
      <c r="B405" s="127"/>
      <c r="C405" s="61"/>
      <c r="D405" s="61"/>
      <c r="E405" s="61"/>
      <c r="F405" s="61"/>
      <c r="G405" s="61"/>
      <c r="H405" s="61"/>
      <c r="I405" s="128"/>
      <c r="K405" s="19"/>
      <c r="L405" s="64"/>
      <c r="M405" s="64"/>
      <c r="N405" s="64"/>
      <c r="O405" s="64"/>
      <c r="P405" s="64"/>
      <c r="Q405" s="64"/>
      <c r="R405" s="64"/>
      <c r="S405" s="64"/>
      <c r="T405" s="19"/>
      <c r="U405" s="19"/>
    </row>
    <row r="406" spans="1:21">
      <c r="A406" s="88" t="s">
        <v>53</v>
      </c>
      <c r="B406" s="89">
        <f>'[1]Cumulative C release'!G88</f>
        <v>60.078434203895824</v>
      </c>
      <c r="C406" s="90">
        <f>'[1]Cumulative C release'!H88</f>
        <v>3.8019255766435949</v>
      </c>
      <c r="D406" s="90"/>
      <c r="E406" s="90"/>
      <c r="F406" s="90">
        <f>'[1]Cumulative C release'!W88</f>
        <v>84.709096449936141</v>
      </c>
      <c r="G406" s="90">
        <f>'[1]Cumulative C release'!X88</f>
        <v>1.2864783243025402</v>
      </c>
      <c r="H406" s="90"/>
      <c r="I406" s="91"/>
      <c r="K406" s="19"/>
      <c r="L406" s="64"/>
      <c r="M406" s="64"/>
      <c r="N406" s="64"/>
      <c r="O406" s="64"/>
      <c r="P406" s="64"/>
      <c r="Q406" s="64"/>
      <c r="R406" s="64"/>
      <c r="S406" s="64"/>
      <c r="T406" s="19"/>
      <c r="U406" s="19"/>
    </row>
    <row r="407" spans="1:21">
      <c r="A407" s="15" t="s">
        <v>32</v>
      </c>
      <c r="B407" s="75">
        <f>'[1]Cumulative C release'!I88</f>
        <v>72.459134310571216</v>
      </c>
      <c r="C407" s="64">
        <f>'[1]Cumulative C release'!J88</f>
        <v>2.2552406554865478</v>
      </c>
      <c r="D407" s="64"/>
      <c r="E407" s="64"/>
      <c r="F407" s="64">
        <f>'[1]Cumulative C release'!Y88</f>
        <v>102.23352994142279</v>
      </c>
      <c r="G407" s="64">
        <f>'[1]Cumulative C release'!Z88</f>
        <v>2.5546073317889664</v>
      </c>
      <c r="H407" s="64"/>
      <c r="I407" s="73"/>
      <c r="K407" s="19"/>
      <c r="L407" s="64"/>
      <c r="M407" s="64"/>
      <c r="N407" s="64"/>
      <c r="O407" s="64"/>
      <c r="P407" s="64"/>
      <c r="Q407" s="64"/>
      <c r="R407" s="64"/>
      <c r="S407" s="64"/>
      <c r="T407" s="19"/>
      <c r="U407" s="19"/>
    </row>
    <row r="408" spans="1:21" ht="16" thickBot="1">
      <c r="A408" s="22" t="s">
        <v>31</v>
      </c>
      <c r="B408" s="80"/>
      <c r="C408" s="68"/>
      <c r="D408" s="68"/>
      <c r="E408" s="68"/>
      <c r="F408" s="68"/>
      <c r="G408" s="68"/>
      <c r="H408" s="68"/>
      <c r="I408" s="82"/>
      <c r="K408" s="19"/>
      <c r="L408" s="64"/>
      <c r="M408" s="64"/>
      <c r="N408" s="64"/>
      <c r="O408" s="64"/>
      <c r="P408" s="64"/>
      <c r="Q408" s="64"/>
      <c r="R408" s="64"/>
      <c r="S408" s="64"/>
      <c r="T408" s="19"/>
      <c r="U408" s="19"/>
    </row>
    <row r="409" spans="1:21"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</row>
    <row r="410" spans="1:21" ht="16" thickBot="1">
      <c r="A410" s="3" t="s">
        <v>32</v>
      </c>
      <c r="K410" s="3" t="s">
        <v>31</v>
      </c>
    </row>
    <row r="411" spans="1:21" ht="16" thickBot="1">
      <c r="A411" s="29"/>
      <c r="B411" s="92" t="s">
        <v>8</v>
      </c>
      <c r="C411" s="31" t="s">
        <v>4</v>
      </c>
      <c r="D411" s="31" t="s">
        <v>10</v>
      </c>
      <c r="E411" s="31" t="s">
        <v>4</v>
      </c>
      <c r="F411" s="31" t="s">
        <v>11</v>
      </c>
      <c r="G411" s="31" t="s">
        <v>4</v>
      </c>
      <c r="H411" s="31" t="s">
        <v>12</v>
      </c>
      <c r="I411" s="32" t="s">
        <v>4</v>
      </c>
      <c r="K411" s="4"/>
      <c r="L411" s="93" t="s">
        <v>8</v>
      </c>
      <c r="M411" s="5" t="s">
        <v>4</v>
      </c>
      <c r="N411" s="5" t="s">
        <v>10</v>
      </c>
      <c r="O411" s="5" t="s">
        <v>4</v>
      </c>
      <c r="P411" s="5" t="s">
        <v>11</v>
      </c>
      <c r="Q411" s="5" t="s">
        <v>4</v>
      </c>
      <c r="R411" s="5" t="s">
        <v>12</v>
      </c>
      <c r="S411" s="8" t="s">
        <v>4</v>
      </c>
    </row>
    <row r="412" spans="1:21" ht="31" thickTop="1">
      <c r="A412" s="94" t="s">
        <v>33</v>
      </c>
      <c r="B412" s="33">
        <f>(B398-B400)/(B397-B400)</f>
        <v>0.85285535639849963</v>
      </c>
      <c r="C412" s="35">
        <f>((1/(B397-$B400)*C398)^2+((B398-$B400)/(B397-$B400)/(B397-$B400)*$C400)^2+(($B400-B398)/(B397-$B400)/(B397-$B400)*C397)^2)^0.5</f>
        <v>1.8970581763803097E-2</v>
      </c>
      <c r="D412" s="35"/>
      <c r="E412" s="35"/>
      <c r="F412" s="35">
        <f>(F398-B400)/(F397-B400)</f>
        <v>0.87770897832817341</v>
      </c>
      <c r="G412" s="35">
        <f>((1/(F397-$B400)*G398)^2+((F398-$B400)/(F397-$B400)/(F397-$B400)*$C400)^2+(($B400-F398)/(F397-$B400)/(F397-$B400)*G397)^2)^0.5</f>
        <v>1.4493964328765015E-2</v>
      </c>
      <c r="H412" s="35"/>
      <c r="I412" s="36"/>
      <c r="K412" s="95" t="s">
        <v>33</v>
      </c>
      <c r="L412" s="96">
        <f>(B399-B401)/(B397-B401)</f>
        <v>1.0721931222956043</v>
      </c>
      <c r="M412" s="97">
        <f>((1/(B397-$B401)^2*C399)^2+((B399-$B401)/(B397-$B401)/(B397-$B401)*$C401)^2+(($B401-B399)/(B397-$B401)/(B397-$B401)*C397)^2)^0.5</f>
        <v>1.0458946467144714E-2</v>
      </c>
      <c r="N412" s="97" t="e">
        <f>(D399-B401)/(D397-B401)</f>
        <v>#DIV/0!</v>
      </c>
      <c r="O412" s="97" t="e">
        <f>((1/(D397-$B401)^2*E399)^2+((D399-$B401)/(D397-$B401)/(D397-$B401)*$C401)^2+(($B401-D399)/(D397-$B401)/(D397-$B401)*E397)^2)^0.5</f>
        <v>#DIV/0!</v>
      </c>
      <c r="P412" s="97">
        <f>(F399-B401)/(F397-B401)</f>
        <v>1.0700664238268696</v>
      </c>
      <c r="Q412" s="97">
        <f>((1/(F397-$B401)^2*G399)^2+((F399-$B401)/(F397-$B401)/(F397-$B401)*$C401)^2+(($B401-F399)/(F397-$B401)/(F397-$B401)*G397)^2)^0.5</f>
        <v>9.5473101920325546E-3</v>
      </c>
      <c r="R412" s="97" t="e">
        <f>(H399-B401)/(H397-B401)</f>
        <v>#DIV/0!</v>
      </c>
      <c r="S412" s="98" t="e">
        <f>((1/(H397-$B401)^2*I399)^2+((H399-$B401)/(H397-$B401)/(H397-$B401)*$C401)^2+(($B401-H399)/(H397-$B401)/(H397-$B401)*I397)^2)^0.5</f>
        <v>#DIV/0!</v>
      </c>
    </row>
    <row r="413" spans="1:21" ht="59.25" customHeight="1">
      <c r="A413" s="99" t="s">
        <v>34</v>
      </c>
      <c r="B413" s="89">
        <f>B407*B412</f>
        <v>61.797160816768965</v>
      </c>
      <c r="C413" s="90">
        <f>((B412*C407)^2+(B407*C412)^2)^0.5</f>
        <v>2.364095543647629</v>
      </c>
      <c r="D413" s="90"/>
      <c r="E413" s="90"/>
      <c r="F413" s="90">
        <f>F407*F412</f>
        <v>89.731287115768922</v>
      </c>
      <c r="G413" s="90">
        <f>((F412*G407)^2+(F407*G412)^2)^0.5</f>
        <v>2.6875841652763022</v>
      </c>
      <c r="H413" s="90"/>
      <c r="I413" s="91"/>
      <c r="K413" s="94" t="s">
        <v>34</v>
      </c>
      <c r="L413" s="75">
        <f>B408*L412</f>
        <v>0</v>
      </c>
      <c r="M413" s="64">
        <f>((L412*C408)^2+(B408*M412)^2)^0.5</f>
        <v>0</v>
      </c>
      <c r="N413" s="64" t="e">
        <f>D408*N412</f>
        <v>#DIV/0!</v>
      </c>
      <c r="O413" s="64" t="e">
        <f>((N412*E408)^2+(D408*O412)^2)^0.5</f>
        <v>#DIV/0!</v>
      </c>
      <c r="P413" s="64">
        <f>F408*P412</f>
        <v>0</v>
      </c>
      <c r="Q413" s="64">
        <f>((P412*G408)^2+(F408*Q412)^2)^0.5</f>
        <v>0</v>
      </c>
      <c r="R413" s="64" t="e">
        <f>H408*R412</f>
        <v>#DIV/0!</v>
      </c>
      <c r="S413" s="73" t="e">
        <f>((R412*I408)^2+(H408*S412)^2)^0.5</f>
        <v>#DIV/0!</v>
      </c>
    </row>
    <row r="414" spans="1:21" ht="49.5" customHeight="1">
      <c r="A414" s="94" t="s">
        <v>35</v>
      </c>
      <c r="B414" s="75">
        <f>B413-B406</f>
        <v>1.7187266128731409</v>
      </c>
      <c r="C414" s="64">
        <f>(C413^2+C406^2)^0.5</f>
        <v>4.4770063468607351</v>
      </c>
      <c r="D414" s="64"/>
      <c r="E414" s="64"/>
      <c r="F414" s="64">
        <f>F413-F406</f>
        <v>5.0221906658327811</v>
      </c>
      <c r="G414" s="64">
        <f>(G413^2+G406^2)^0.5</f>
        <v>2.9796199630731754</v>
      </c>
      <c r="H414" s="64"/>
      <c r="I414" s="73"/>
      <c r="K414" s="94" t="s">
        <v>36</v>
      </c>
      <c r="L414" s="75">
        <f>L413-B406</f>
        <v>-60.078434203895824</v>
      </c>
      <c r="M414" s="64">
        <f>(M413^2+C406^2)^0.5</f>
        <v>3.8019255766435949</v>
      </c>
      <c r="N414" s="64" t="e">
        <f>N413-D406</f>
        <v>#DIV/0!</v>
      </c>
      <c r="O414" s="64" t="e">
        <f>(O413^2+E406^2)^0.5</f>
        <v>#DIV/0!</v>
      </c>
      <c r="P414" s="64">
        <f>P413-F406</f>
        <v>-84.709096449936141</v>
      </c>
      <c r="Q414" s="64">
        <f>(Q413^2+G406^2)^0.5</f>
        <v>1.2864783243025402</v>
      </c>
      <c r="R414" s="64" t="e">
        <f>H408-R413</f>
        <v>#DIV/0!</v>
      </c>
      <c r="S414" s="73" t="e">
        <f>(S413^2+I406^2)^0.5</f>
        <v>#DIV/0!</v>
      </c>
    </row>
    <row r="415" spans="1:21" ht="32.25" customHeight="1">
      <c r="A415" s="94" t="s">
        <v>37</v>
      </c>
      <c r="B415" s="75">
        <f>(B413/B406-1)*100</f>
        <v>2.8608046059257708</v>
      </c>
      <c r="C415" s="64">
        <f>((1/B406*C413)^2+(B413/B406/B406*C406)^2)^0.5*100</f>
        <v>7.6062773695839736</v>
      </c>
      <c r="D415" s="64"/>
      <c r="E415" s="64"/>
      <c r="F415" s="64">
        <f>(F413/F406-1)*100</f>
        <v>5.92875012992371</v>
      </c>
      <c r="G415" s="64">
        <f>((1/F406*G413)^2+(F413/F406/F406*G406)^2)^0.5*100</f>
        <v>3.5572762583586583</v>
      </c>
      <c r="H415" s="64"/>
      <c r="I415" s="73"/>
      <c r="K415" s="104" t="s">
        <v>38</v>
      </c>
      <c r="L415" s="105">
        <f>(L413/B406-1)*100</f>
        <v>-100</v>
      </c>
      <c r="M415" s="106">
        <f>((1/B406*M413)^2+(L413/B406/B406*C406)^2)^0.5*100</f>
        <v>0</v>
      </c>
      <c r="N415" s="106" t="e">
        <f>(N413/D406-1)*100</f>
        <v>#DIV/0!</v>
      </c>
      <c r="O415" s="106" t="e">
        <f>((1/D406*O413)^2+(N413/D406/D406*E406)^2)^0.5*100</f>
        <v>#DIV/0!</v>
      </c>
      <c r="P415" s="106">
        <f>(P413/F406-1)*100</f>
        <v>-100</v>
      </c>
      <c r="Q415" s="106">
        <f>((1/F406*Q413)^2+(P413/F406/F406*G406)^2)^0.5*100</f>
        <v>0</v>
      </c>
      <c r="R415" s="106" t="e">
        <f>(R413/H406-1)*100</f>
        <v>#DIV/0!</v>
      </c>
      <c r="S415" s="107" t="e">
        <f>((1/H406*S413)^2+(R413/H406/H406*I406)^2)^0.5*100</f>
        <v>#DIV/0!</v>
      </c>
    </row>
    <row r="416" spans="1:21" ht="60">
      <c r="A416" s="108" t="s">
        <v>39</v>
      </c>
      <c r="B416" s="109">
        <f>B407*(1-B412)</f>
        <v>10.661973493802249</v>
      </c>
      <c r="C416" s="110">
        <f>(((1-B412)*C407)^2+(B407*C412)^2)^0.5</f>
        <v>1.4140810209298162</v>
      </c>
      <c r="D416" s="110"/>
      <c r="E416" s="110"/>
      <c r="F416" s="110">
        <f>F407*(1-F412)</f>
        <v>12.502242825653868</v>
      </c>
      <c r="G416" s="110">
        <f>(((1-F412)*G407)^2+(F407*G412)^2)^0.5</f>
        <v>1.5143437505077217</v>
      </c>
      <c r="H416" s="110"/>
      <c r="I416" s="111"/>
      <c r="K416" s="94" t="s">
        <v>39</v>
      </c>
      <c r="L416" s="75">
        <f>B408*(1-L412)</f>
        <v>0</v>
      </c>
      <c r="M416" s="64">
        <f>(((1-L412)*C408)^2+(B408*M412)^2)^0.5</f>
        <v>0</v>
      </c>
      <c r="N416" s="64" t="e">
        <f>D408*(1-N412)</f>
        <v>#DIV/0!</v>
      </c>
      <c r="O416" s="64" t="e">
        <f>(((1-N412)*E408)^2+(D408*O412)^2)^0.5</f>
        <v>#DIV/0!</v>
      </c>
      <c r="P416" s="64">
        <f>F408*(1-P412)</f>
        <v>0</v>
      </c>
      <c r="Q416" s="64">
        <f>(((1-P412)*G408)^2+(F408*Q412)^2)^0.5</f>
        <v>0</v>
      </c>
      <c r="R416" s="64" t="e">
        <f>H408*(1-R412)</f>
        <v>#DIV/0!</v>
      </c>
      <c r="S416" s="73" t="e">
        <f>(((1-R412)*I408)^2+(H408*S412)^2)^0.5</f>
        <v>#DIV/0!</v>
      </c>
    </row>
    <row r="417" spans="1:19" ht="60">
      <c r="A417" s="112" t="s">
        <v>40</v>
      </c>
      <c r="B417" s="113">
        <v>54.4</v>
      </c>
      <c r="C417" s="19">
        <v>0</v>
      </c>
      <c r="D417" s="19"/>
      <c r="E417" s="41"/>
      <c r="F417" s="19">
        <v>46.6</v>
      </c>
      <c r="G417" s="41">
        <v>0</v>
      </c>
      <c r="H417" s="64"/>
      <c r="I417" s="66"/>
      <c r="K417" s="112" t="s">
        <v>40</v>
      </c>
      <c r="L417" s="113">
        <v>54.4</v>
      </c>
      <c r="M417" s="41">
        <v>0</v>
      </c>
      <c r="N417" s="19">
        <v>19.8</v>
      </c>
      <c r="O417" s="41">
        <v>0</v>
      </c>
      <c r="P417" s="19">
        <v>46.6</v>
      </c>
      <c r="Q417" s="41">
        <v>0</v>
      </c>
      <c r="R417" s="64">
        <v>11</v>
      </c>
      <c r="S417" s="66">
        <v>0</v>
      </c>
    </row>
    <row r="418" spans="1:19" ht="31" thickBot="1">
      <c r="A418" s="114" t="s">
        <v>41</v>
      </c>
      <c r="B418" s="80">
        <f>B416/B417*100</f>
        <v>19.599215981254133</v>
      </c>
      <c r="C418" s="68">
        <f>((1/B417*C416)^2+(B416/B417/B417*C417)^2)^0.5*100</f>
        <v>2.5994136414151034</v>
      </c>
      <c r="D418" s="68"/>
      <c r="E418" s="68"/>
      <c r="F418" s="68">
        <f>F416/F417*100</f>
        <v>26.828847265351648</v>
      </c>
      <c r="G418" s="68">
        <f>((1/F417*G416)^2+(F416/F417/F417*G417)^2)^0.5*100</f>
        <v>3.2496647006603472</v>
      </c>
      <c r="H418" s="68"/>
      <c r="I418" s="82"/>
      <c r="K418" s="114" t="s">
        <v>41</v>
      </c>
      <c r="L418" s="80">
        <f>L416/L417*100</f>
        <v>0</v>
      </c>
      <c r="M418" s="68">
        <f>((1/L417*M416)^2+(L416/L417/L417*M417)^2)^0.5*100</f>
        <v>0</v>
      </c>
      <c r="N418" s="68" t="e">
        <f>N416/N417*100</f>
        <v>#DIV/0!</v>
      </c>
      <c r="O418" s="68" t="e">
        <f>((1/N417*O416)^2+(N416/N417/N417*O417)^2)^0.5*100</f>
        <v>#DIV/0!</v>
      </c>
      <c r="P418" s="68">
        <f>P416/P417*100</f>
        <v>0</v>
      </c>
      <c r="Q418" s="68">
        <f>((1/P417*Q416)^2+(P416/P417/P417*Q417)^2)^0.5*100</f>
        <v>0</v>
      </c>
      <c r="R418" s="68" t="e">
        <f>R416/R417*100</f>
        <v>#DIV/0!</v>
      </c>
      <c r="S418" s="82" t="e">
        <f>((1/R417*S416)^2+(R416/R417/R417*S417)^2)^0.5*100</f>
        <v>#DIV/0!</v>
      </c>
    </row>
    <row r="419" spans="1:19" ht="16" thickBot="1"/>
    <row r="420" spans="1:19" ht="16" thickBot="1">
      <c r="A420" s="29"/>
      <c r="B420" s="92" t="s">
        <v>8</v>
      </c>
      <c r="C420" s="31" t="s">
        <v>4</v>
      </c>
      <c r="D420" s="31" t="s">
        <v>10</v>
      </c>
      <c r="E420" s="31" t="s">
        <v>4</v>
      </c>
      <c r="F420" s="31" t="s">
        <v>11</v>
      </c>
      <c r="G420" s="31" t="s">
        <v>4</v>
      </c>
      <c r="H420" s="31" t="s">
        <v>12</v>
      </c>
      <c r="I420" s="32" t="s">
        <v>4</v>
      </c>
      <c r="K420" s="29"/>
      <c r="L420" s="92" t="s">
        <v>8</v>
      </c>
      <c r="M420" s="31" t="s">
        <v>4</v>
      </c>
      <c r="N420" s="31" t="s">
        <v>10</v>
      </c>
      <c r="O420" s="31" t="s">
        <v>4</v>
      </c>
      <c r="P420" s="31" t="s">
        <v>11</v>
      </c>
      <c r="Q420" s="31" t="s">
        <v>4</v>
      </c>
      <c r="R420" s="31" t="s">
        <v>12</v>
      </c>
      <c r="S420" s="32" t="s">
        <v>4</v>
      </c>
    </row>
    <row r="421" spans="1:19" ht="31" thickTop="1">
      <c r="A421" s="112" t="s">
        <v>42</v>
      </c>
      <c r="B421" s="113">
        <f>L400</f>
        <v>491</v>
      </c>
      <c r="C421" s="64">
        <f>M400</f>
        <v>3</v>
      </c>
      <c r="D421" s="19">
        <f>L400</f>
        <v>491</v>
      </c>
      <c r="E421" s="64">
        <f>M400</f>
        <v>3</v>
      </c>
      <c r="F421" s="19">
        <f>L400</f>
        <v>491</v>
      </c>
      <c r="G421" s="64">
        <f>M400</f>
        <v>3</v>
      </c>
      <c r="H421" s="19">
        <f>L400</f>
        <v>491</v>
      </c>
      <c r="I421" s="73">
        <f>M400</f>
        <v>3</v>
      </c>
      <c r="K421" s="112" t="s">
        <v>42</v>
      </c>
      <c r="L421" s="113">
        <f>L401</f>
        <v>-314</v>
      </c>
      <c r="M421" s="64">
        <f>M401</f>
        <v>3</v>
      </c>
      <c r="N421" s="19">
        <f>L401</f>
        <v>-314</v>
      </c>
      <c r="O421" s="64">
        <f>M401</f>
        <v>3</v>
      </c>
      <c r="P421" s="19">
        <f>L401</f>
        <v>-314</v>
      </c>
      <c r="Q421" s="64">
        <f>M401</f>
        <v>3</v>
      </c>
      <c r="R421" s="19">
        <f>L401</f>
        <v>-314</v>
      </c>
      <c r="S421" s="73">
        <f>M401</f>
        <v>3</v>
      </c>
    </row>
    <row r="422" spans="1:19" ht="75">
      <c r="A422" s="112" t="s">
        <v>43</v>
      </c>
      <c r="B422" s="75">
        <f t="shared" ref="B422:I422" si="18">L398</f>
        <v>166.55</v>
      </c>
      <c r="C422" s="64">
        <f t="shared" si="18"/>
        <v>6.1695488759984087</v>
      </c>
      <c r="D422" s="64">
        <f t="shared" si="18"/>
        <v>0</v>
      </c>
      <c r="E422" s="64">
        <f t="shared" si="18"/>
        <v>0</v>
      </c>
      <c r="F422" s="64">
        <f t="shared" si="18"/>
        <v>142.44999999999999</v>
      </c>
      <c r="G422" s="64">
        <f t="shared" si="18"/>
        <v>9.9570745368975331</v>
      </c>
      <c r="H422" s="64">
        <f t="shared" si="18"/>
        <v>0</v>
      </c>
      <c r="I422" s="73">
        <f t="shared" si="18"/>
        <v>0</v>
      </c>
      <c r="K422" s="112" t="s">
        <v>43</v>
      </c>
      <c r="L422" s="75">
        <f>L399</f>
        <v>0</v>
      </c>
      <c r="M422" s="64">
        <f t="shared" ref="M422:S422" si="19">M399</f>
        <v>0</v>
      </c>
      <c r="N422" s="64">
        <f t="shared" si="19"/>
        <v>0</v>
      </c>
      <c r="O422" s="64">
        <f t="shared" si="19"/>
        <v>0</v>
      </c>
      <c r="P422" s="64">
        <f t="shared" si="19"/>
        <v>0</v>
      </c>
      <c r="Q422" s="64">
        <f t="shared" si="19"/>
        <v>0</v>
      </c>
      <c r="R422" s="64">
        <f t="shared" si="19"/>
        <v>0</v>
      </c>
      <c r="S422" s="73">
        <f t="shared" si="19"/>
        <v>0</v>
      </c>
    </row>
    <row r="423" spans="1:19" ht="60">
      <c r="A423" s="100" t="s">
        <v>44</v>
      </c>
      <c r="B423" s="101">
        <f>(B407*B422-B416*B421)/(B407-B416)</f>
        <v>110.57206744868049</v>
      </c>
      <c r="C423" s="102">
        <f>((B416*(B422-B421)/(B407-B416)/(B407-B416)*C407)^2+(B407*(B422-B421)/(B407-B416)/(B407-B416)*C416)^2+(B407/(B407-B416)*C422)^2+(B416/(B407-B416)*C421)^2)^0.5</f>
        <v>11.513130594762737</v>
      </c>
      <c r="D423" s="102" t="e">
        <f>(D407*D422-D416*D421)/(D407-D416)</f>
        <v>#DIV/0!</v>
      </c>
      <c r="E423" s="102" t="e">
        <f>((D416*(D422-D421)/(D407-D416)/(D407-D416)*E407)^2+(D407*(D422-D421)/(D407-D416)/(D407-D416)*E416)^2+(D407/(D407-D416)*E422)^2+(D416/(D407-D416)*E421)^2)^0.5</f>
        <v>#DIV/0!</v>
      </c>
      <c r="F423" s="102">
        <f>(F407*F422-F416*F421)/(F407-F416)</f>
        <v>93.886596119929436</v>
      </c>
      <c r="G423" s="102">
        <f>((F416*(F422-F421)/(F407-F416)/(F407-F416)*G407)^2+(F407*(F422-F421)/(F407-F416)/(F407-F416)*G416)^2+(F407/(F407-F416)*G422)^2+(F416/(F407-F416)*G421)^2)^0.5</f>
        <v>13.255049579484613</v>
      </c>
      <c r="H423" s="102" t="e">
        <f>(H407*H422-H416*H421)/(H407-H416)</f>
        <v>#DIV/0!</v>
      </c>
      <c r="I423" s="103" t="e">
        <f>((H416*(H422-H421)/(H407-H416)/(H407-H416)*I407)^2+(H407*(H422-H421)/(H407-H416)/(H407-H416)*I416)^2+(H407/(H407-H416)*I422)^2+(H416/(H407-H416)*I421)^2)^0.5</f>
        <v>#DIV/0!</v>
      </c>
      <c r="K423" s="100" t="s">
        <v>44</v>
      </c>
      <c r="L423" s="101">
        <f>(L422*1-L421*(1-L412))/L412</f>
        <v>-21.142310960067867</v>
      </c>
      <c r="M423" s="102">
        <f>((M422/L412)^2+(M421*(L412-1)/L412)^2+(M412*(L422-L421)/L412/L412)^2)^0.5</f>
        <v>2.8638780627428244</v>
      </c>
      <c r="N423" s="102" t="e">
        <f>(N422*1-N421*(1-N412))/N412</f>
        <v>#DIV/0!</v>
      </c>
      <c r="O423" s="102" t="e">
        <f>((O422/N412)^2+(O421*(N412-1)/N412)^2+(O412*(N422-N421)/N412/N412)^2)^0.5</f>
        <v>#DIV/0!</v>
      </c>
      <c r="P423" s="102">
        <f>(P422*1-P421*(1-P412))/P412</f>
        <v>-20.560272326792166</v>
      </c>
      <c r="Q423" s="102">
        <f>((Q422/P412)^2+(Q421*(P412-1)/P412)^2+(Q412*(P422-P421)/P412/P412)^2)^0.5</f>
        <v>2.6254768230833165</v>
      </c>
      <c r="R423" s="102" t="e">
        <f>(R422*1-R421*(1-R412))/R412</f>
        <v>#DIV/0!</v>
      </c>
      <c r="S423" s="103" t="e">
        <f>((S422/R412)^2+(S421*(R412-1)/R412)^2+(S412*(R422-R421)/R412/R412)^2)^0.5</f>
        <v>#DIV/0!</v>
      </c>
    </row>
    <row r="424" spans="1:19">
      <c r="A424" s="15"/>
      <c r="B424" s="113"/>
      <c r="C424" s="19"/>
      <c r="D424" s="19"/>
      <c r="E424" s="19"/>
      <c r="F424" s="19"/>
      <c r="G424" s="19"/>
      <c r="H424" s="19"/>
      <c r="I424" s="66"/>
      <c r="K424" s="15"/>
      <c r="L424" s="113"/>
      <c r="M424" s="19"/>
      <c r="N424" s="19"/>
      <c r="O424" s="19"/>
      <c r="P424" s="19"/>
      <c r="Q424" s="19"/>
      <c r="R424" s="19"/>
      <c r="S424" s="66"/>
    </row>
    <row r="425" spans="1:19" ht="60">
      <c r="A425" s="112" t="s">
        <v>45</v>
      </c>
      <c r="B425" s="75">
        <f t="shared" ref="B425:I425" si="20">L397</f>
        <v>105.85</v>
      </c>
      <c r="C425" s="64">
        <f t="shared" si="20"/>
        <v>4.5961940777125587</v>
      </c>
      <c r="D425" s="64">
        <f t="shared" si="20"/>
        <v>0</v>
      </c>
      <c r="E425" s="64">
        <f t="shared" si="20"/>
        <v>0</v>
      </c>
      <c r="F425" s="64">
        <f t="shared" si="20"/>
        <v>92.7</v>
      </c>
      <c r="G425" s="64">
        <f t="shared" si="20"/>
        <v>3.3246553706111128</v>
      </c>
      <c r="H425" s="64">
        <f t="shared" si="20"/>
        <v>0</v>
      </c>
      <c r="I425" s="73">
        <f t="shared" si="20"/>
        <v>0</v>
      </c>
      <c r="K425" s="112" t="s">
        <v>45</v>
      </c>
      <c r="L425" s="75">
        <f>L397</f>
        <v>105.85</v>
      </c>
      <c r="M425" s="64">
        <f t="shared" ref="M425:S425" si="21">M397</f>
        <v>4.5961940777125587</v>
      </c>
      <c r="N425" s="64">
        <f t="shared" si="21"/>
        <v>0</v>
      </c>
      <c r="O425" s="64">
        <f t="shared" si="21"/>
        <v>0</v>
      </c>
      <c r="P425" s="64">
        <f t="shared" si="21"/>
        <v>92.7</v>
      </c>
      <c r="Q425" s="64">
        <f t="shared" si="21"/>
        <v>3.3246553706111128</v>
      </c>
      <c r="R425" s="64">
        <f t="shared" si="21"/>
        <v>0</v>
      </c>
      <c r="S425" s="73">
        <f t="shared" si="21"/>
        <v>0</v>
      </c>
    </row>
    <row r="426" spans="1:19" ht="75">
      <c r="A426" s="112" t="s">
        <v>46</v>
      </c>
      <c r="B426" s="75">
        <f t="shared" ref="B426:I426" si="22">B414</f>
        <v>1.7187266128731409</v>
      </c>
      <c r="C426" s="64">
        <f t="shared" si="22"/>
        <v>4.4770063468607351</v>
      </c>
      <c r="D426" s="64">
        <f t="shared" si="22"/>
        <v>0</v>
      </c>
      <c r="E426" s="64">
        <f t="shared" si="22"/>
        <v>0</v>
      </c>
      <c r="F426" s="64">
        <f t="shared" si="22"/>
        <v>5.0221906658327811</v>
      </c>
      <c r="G426" s="64">
        <f t="shared" si="22"/>
        <v>2.9796199630731754</v>
      </c>
      <c r="H426" s="64">
        <f t="shared" si="22"/>
        <v>0</v>
      </c>
      <c r="I426" s="73">
        <f t="shared" si="22"/>
        <v>0</v>
      </c>
      <c r="K426" s="112" t="s">
        <v>46</v>
      </c>
      <c r="L426" s="75">
        <f>L414</f>
        <v>-60.078434203895824</v>
      </c>
      <c r="M426" s="64">
        <f t="shared" ref="M426:S426" si="23">M414</f>
        <v>3.8019255766435949</v>
      </c>
      <c r="N426" s="64" t="e">
        <f t="shared" si="23"/>
        <v>#DIV/0!</v>
      </c>
      <c r="O426" s="64" t="e">
        <f t="shared" si="23"/>
        <v>#DIV/0!</v>
      </c>
      <c r="P426" s="64">
        <f t="shared" si="23"/>
        <v>-84.709096449936141</v>
      </c>
      <c r="Q426" s="64">
        <f t="shared" si="23"/>
        <v>1.2864783243025402</v>
      </c>
      <c r="R426" s="64" t="e">
        <f t="shared" si="23"/>
        <v>#DIV/0!</v>
      </c>
      <c r="S426" s="73" t="e">
        <f t="shared" si="23"/>
        <v>#DIV/0!</v>
      </c>
    </row>
    <row r="427" spans="1:19" ht="76" thickBot="1">
      <c r="A427" s="115" t="s">
        <v>47</v>
      </c>
      <c r="B427" s="116">
        <f>(B413*B423-B406*B425)/(B413-B406)</f>
        <v>275.63288421677942</v>
      </c>
      <c r="C427" s="117">
        <f>((B406*(B423-B425)/(B413-B406)/(B413-B406)*C413)^2+(B413*(B423-B425)/(B413-B406)/(B413-B406)*C406)^2+(B413/(B413-B406)*C423)^2+(B406/(B413-B406)*C425)^2)^0.5</f>
        <v>624.31729759124403</v>
      </c>
      <c r="D427" s="117" t="e">
        <f>(D413*D423-D406*D425)/(D413-D406)</f>
        <v>#DIV/0!</v>
      </c>
      <c r="E427" s="117" t="e">
        <f>((D406*(D423-D425)/(D413-D406)/(D413-D406)*E413)^2+(D413*(D423-D425)/(D413-D406)/(D413-D406)*E406)^2+(D413/(D413-D406)*E423)^2+(D406/(D413-D406)*E425)^2)^0.5</f>
        <v>#DIV/0!</v>
      </c>
      <c r="F427" s="117">
        <f>(F413*F423-F406*F425)/(F413-F406)</f>
        <v>113.90086715389361</v>
      </c>
      <c r="G427" s="117">
        <f>((F406*(F423-F425)/(F413-F406)/(F413-F406)*G413)^2+(F413*(F423-F425)/(F413-F406)/(F413-F406)*G406)^2+(F413/(F413-F406)*G423)^2+(F406/(F413-F406)*G425)^2)^0.5</f>
        <v>243.67204368510008</v>
      </c>
      <c r="H427" s="117" t="e">
        <f>(H413*H423-H406*H425)/(H413-H406)</f>
        <v>#DIV/0!</v>
      </c>
      <c r="I427" s="118" t="e">
        <f>((H406*(H423-H425)/(H413-H406)/(H413-H406)*I413)^2+(H413*(H423-H425)/(H413-H406)/(H413-H406)*I406)^2+(H413/(H413-H406)*I423)^2+(H406/(H413-H406)*I425)^2)^0.5</f>
        <v>#DIV/0!</v>
      </c>
      <c r="K427" s="115" t="s">
        <v>47</v>
      </c>
      <c r="L427" s="116">
        <f>(L423*L413-L425*B406)/L426</f>
        <v>105.85</v>
      </c>
      <c r="M427" s="117">
        <f>((M423*L413/L426)^2+(M413*L423/L426)^2+(M425*B406/L426)^2+(C406*L425/L426)^2+(M426*((L423*L413-L425*B406)/L426/L426))^2)^0.5</f>
        <v>10.529202469880184</v>
      </c>
      <c r="N427" s="117" t="e">
        <f>(N423*N413-N425*D406)/N426</f>
        <v>#DIV/0!</v>
      </c>
      <c r="O427" s="117" t="e">
        <f>((O423*N413/N426)^2+(O413*N423/N426)^2+(O425*D406/N426)^2+(E406*N425/N426)^2+(O426*((N423*N413-N425*D406)/N426/N426))^2)^0.5</f>
        <v>#DIV/0!</v>
      </c>
      <c r="P427" s="117">
        <f>(P423*P413-P425*F406)/P426</f>
        <v>92.7</v>
      </c>
      <c r="Q427" s="117">
        <f>((Q423*P413/P426)^2+(Q413*P423/P426)^2+(Q425*F406/P426)^2+(G406*P425/P426)^2+(Q426*((P423*P413-P425*F406)/P426/P426))^2)^0.5</f>
        <v>3.8752212080438011</v>
      </c>
      <c r="R427" s="117" t="e">
        <f>(R423*R413-R425*H406)/R426</f>
        <v>#DIV/0!</v>
      </c>
      <c r="S427" s="118" t="e">
        <f>((S423*R413/R426)^2+(S413*R423/R426)^2+(S425*H406/R426)^2+(I406*R425/R426)^2+(S426*((R423*R413-R425*H406)/R426/R426))^2)^0.5</f>
        <v>#DIV/0!</v>
      </c>
    </row>
    <row r="428" spans="1:19">
      <c r="A428" s="119"/>
      <c r="B428" s="71"/>
      <c r="C428" s="71"/>
      <c r="D428" s="71"/>
      <c r="E428" s="71"/>
      <c r="F428" s="71"/>
      <c r="G428" s="71"/>
      <c r="H428" s="71"/>
      <c r="I428" s="71"/>
    </row>
    <row r="429" spans="1:19" ht="16" thickBot="1">
      <c r="A429" s="119" t="s">
        <v>32</v>
      </c>
    </row>
    <row r="430" spans="1:19" ht="16" thickBot="1">
      <c r="A430" s="29"/>
      <c r="B430" s="92" t="s">
        <v>8</v>
      </c>
      <c r="C430" s="31" t="s">
        <v>4</v>
      </c>
      <c r="D430" s="31" t="s">
        <v>10</v>
      </c>
      <c r="E430" s="31" t="s">
        <v>4</v>
      </c>
      <c r="F430" s="31" t="s">
        <v>11</v>
      </c>
      <c r="G430" s="31" t="s">
        <v>4</v>
      </c>
      <c r="H430" s="31" t="s">
        <v>12</v>
      </c>
      <c r="I430" s="32" t="s">
        <v>4</v>
      </c>
    </row>
    <row r="431" spans="1:19" ht="46" thickTop="1">
      <c r="A431" s="94" t="s">
        <v>54</v>
      </c>
      <c r="B431" s="75">
        <f>B335+B414</f>
        <v>1.7187266128731409</v>
      </c>
      <c r="C431" s="64">
        <f>(C335^2+C414^2)^0.5</f>
        <v>4.4770063468607351</v>
      </c>
      <c r="D431" s="64">
        <f>D335+D414</f>
        <v>0</v>
      </c>
      <c r="E431" s="64">
        <f>(E335^2+E414^2)^0.5</f>
        <v>0</v>
      </c>
      <c r="F431" s="64">
        <f>F335+F414</f>
        <v>24.022190665832781</v>
      </c>
      <c r="G431" s="64">
        <f>(G335^2+G414^2)^0.5</f>
        <v>2.9796199630731754</v>
      </c>
      <c r="H431" s="64">
        <f>H335+H414</f>
        <v>-25.85</v>
      </c>
      <c r="I431" s="73">
        <f>(I335^2+I414^2)^0.5</f>
        <v>94.5</v>
      </c>
    </row>
    <row r="432" spans="1:19" ht="61" thickBot="1">
      <c r="A432" s="114" t="s">
        <v>55</v>
      </c>
      <c r="B432" s="80">
        <f>B337+B416</f>
        <v>10.661973493802249</v>
      </c>
      <c r="C432" s="68">
        <f>(C337^2+C416^2)^0.5</f>
        <v>1.4140810209298162</v>
      </c>
      <c r="D432" s="68">
        <f>D337+D416</f>
        <v>0</v>
      </c>
      <c r="E432" s="68">
        <f>(E337^2+E416^2)^0.5</f>
        <v>0</v>
      </c>
      <c r="F432" s="68">
        <f>F337+F416</f>
        <v>33.502242825653866</v>
      </c>
      <c r="G432" s="68">
        <f>(G337^2+G416^2)^0.5</f>
        <v>1.5143437505077217</v>
      </c>
      <c r="H432" s="68">
        <f>H337+H416</f>
        <v>-25.88</v>
      </c>
      <c r="I432" s="82">
        <f>(I337^2+I416^2)^0.5</f>
        <v>93.6</v>
      </c>
    </row>
    <row r="433" spans="1:20">
      <c r="A433" s="119"/>
      <c r="B433" s="64"/>
      <c r="C433" s="64"/>
      <c r="D433" s="64"/>
      <c r="E433" s="64"/>
      <c r="F433" s="64"/>
      <c r="G433" s="64"/>
      <c r="H433" s="64"/>
      <c r="I433" s="64"/>
    </row>
    <row r="435" spans="1:20" s="2" customFormat="1">
      <c r="A435" s="2" t="s">
        <v>73</v>
      </c>
    </row>
    <row r="436" spans="1:20" ht="16" thickBot="1"/>
    <row r="437" spans="1:20" ht="16" thickBot="1">
      <c r="A437" s="4" t="s">
        <v>2</v>
      </c>
      <c r="B437" s="5" t="s">
        <v>3</v>
      </c>
      <c r="C437" s="122" t="s">
        <v>50</v>
      </c>
      <c r="D437" s="5" t="s">
        <v>5</v>
      </c>
      <c r="E437" s="5" t="s">
        <v>4</v>
      </c>
      <c r="F437" s="6" t="s">
        <v>2</v>
      </c>
      <c r="G437" s="5" t="s">
        <v>3</v>
      </c>
      <c r="H437" s="122" t="s">
        <v>50</v>
      </c>
      <c r="I437" s="5" t="s">
        <v>5</v>
      </c>
      <c r="J437" s="7" t="s">
        <v>4</v>
      </c>
      <c r="K437" s="5" t="s">
        <v>2</v>
      </c>
      <c r="L437" s="5" t="s">
        <v>3</v>
      </c>
      <c r="M437" s="122" t="s">
        <v>50</v>
      </c>
      <c r="N437" s="5" t="s">
        <v>5</v>
      </c>
      <c r="O437" s="5" t="s">
        <v>4</v>
      </c>
      <c r="P437" s="6" t="s">
        <v>2</v>
      </c>
      <c r="Q437" s="5" t="s">
        <v>3</v>
      </c>
      <c r="R437" s="122" t="s">
        <v>50</v>
      </c>
      <c r="S437" s="5" t="s">
        <v>5</v>
      </c>
      <c r="T437" s="8" t="s">
        <v>4</v>
      </c>
    </row>
    <row r="438" spans="1:20" ht="16" thickTop="1">
      <c r="A438" s="9">
        <v>1</v>
      </c>
      <c r="B438" s="40">
        <v>-26.13</v>
      </c>
      <c r="C438" s="11"/>
      <c r="D438" s="40">
        <v>31.4</v>
      </c>
      <c r="E438" s="40"/>
      <c r="F438" s="39">
        <v>13</v>
      </c>
      <c r="G438" s="123">
        <v>-26.72</v>
      </c>
      <c r="H438" s="157"/>
      <c r="I438" s="156">
        <v>-10.7</v>
      </c>
      <c r="J438" s="124"/>
      <c r="K438" s="40">
        <v>25</v>
      </c>
      <c r="L438" s="40">
        <v>-24.92</v>
      </c>
      <c r="M438" s="157"/>
      <c r="N438" s="40"/>
      <c r="O438" s="40"/>
      <c r="P438" s="39">
        <v>37</v>
      </c>
      <c r="Q438" s="123">
        <v>-26.61</v>
      </c>
      <c r="R438" s="11"/>
      <c r="S438" s="40"/>
      <c r="T438" s="158"/>
    </row>
    <row r="439" spans="1:20">
      <c r="A439" s="15">
        <v>2</v>
      </c>
      <c r="B439" s="41">
        <v>-27.37</v>
      </c>
      <c r="C439" s="16"/>
      <c r="D439" s="41">
        <v>74.5</v>
      </c>
      <c r="E439" s="41"/>
      <c r="F439" s="43">
        <v>14</v>
      </c>
      <c r="G439" s="34">
        <v>-26.65</v>
      </c>
      <c r="H439" s="47"/>
      <c r="I439" s="42">
        <v>109.8</v>
      </c>
      <c r="J439" s="48"/>
      <c r="K439" s="41">
        <v>26</v>
      </c>
      <c r="L439" s="41">
        <v>-25.72</v>
      </c>
      <c r="M439" s="47"/>
      <c r="N439" s="41"/>
      <c r="O439" s="41"/>
      <c r="P439" s="43">
        <v>38</v>
      </c>
      <c r="Q439" s="34">
        <v>-24.64</v>
      </c>
      <c r="R439" s="16"/>
      <c r="S439" s="41"/>
      <c r="T439" s="46"/>
    </row>
    <row r="440" spans="1:20" ht="17">
      <c r="A440" s="15">
        <v>3</v>
      </c>
      <c r="B440" s="44">
        <v>-28.82</v>
      </c>
      <c r="C440" s="21"/>
      <c r="D440" s="44">
        <v>-24.6</v>
      </c>
      <c r="E440" s="44"/>
      <c r="F440" s="43">
        <v>15</v>
      </c>
      <c r="G440" s="34">
        <v>-26.63</v>
      </c>
      <c r="H440" s="47"/>
      <c r="I440" s="42">
        <v>95.8</v>
      </c>
      <c r="J440" s="48"/>
      <c r="K440" s="41">
        <v>27</v>
      </c>
      <c r="L440" s="41">
        <v>-25.36</v>
      </c>
      <c r="M440" s="47"/>
      <c r="N440" s="41"/>
      <c r="O440" s="41"/>
      <c r="P440" s="43">
        <v>39</v>
      </c>
      <c r="Q440" s="34">
        <v>-25.1</v>
      </c>
      <c r="R440" s="16"/>
      <c r="S440" s="41"/>
      <c r="T440" s="46"/>
    </row>
    <row r="441" spans="1:20" ht="17">
      <c r="A441" s="15">
        <v>4</v>
      </c>
      <c r="B441" s="21"/>
      <c r="C441" s="21"/>
      <c r="D441" s="21"/>
      <c r="E441" s="21"/>
      <c r="F441" s="43">
        <v>16</v>
      </c>
      <c r="G441" s="67"/>
      <c r="H441" s="16"/>
      <c r="I441" s="47"/>
      <c r="J441" s="18"/>
      <c r="K441" s="41">
        <v>28</v>
      </c>
      <c r="L441" s="16"/>
      <c r="M441" s="16"/>
      <c r="N441" s="16"/>
      <c r="O441" s="16"/>
      <c r="P441" s="43">
        <v>40</v>
      </c>
      <c r="Q441" s="67"/>
      <c r="R441" s="16"/>
      <c r="S441" s="16"/>
      <c r="T441" s="20"/>
    </row>
    <row r="442" spans="1:20" ht="17">
      <c r="A442" s="15">
        <v>5</v>
      </c>
      <c r="B442" s="21"/>
      <c r="C442" s="16"/>
      <c r="D442" s="16"/>
      <c r="E442" s="16"/>
      <c r="F442" s="43">
        <v>17</v>
      </c>
      <c r="G442" s="67"/>
      <c r="H442" s="16"/>
      <c r="I442" s="16"/>
      <c r="J442" s="18"/>
      <c r="K442" s="41">
        <v>29</v>
      </c>
      <c r="L442" s="16"/>
      <c r="M442" s="16"/>
      <c r="N442" s="16"/>
      <c r="O442" s="16"/>
      <c r="P442" s="43">
        <v>41</v>
      </c>
      <c r="Q442" s="67"/>
      <c r="R442" s="16"/>
      <c r="S442" s="16"/>
      <c r="T442" s="20"/>
    </row>
    <row r="443" spans="1:20" ht="17">
      <c r="A443" s="15">
        <v>6</v>
      </c>
      <c r="B443" s="21"/>
      <c r="C443" s="16"/>
      <c r="D443" s="16"/>
      <c r="E443" s="16"/>
      <c r="F443" s="43">
        <v>18</v>
      </c>
      <c r="G443" s="67"/>
      <c r="H443" s="16"/>
      <c r="I443" s="16"/>
      <c r="J443" s="18"/>
      <c r="K443" s="41">
        <v>30</v>
      </c>
      <c r="L443" s="16"/>
      <c r="M443" s="16"/>
      <c r="N443" s="16"/>
      <c r="O443" s="16"/>
      <c r="P443" s="43">
        <v>42</v>
      </c>
      <c r="Q443" s="67"/>
      <c r="R443" s="16"/>
      <c r="S443" s="47"/>
      <c r="T443" s="20"/>
    </row>
    <row r="444" spans="1:20" ht="17">
      <c r="A444" s="15">
        <v>7</v>
      </c>
      <c r="B444" s="44">
        <v>-27.02</v>
      </c>
      <c r="C444" s="16"/>
      <c r="D444" s="41">
        <v>96.2</v>
      </c>
      <c r="E444" s="41"/>
      <c r="F444" s="43">
        <v>19</v>
      </c>
      <c r="G444" s="34">
        <v>-25.52</v>
      </c>
      <c r="H444" s="47"/>
      <c r="I444" s="42">
        <v>99</v>
      </c>
      <c r="J444" s="48"/>
      <c r="K444" s="41">
        <v>31</v>
      </c>
      <c r="L444" s="41">
        <v>-24.51</v>
      </c>
      <c r="M444" s="47"/>
      <c r="N444" s="42"/>
      <c r="O444" s="41"/>
      <c r="P444" s="43">
        <v>43</v>
      </c>
      <c r="Q444" s="34">
        <v>-23.1</v>
      </c>
      <c r="R444" s="16"/>
      <c r="S444" s="41"/>
      <c r="T444" s="46"/>
    </row>
    <row r="445" spans="1:20" ht="17">
      <c r="A445" s="15">
        <v>8</v>
      </c>
      <c r="B445" s="44">
        <v>-27.02</v>
      </c>
      <c r="C445" s="16"/>
      <c r="D445" s="41">
        <v>94.3</v>
      </c>
      <c r="E445" s="41"/>
      <c r="F445" s="43">
        <v>20</v>
      </c>
      <c r="G445" s="34">
        <v>-25.61</v>
      </c>
      <c r="H445" s="47"/>
      <c r="I445" s="42">
        <v>99.6</v>
      </c>
      <c r="J445" s="48"/>
      <c r="K445" s="41">
        <v>32</v>
      </c>
      <c r="L445" s="41">
        <v>-24.59</v>
      </c>
      <c r="M445" s="47"/>
      <c r="N445" s="42"/>
      <c r="O445" s="41"/>
      <c r="P445" s="43">
        <v>44</v>
      </c>
      <c r="Q445" s="34">
        <v>-25.7</v>
      </c>
      <c r="R445" s="16"/>
      <c r="S445" s="41"/>
      <c r="T445" s="46"/>
    </row>
    <row r="446" spans="1:20" ht="17">
      <c r="A446" s="15">
        <v>9</v>
      </c>
      <c r="B446" s="44">
        <v>-27.33</v>
      </c>
      <c r="C446" s="16"/>
      <c r="D446" s="41">
        <v>104.9</v>
      </c>
      <c r="E446" s="41"/>
      <c r="F446" s="43">
        <v>21</v>
      </c>
      <c r="G446" s="34">
        <v>-25.6</v>
      </c>
      <c r="H446" s="47"/>
      <c r="I446" s="42">
        <v>92.2</v>
      </c>
      <c r="J446" s="48"/>
      <c r="K446" s="41">
        <v>33</v>
      </c>
      <c r="L446" s="41">
        <v>-24.58</v>
      </c>
      <c r="M446" s="47"/>
      <c r="N446" s="42"/>
      <c r="O446" s="41"/>
      <c r="P446" s="43">
        <v>45</v>
      </c>
      <c r="Q446" s="34">
        <v>-23.85</v>
      </c>
      <c r="R446" s="16"/>
      <c r="S446" s="41"/>
      <c r="T446" s="46"/>
    </row>
    <row r="447" spans="1:20" ht="17">
      <c r="A447" s="15">
        <v>10</v>
      </c>
      <c r="B447" s="21"/>
      <c r="C447" s="16"/>
      <c r="D447" s="16"/>
      <c r="E447" s="16"/>
      <c r="F447" s="43">
        <v>22</v>
      </c>
      <c r="G447" s="67"/>
      <c r="H447" s="16"/>
      <c r="I447" s="16"/>
      <c r="J447" s="18"/>
      <c r="K447" s="41">
        <v>34</v>
      </c>
      <c r="L447" s="16"/>
      <c r="M447" s="16"/>
      <c r="N447" s="16"/>
      <c r="O447" s="16"/>
      <c r="P447" s="43">
        <v>46</v>
      </c>
      <c r="Q447" s="67"/>
      <c r="R447" s="16"/>
      <c r="S447" s="16"/>
      <c r="T447" s="20"/>
    </row>
    <row r="448" spans="1:20" ht="17">
      <c r="A448" s="15">
        <v>11</v>
      </c>
      <c r="B448" s="21"/>
      <c r="C448" s="16"/>
      <c r="D448" s="16"/>
      <c r="E448" s="16"/>
      <c r="F448" s="43">
        <v>23</v>
      </c>
      <c r="G448" s="67"/>
      <c r="H448" s="16"/>
      <c r="I448" s="16"/>
      <c r="J448" s="18"/>
      <c r="K448" s="41">
        <v>35</v>
      </c>
      <c r="L448" s="16"/>
      <c r="M448" s="16"/>
      <c r="N448" s="16"/>
      <c r="O448" s="16"/>
      <c r="P448" s="43">
        <v>47</v>
      </c>
      <c r="Q448" s="67"/>
      <c r="R448" s="16"/>
      <c r="S448" s="16"/>
      <c r="T448" s="20"/>
    </row>
    <row r="449" spans="1:20" ht="16" thickBot="1">
      <c r="A449" s="22">
        <v>12</v>
      </c>
      <c r="B449" s="23"/>
      <c r="C449" s="23"/>
      <c r="D449" s="23"/>
      <c r="E449" s="23"/>
      <c r="F449" s="50">
        <v>24</v>
      </c>
      <c r="G449" s="131"/>
      <c r="H449" s="23"/>
      <c r="I449" s="23"/>
      <c r="J449" s="25"/>
      <c r="K449" s="51">
        <v>36</v>
      </c>
      <c r="L449" s="23"/>
      <c r="M449" s="23"/>
      <c r="N449" s="23"/>
      <c r="O449" s="23"/>
      <c r="P449" s="50">
        <v>48</v>
      </c>
      <c r="Q449" s="131"/>
      <c r="R449" s="23"/>
      <c r="S449" s="23"/>
      <c r="T449" s="27"/>
    </row>
    <row r="451" spans="1:20" ht="16" thickBot="1">
      <c r="A451" s="3" t="s">
        <v>6</v>
      </c>
      <c r="B451" s="28" t="s">
        <v>15</v>
      </c>
      <c r="K451" s="3" t="s">
        <v>16</v>
      </c>
      <c r="L451" s="28" t="s">
        <v>15</v>
      </c>
    </row>
    <row r="452" spans="1:20" ht="16" thickBot="1">
      <c r="A452" s="29"/>
      <c r="B452" s="30" t="s">
        <v>8</v>
      </c>
      <c r="C452" s="31" t="s">
        <v>9</v>
      </c>
      <c r="D452" s="31" t="s">
        <v>10</v>
      </c>
      <c r="E452" s="31" t="s">
        <v>9</v>
      </c>
      <c r="F452" s="31" t="s">
        <v>11</v>
      </c>
      <c r="G452" s="31" t="s">
        <v>9</v>
      </c>
      <c r="H452" s="31" t="s">
        <v>12</v>
      </c>
      <c r="I452" s="32" t="s">
        <v>9</v>
      </c>
      <c r="K452" s="29"/>
      <c r="L452" s="30" t="s">
        <v>8</v>
      </c>
      <c r="M452" s="31" t="s">
        <v>9</v>
      </c>
      <c r="N452" s="31" t="s">
        <v>10</v>
      </c>
      <c r="O452" s="31" t="s">
        <v>9</v>
      </c>
      <c r="P452" s="31" t="s">
        <v>11</v>
      </c>
      <c r="Q452" s="31" t="s">
        <v>9</v>
      </c>
      <c r="R452" s="31" t="s">
        <v>12</v>
      </c>
      <c r="S452" s="32" t="s">
        <v>9</v>
      </c>
    </row>
    <row r="453" spans="1:20" ht="16" thickTop="1">
      <c r="A453" s="15" t="s">
        <v>21</v>
      </c>
      <c r="B453" s="33">
        <f>AVERAGE(B438:B440)</f>
        <v>-27.439999999999998</v>
      </c>
      <c r="C453" s="34">
        <f>STDEV(B438:B440)</f>
        <v>1.3463654778699585</v>
      </c>
      <c r="D453" s="34" t="e">
        <f>AVERAGE(B441:B443)</f>
        <v>#DIV/0!</v>
      </c>
      <c r="E453" s="34" t="e">
        <f>STDEV(B441:B443)</f>
        <v>#DIV/0!</v>
      </c>
      <c r="F453" s="34">
        <f>AVERAGE(B444:B446)</f>
        <v>-27.123333333333335</v>
      </c>
      <c r="G453" s="34">
        <f>STDEV(B444:B446)</f>
        <v>0.17897858344878323</v>
      </c>
      <c r="H453" s="35" t="e">
        <f>AVERAGE(B447:B449)</f>
        <v>#DIV/0!</v>
      </c>
      <c r="I453" s="36" t="e">
        <f>STDEV(B447:B449)</f>
        <v>#DIV/0!</v>
      </c>
      <c r="K453" s="15" t="s">
        <v>21</v>
      </c>
      <c r="L453" s="72">
        <f>AVERAGE(D438:D440)</f>
        <v>27.100000000000005</v>
      </c>
      <c r="M453" s="42">
        <f>STDEV(D438:D440)</f>
        <v>49.689737371010523</v>
      </c>
      <c r="N453" s="67"/>
      <c r="O453" s="67"/>
      <c r="P453" s="42">
        <f>AVERAGE(D444:D446)</f>
        <v>98.466666666666654</v>
      </c>
      <c r="Q453" s="42">
        <f>STDEV(D444:D446)</f>
        <v>5.6518433571122069</v>
      </c>
      <c r="R453" s="67"/>
      <c r="S453" s="147"/>
    </row>
    <row r="454" spans="1:20">
      <c r="A454" s="83" t="s">
        <v>23</v>
      </c>
      <c r="B454" s="33">
        <f>AVERAGE(G438:G440)</f>
        <v>-26.666666666666668</v>
      </c>
      <c r="C454" s="34">
        <f>STDEV(G438:G440)</f>
        <v>4.725815626252608E-2</v>
      </c>
      <c r="D454" s="34" t="e">
        <f>AVERAGE(G441:G443)</f>
        <v>#DIV/0!</v>
      </c>
      <c r="E454" s="34" t="e">
        <f>STDEV(G441:G443)</f>
        <v>#DIV/0!</v>
      </c>
      <c r="F454" s="34">
        <f>AVERAGE(G444:G446)</f>
        <v>-25.576666666666664</v>
      </c>
      <c r="G454" s="34">
        <f>STDEV(G444:G446)</f>
        <v>4.932882862316286E-2</v>
      </c>
      <c r="H454" s="34" t="e">
        <f>AVERAGE(G447:G449)</f>
        <v>#DIV/0!</v>
      </c>
      <c r="I454" s="126" t="e">
        <f>STDEV(G447:G449)</f>
        <v>#DIV/0!</v>
      </c>
      <c r="K454" s="15" t="s">
        <v>23</v>
      </c>
      <c r="L454" s="72">
        <f>AVERAGE(I438:I440)</f>
        <v>64.966666666666654</v>
      </c>
      <c r="M454" s="42">
        <f>STDEV(I438:I440)</f>
        <v>65.902073816635948</v>
      </c>
      <c r="N454" s="47"/>
      <c r="O454" s="47"/>
      <c r="P454" s="42">
        <f>AVERAGE(I444:I446)</f>
        <v>96.933333333333337</v>
      </c>
      <c r="Q454" s="42">
        <f>STDEV(I444:I446)</f>
        <v>4.1101500378128906</v>
      </c>
      <c r="R454" s="47"/>
      <c r="S454" s="149"/>
    </row>
    <row r="455" spans="1:20">
      <c r="A455" s="83" t="s">
        <v>24</v>
      </c>
      <c r="B455" s="33">
        <f>AVERAGE(L438:L440)</f>
        <v>-25.333333333333332</v>
      </c>
      <c r="C455" s="34">
        <f>STDEV(L438:L440)</f>
        <v>0.40066611203511104</v>
      </c>
      <c r="D455" s="34" t="e">
        <f>AVERAGE(L441:L443)</f>
        <v>#DIV/0!</v>
      </c>
      <c r="E455" s="34" t="e">
        <f>STDEV(L441:L443)</f>
        <v>#DIV/0!</v>
      </c>
      <c r="F455" s="34">
        <f>AVERAGE(L444:L446)</f>
        <v>-24.560000000000002</v>
      </c>
      <c r="G455" s="34">
        <f>STDEV(L444:L446)</f>
        <v>4.3588989435405401E-2</v>
      </c>
      <c r="H455" s="34" t="e">
        <f>AVERAGE(L447:L449)</f>
        <v>#DIV/0!</v>
      </c>
      <c r="I455" s="126" t="e">
        <f>STDEV(L447:L449)</f>
        <v>#DIV/0!</v>
      </c>
      <c r="K455" s="15" t="s">
        <v>24</v>
      </c>
      <c r="L455" s="148" t="e">
        <f>AVERAGE(N438:N439)</f>
        <v>#DIV/0!</v>
      </c>
      <c r="M455" s="47" t="e">
        <f>STDEV(N438:N440)</f>
        <v>#DIV/0!</v>
      </c>
      <c r="N455" s="47"/>
      <c r="O455" s="47"/>
      <c r="P455" s="47" t="e">
        <f>AVERAGE(N445:N446)</f>
        <v>#DIV/0!</v>
      </c>
      <c r="Q455" s="47" t="e">
        <f>STDEV(N444:N446)</f>
        <v>#DIV/0!</v>
      </c>
      <c r="R455" s="47"/>
      <c r="S455" s="149"/>
    </row>
    <row r="456" spans="1:20" ht="16" thickBot="1">
      <c r="A456" s="22" t="s">
        <v>25</v>
      </c>
      <c r="B456" s="76">
        <f>AVERAGE(Q438:Q440)</f>
        <v>-25.45</v>
      </c>
      <c r="C456" s="77">
        <f>STDEV(Q438:Q440)</f>
        <v>1.0305823596394412</v>
      </c>
      <c r="D456" s="78" t="e">
        <f>AVERAGE(Q441:Q443)</f>
        <v>#DIV/0!</v>
      </c>
      <c r="E456" s="77" t="e">
        <f>STDEV(Q441:Q443)</f>
        <v>#DIV/0!</v>
      </c>
      <c r="F456" s="77">
        <f>AVERAGE(Q444:Q446)</f>
        <v>-24.216666666666669</v>
      </c>
      <c r="G456" s="77">
        <f>STDEV(Q444:Q446)</f>
        <v>1.3382202110763872</v>
      </c>
      <c r="H456" s="77" t="e">
        <f>AVERAGE(Q447:Q449)</f>
        <v>#DIV/0!</v>
      </c>
      <c r="I456" s="79" t="e">
        <f>STDEV(Q447:Q449)</f>
        <v>#DIV/0!</v>
      </c>
      <c r="K456" s="22" t="s">
        <v>25</v>
      </c>
      <c r="L456" s="150"/>
      <c r="M456" s="49"/>
      <c r="N456" s="49"/>
      <c r="O456" s="49"/>
      <c r="P456" s="49"/>
      <c r="Q456" s="49"/>
      <c r="R456" s="49"/>
      <c r="S456" s="151"/>
    </row>
    <row r="457" spans="1:20">
      <c r="A457" s="83" t="s">
        <v>26</v>
      </c>
      <c r="B457" s="35">
        <v>-10.5</v>
      </c>
      <c r="C457" s="35">
        <v>0.1</v>
      </c>
      <c r="D457" s="34"/>
      <c r="E457" s="35"/>
      <c r="F457" s="35"/>
      <c r="G457" s="35"/>
      <c r="H457" s="35"/>
      <c r="I457" s="35"/>
      <c r="K457" s="84" t="s">
        <v>26</v>
      </c>
      <c r="L457" s="3">
        <v>491</v>
      </c>
      <c r="M457" s="71">
        <v>3</v>
      </c>
    </row>
    <row r="458" spans="1:20">
      <c r="A458" s="83" t="s">
        <v>27</v>
      </c>
      <c r="B458" s="85">
        <v>-41.13</v>
      </c>
      <c r="C458" s="85">
        <v>0.1</v>
      </c>
      <c r="D458" s="34"/>
      <c r="E458" s="35"/>
      <c r="F458" s="35"/>
      <c r="G458" s="35"/>
      <c r="H458" s="35"/>
      <c r="I458" s="35"/>
      <c r="K458" s="41" t="s">
        <v>27</v>
      </c>
      <c r="L458" s="3">
        <v>-314</v>
      </c>
      <c r="M458" s="71">
        <v>3</v>
      </c>
    </row>
    <row r="460" spans="1:20" ht="16" thickBot="1">
      <c r="A460" s="3" t="s">
        <v>28</v>
      </c>
      <c r="K460" s="19"/>
      <c r="L460" s="19"/>
      <c r="M460" s="19"/>
      <c r="N460" s="19"/>
      <c r="O460" s="19"/>
      <c r="P460" s="19"/>
      <c r="Q460" s="19"/>
      <c r="R460" s="19"/>
      <c r="S460" s="19"/>
    </row>
    <row r="461" spans="1:20" ht="16" thickBot="1">
      <c r="A461" s="86"/>
      <c r="B461" s="30" t="s">
        <v>8</v>
      </c>
      <c r="C461" s="31" t="s">
        <v>9</v>
      </c>
      <c r="D461" s="31" t="s">
        <v>10</v>
      </c>
      <c r="E461" s="31" t="s">
        <v>9</v>
      </c>
      <c r="F461" s="31" t="s">
        <v>11</v>
      </c>
      <c r="G461" s="31" t="s">
        <v>9</v>
      </c>
      <c r="H461" s="31" t="s">
        <v>12</v>
      </c>
      <c r="I461" s="32" t="s">
        <v>9</v>
      </c>
      <c r="K461" s="19"/>
      <c r="L461" s="87"/>
      <c r="M461" s="19"/>
      <c r="N461" s="19"/>
      <c r="O461" s="19"/>
      <c r="P461" s="19"/>
      <c r="Q461" s="19"/>
      <c r="R461" s="19"/>
      <c r="S461" s="19"/>
    </row>
    <row r="462" spans="1:20" ht="16" thickTop="1">
      <c r="A462" s="15" t="s">
        <v>21</v>
      </c>
      <c r="B462" s="127"/>
      <c r="C462" s="61"/>
      <c r="D462" s="61"/>
      <c r="E462" s="61"/>
      <c r="F462" s="61"/>
      <c r="G462" s="61"/>
      <c r="H462" s="61"/>
      <c r="I462" s="128"/>
      <c r="K462" s="19"/>
      <c r="L462" s="64"/>
      <c r="M462" s="64"/>
      <c r="N462" s="64"/>
      <c r="O462" s="64"/>
      <c r="P462" s="64"/>
      <c r="Q462" s="64"/>
      <c r="R462" s="64"/>
      <c r="S462" s="64"/>
    </row>
    <row r="463" spans="1:20">
      <c r="A463" s="88" t="s">
        <v>53</v>
      </c>
      <c r="B463" s="89">
        <f>'[1]Cumulative C release'!G91</f>
        <v>73.040871739129784</v>
      </c>
      <c r="C463" s="89">
        <f>'[1]Cumulative C release'!H91</f>
        <v>7.1898469886135565</v>
      </c>
      <c r="D463" s="90"/>
      <c r="E463" s="90"/>
      <c r="F463" s="90">
        <f>'[1]Cumulative C release'!W91</f>
        <v>107.07985467754089</v>
      </c>
      <c r="G463" s="90">
        <f>'[1]Cumulative C release'!X91</f>
        <v>2.0223575435532761</v>
      </c>
      <c r="H463" s="90"/>
      <c r="I463" s="91"/>
      <c r="K463" s="19"/>
      <c r="L463" s="64"/>
      <c r="M463" s="64"/>
      <c r="N463" s="64"/>
      <c r="O463" s="64"/>
      <c r="P463" s="64"/>
      <c r="Q463" s="64"/>
      <c r="R463" s="64"/>
      <c r="S463" s="64"/>
    </row>
    <row r="464" spans="1:20">
      <c r="A464" s="15" t="s">
        <v>32</v>
      </c>
      <c r="B464" s="75">
        <f>'[1]Cumulative C release'!I91</f>
        <v>78.298088617602744</v>
      </c>
      <c r="C464" s="75">
        <f>'[1]Cumulative C release'!J91</f>
        <v>14.056215059214059</v>
      </c>
      <c r="D464" s="64"/>
      <c r="E464" s="64"/>
      <c r="F464" s="64">
        <f>'[1]Cumulative C release'!Y91</f>
        <v>127.56245975148947</v>
      </c>
      <c r="G464" s="64">
        <f>'[1]Cumulative C release'!Z91</f>
        <v>3.3392502828640396</v>
      </c>
      <c r="H464" s="64"/>
      <c r="I464" s="73"/>
      <c r="K464" s="19"/>
      <c r="L464" s="64"/>
      <c r="M464" s="64"/>
      <c r="N464" s="64"/>
      <c r="O464" s="64"/>
      <c r="P464" s="64"/>
      <c r="Q464" s="64"/>
      <c r="R464" s="64"/>
      <c r="S464" s="64"/>
    </row>
    <row r="465" spans="1:19" ht="16" thickBot="1">
      <c r="A465" s="22" t="s">
        <v>31</v>
      </c>
      <c r="B465" s="80"/>
      <c r="C465" s="68"/>
      <c r="D465" s="68"/>
      <c r="E465" s="68"/>
      <c r="F465" s="68"/>
      <c r="G465" s="68"/>
      <c r="H465" s="68"/>
      <c r="I465" s="82"/>
      <c r="K465" s="19"/>
      <c r="L465" s="64"/>
      <c r="M465" s="64"/>
      <c r="N465" s="64"/>
      <c r="O465" s="64"/>
      <c r="P465" s="64"/>
      <c r="Q465" s="64"/>
      <c r="R465" s="64"/>
      <c r="S465" s="64"/>
    </row>
    <row r="466" spans="1:19">
      <c r="K466" s="19"/>
      <c r="L466" s="19"/>
      <c r="M466" s="19"/>
      <c r="N466" s="19"/>
      <c r="O466" s="19"/>
      <c r="P466" s="19"/>
      <c r="Q466" s="19"/>
      <c r="R466" s="19"/>
      <c r="S466" s="19"/>
    </row>
    <row r="467" spans="1:19" ht="16" thickBot="1">
      <c r="A467" s="3" t="s">
        <v>32</v>
      </c>
      <c r="K467" s="3" t="s">
        <v>31</v>
      </c>
    </row>
    <row r="468" spans="1:19" ht="16" thickBot="1">
      <c r="A468" s="29"/>
      <c r="B468" s="92" t="s">
        <v>8</v>
      </c>
      <c r="C468" s="31" t="s">
        <v>4</v>
      </c>
      <c r="D468" s="31" t="s">
        <v>10</v>
      </c>
      <c r="E468" s="31" t="s">
        <v>4</v>
      </c>
      <c r="F468" s="31" t="s">
        <v>11</v>
      </c>
      <c r="G468" s="31" t="s">
        <v>4</v>
      </c>
      <c r="H468" s="31" t="s">
        <v>12</v>
      </c>
      <c r="I468" s="32" t="s">
        <v>4</v>
      </c>
      <c r="K468" s="4"/>
      <c r="L468" s="93" t="s">
        <v>8</v>
      </c>
      <c r="M468" s="5" t="s">
        <v>4</v>
      </c>
      <c r="N468" s="5" t="s">
        <v>10</v>
      </c>
      <c r="O468" s="5" t="s">
        <v>4</v>
      </c>
      <c r="P468" s="5" t="s">
        <v>11</v>
      </c>
      <c r="Q468" s="5" t="s">
        <v>4</v>
      </c>
      <c r="R468" s="5" t="s">
        <v>12</v>
      </c>
      <c r="S468" s="8" t="s">
        <v>4</v>
      </c>
    </row>
    <row r="469" spans="1:19" ht="31" thickTop="1">
      <c r="A469" s="94" t="s">
        <v>33</v>
      </c>
      <c r="B469" s="33">
        <f>(B455-B457)/(B454-B457)</f>
        <v>0.91752577319587614</v>
      </c>
      <c r="C469" s="35">
        <f>((1/(B454-$B457)*C455)^2+((B455-$B457)/(B454-$B457)/(B454-$B457)*$C457)^2+(($B457-B455)/(B454-$B457)/(B454-$B457)*C454)^2)^0.5</f>
        <v>2.5566079757318061E-2</v>
      </c>
      <c r="D469" s="35"/>
      <c r="E469" s="35"/>
      <c r="F469" s="35">
        <f>(F455-B457)/(F454-B457)</f>
        <v>0.9325668803891225</v>
      </c>
      <c r="G469" s="35">
        <f>((1/(F454-$B457)*G455)^2+((F455-$B457)/(F454-$B457)/(F454-$B457)*$C457)^2+(($B457-F455)/(F454-$B457)/(F454-$B457)*G454)^2)^0.5</f>
        <v>7.4785820763918331E-3</v>
      </c>
      <c r="H469" s="35"/>
      <c r="I469" s="36"/>
      <c r="K469" s="95" t="s">
        <v>33</v>
      </c>
      <c r="L469" s="96">
        <f>(B456-B458)/(B454-B458)</f>
        <v>1.0841207651532612</v>
      </c>
      <c r="M469" s="97">
        <f>((1/(B454-$B458)^2*C456)^2+((B456-$B458)/(B454-$B458)/(B454-$B458)*$C458)^2+(($B458-B456)/(B454-$B458)/(B454-$B458)*C454)^2)^0.5</f>
        <v>9.6438541486465468E-3</v>
      </c>
      <c r="N469" s="97" t="e">
        <f>(D456-B458)/(D454-B458)</f>
        <v>#DIV/0!</v>
      </c>
      <c r="O469" s="97" t="e">
        <f>((1/(D454-$B458)^2*E456)^2+((D456-$B458)/(D454-$B458)/(D454-$B458)*$C458)^2+(($B458-D456)/(D454-$B458)/(D454-$B458)*E454)^2)^0.5</f>
        <v>#DIV/0!</v>
      </c>
      <c r="P469" s="97">
        <f>(F456-B458)/(F454-B458)</f>
        <v>1.087441063009001</v>
      </c>
      <c r="Q469" s="97">
        <f>((1/(F454-$B458)^2*G456)^2+((F456-$B458)/(F454-$B458)/(F454-$B458)*$C458)^2+(($B458-F456)/(F454-$B458)/(F454-$B458)*G454)^2)^0.5</f>
        <v>9.5593723406697858E-3</v>
      </c>
      <c r="R469" s="97" t="e">
        <f>(H456-B458)/(H454-B458)</f>
        <v>#DIV/0!</v>
      </c>
      <c r="S469" s="98" t="e">
        <f>((1/(H454-$B458)^2*I456)^2+((H456-$B458)/(H454-$B458)/(H454-$B458)*$C458)^2+(($B458-H456)/(H454-$B458)/(H454-$B458)*I454)^2)^0.5</f>
        <v>#DIV/0!</v>
      </c>
    </row>
    <row r="470" spans="1:19" ht="60">
      <c r="A470" s="99" t="s">
        <v>34</v>
      </c>
      <c r="B470" s="89">
        <f>B464*B469</f>
        <v>71.84051429862518</v>
      </c>
      <c r="C470" s="90">
        <f>((B469*C464)^2+(B464*C469)^2)^0.5</f>
        <v>13.051366007579086</v>
      </c>
      <c r="D470" s="90"/>
      <c r="E470" s="90"/>
      <c r="F470" s="90">
        <f>F464*F469</f>
        <v>118.96052514520953</v>
      </c>
      <c r="G470" s="90">
        <f>((F469*G464)^2+(F464*G469)^2)^0.5</f>
        <v>3.256923110967775</v>
      </c>
      <c r="H470" s="90"/>
      <c r="I470" s="91"/>
      <c r="K470" s="94" t="s">
        <v>34</v>
      </c>
      <c r="L470" s="75">
        <f>B465*L469</f>
        <v>0</v>
      </c>
      <c r="M470" s="64">
        <f>((L469*C465)^2+(B465*M469)^2)^0.5</f>
        <v>0</v>
      </c>
      <c r="N470" s="64" t="e">
        <f>D465*N469</f>
        <v>#DIV/0!</v>
      </c>
      <c r="O470" s="64" t="e">
        <f>((N469*E465)^2+(D465*O469)^2)^0.5</f>
        <v>#DIV/0!</v>
      </c>
      <c r="P470" s="64">
        <f>F465*P469</f>
        <v>0</v>
      </c>
      <c r="Q470" s="64">
        <f>((P469*G465)^2+(F465*Q469)^2)^0.5</f>
        <v>0</v>
      </c>
      <c r="R470" s="64" t="e">
        <f>H465*R469</f>
        <v>#DIV/0!</v>
      </c>
      <c r="S470" s="73" t="e">
        <f>((R469*I465)^2+(H465*S469)^2)^0.5</f>
        <v>#DIV/0!</v>
      </c>
    </row>
    <row r="471" spans="1:19" ht="60">
      <c r="A471" s="94" t="s">
        <v>35</v>
      </c>
      <c r="B471" s="75">
        <f>B470-B463</f>
        <v>-1.2003574405046038</v>
      </c>
      <c r="C471" s="64">
        <f>(C470^2+C463^2)^0.5</f>
        <v>14.900740061603191</v>
      </c>
      <c r="D471" s="64"/>
      <c r="E471" s="64"/>
      <c r="F471" s="64">
        <f>F470-F463</f>
        <v>11.880670467668637</v>
      </c>
      <c r="G471" s="64">
        <f>(G470^2+G463^2)^0.5</f>
        <v>3.833729018165323</v>
      </c>
      <c r="H471" s="64"/>
      <c r="I471" s="73"/>
      <c r="K471" s="94" t="s">
        <v>36</v>
      </c>
      <c r="L471" s="75">
        <f>L470-B463</f>
        <v>-73.040871739129784</v>
      </c>
      <c r="M471" s="64">
        <f>(M470^2+C463^2)^0.5</f>
        <v>7.1898469886135565</v>
      </c>
      <c r="N471" s="64" t="e">
        <f>N470-D463</f>
        <v>#DIV/0!</v>
      </c>
      <c r="O471" s="64" t="e">
        <f>(O470^2+E463^2)^0.5</f>
        <v>#DIV/0!</v>
      </c>
      <c r="P471" s="64">
        <f>P470-F463</f>
        <v>-107.07985467754089</v>
      </c>
      <c r="Q471" s="64">
        <f>(Q470^2+G463^2)^0.5</f>
        <v>2.0223575435532761</v>
      </c>
      <c r="R471" s="64" t="e">
        <f>H465-R470</f>
        <v>#DIV/0!</v>
      </c>
      <c r="S471" s="73" t="e">
        <f>(S470^2+I463^2)^0.5</f>
        <v>#DIV/0!</v>
      </c>
    </row>
    <row r="472" spans="1:19" ht="30">
      <c r="A472" s="94" t="s">
        <v>37</v>
      </c>
      <c r="B472" s="75">
        <f>(B470/B463-1)*100</f>
        <v>-1.6434051400587846</v>
      </c>
      <c r="C472" s="64">
        <f>((1/B463*C470)^2+(B470/B463/B463*C463)^2)^0.5*100</f>
        <v>20.322987941184874</v>
      </c>
      <c r="D472" s="64"/>
      <c r="E472" s="64"/>
      <c r="F472" s="64">
        <f>(F470/F463-1)*100</f>
        <v>11.095149973303521</v>
      </c>
      <c r="G472" s="64">
        <f>((1/F463*G470)^2+(F470/F463/F463*G463)^2)^0.5*100</f>
        <v>3.6950832450144584</v>
      </c>
      <c r="H472" s="64"/>
      <c r="I472" s="73"/>
      <c r="K472" s="104" t="s">
        <v>38</v>
      </c>
      <c r="L472" s="105">
        <f>(L470/B463-1)*100</f>
        <v>-100</v>
      </c>
      <c r="M472" s="106">
        <f>((1/B463*M470)^2+(L470/B463/B463*C463)^2)^0.5*100</f>
        <v>0</v>
      </c>
      <c r="N472" s="106" t="e">
        <f>(N470/D463-1)*100</f>
        <v>#DIV/0!</v>
      </c>
      <c r="O472" s="106" t="e">
        <f>((1/D463*O470)^2+(N470/D463/D463*E463)^2)^0.5*100</f>
        <v>#DIV/0!</v>
      </c>
      <c r="P472" s="106">
        <f>(P470/F463-1)*100</f>
        <v>-100</v>
      </c>
      <c r="Q472" s="106">
        <f>((1/F463*Q470)^2+(P470/F463/F463*G463)^2)^0.5*100</f>
        <v>0</v>
      </c>
      <c r="R472" s="106" t="e">
        <f>(R470/H463-1)*100</f>
        <v>#DIV/0!</v>
      </c>
      <c r="S472" s="107" t="e">
        <f>((1/H463*S470)^2+(R470/H463/H463*I463)^2)^0.5*100</f>
        <v>#DIV/0!</v>
      </c>
    </row>
    <row r="473" spans="1:19" ht="60">
      <c r="A473" s="108" t="s">
        <v>39</v>
      </c>
      <c r="B473" s="109">
        <f>B464*(1-B469)</f>
        <v>6.4575743189775574</v>
      </c>
      <c r="C473" s="110">
        <f>(((1-B469)*C464)^2+(B464*C469)^2)^0.5</f>
        <v>2.3132279346392592</v>
      </c>
      <c r="D473" s="110"/>
      <c r="E473" s="110"/>
      <c r="F473" s="110">
        <f>F464*(1-F469)</f>
        <v>8.6019346062799364</v>
      </c>
      <c r="G473" s="110">
        <f>(((1-F469)*G464)^2+(F464*G469)^2)^0.5</f>
        <v>0.98020108558970709</v>
      </c>
      <c r="H473" s="110"/>
      <c r="I473" s="111"/>
      <c r="K473" s="94" t="s">
        <v>39</v>
      </c>
      <c r="L473" s="75">
        <f>B465*(1-L469)</f>
        <v>0</v>
      </c>
      <c r="M473" s="64">
        <f>(((1-L469)*C465)^2+(B465*M469)^2)^0.5</f>
        <v>0</v>
      </c>
      <c r="N473" s="64" t="e">
        <f>D465*(1-N469)</f>
        <v>#DIV/0!</v>
      </c>
      <c r="O473" s="64" t="e">
        <f>(((1-N469)*E465)^2+(D465*O469)^2)^0.5</f>
        <v>#DIV/0!</v>
      </c>
      <c r="P473" s="64">
        <f>F465*(1-P469)</f>
        <v>0</v>
      </c>
      <c r="Q473" s="64">
        <f>(((1-P469)*G465)^2+(F465*Q469)^2)^0.5</f>
        <v>0</v>
      </c>
      <c r="R473" s="64" t="e">
        <f>H465*(1-R469)</f>
        <v>#DIV/0!</v>
      </c>
      <c r="S473" s="73" t="e">
        <f>(((1-R469)*I465)^2+(H465*S469)^2)^0.5</f>
        <v>#DIV/0!</v>
      </c>
    </row>
    <row r="474" spans="1:19" ht="60">
      <c r="A474" s="112" t="s">
        <v>40</v>
      </c>
      <c r="B474" s="113">
        <v>54.4</v>
      </c>
      <c r="C474" s="19">
        <v>0</v>
      </c>
      <c r="D474" s="19"/>
      <c r="E474" s="41"/>
      <c r="F474" s="19">
        <v>46.6</v>
      </c>
      <c r="G474" s="41">
        <v>0</v>
      </c>
      <c r="H474" s="64"/>
      <c r="I474" s="66"/>
      <c r="K474" s="112" t="s">
        <v>40</v>
      </c>
      <c r="L474" s="113">
        <v>54.4</v>
      </c>
      <c r="M474" s="41">
        <v>0</v>
      </c>
      <c r="N474" s="19">
        <v>19.8</v>
      </c>
      <c r="O474" s="41">
        <v>0</v>
      </c>
      <c r="P474" s="19">
        <v>46.6</v>
      </c>
      <c r="Q474" s="41">
        <v>0</v>
      </c>
      <c r="R474" s="64">
        <v>11</v>
      </c>
      <c r="S474" s="66">
        <v>0</v>
      </c>
    </row>
    <row r="475" spans="1:19" ht="31" thickBot="1">
      <c r="A475" s="114" t="s">
        <v>41</v>
      </c>
      <c r="B475" s="80">
        <f>B473/B474*100</f>
        <v>11.870541027532274</v>
      </c>
      <c r="C475" s="68">
        <f>((1/B474*C473)^2+(B473/B474/B474*C474)^2)^0.5*100</f>
        <v>4.2522572327927559</v>
      </c>
      <c r="D475" s="68"/>
      <c r="E475" s="68"/>
      <c r="F475" s="68">
        <f>F473/F474*100</f>
        <v>18.459087137939779</v>
      </c>
      <c r="G475" s="68">
        <f>((1/F474*G473)^2+(F473/F474/F474*G474)^2)^0.5*100</f>
        <v>2.1034358059864959</v>
      </c>
      <c r="H475" s="68"/>
      <c r="I475" s="82"/>
      <c r="K475" s="114" t="s">
        <v>41</v>
      </c>
      <c r="L475" s="80">
        <f>L473/L474*100</f>
        <v>0</v>
      </c>
      <c r="M475" s="68">
        <f>((1/L474*M473)^2+(L473/L474/L474*M474)^2)^0.5*100</f>
        <v>0</v>
      </c>
      <c r="N475" s="68" t="e">
        <f>N473/N474*100</f>
        <v>#DIV/0!</v>
      </c>
      <c r="O475" s="68" t="e">
        <f>((1/N474*O473)^2+(N473/N474/N474*O474)^2)^0.5*100</f>
        <v>#DIV/0!</v>
      </c>
      <c r="P475" s="68">
        <f>P473/P474*100</f>
        <v>0</v>
      </c>
      <c r="Q475" s="68">
        <f>((1/P474*Q473)^2+(P473/P474/P474*Q474)^2)^0.5*100</f>
        <v>0</v>
      </c>
      <c r="R475" s="68" t="e">
        <f>R473/R474*100</f>
        <v>#DIV/0!</v>
      </c>
      <c r="S475" s="82" t="e">
        <f>((1/R474*S473)^2+(R473/R474/R474*S474)^2)^0.5*100</f>
        <v>#DIV/0!</v>
      </c>
    </row>
    <row r="476" spans="1:19" ht="16" thickBot="1"/>
    <row r="477" spans="1:19" ht="16" thickBot="1">
      <c r="A477" s="29"/>
      <c r="B477" s="92" t="s">
        <v>8</v>
      </c>
      <c r="C477" s="31" t="s">
        <v>4</v>
      </c>
      <c r="D477" s="31" t="s">
        <v>10</v>
      </c>
      <c r="E477" s="31" t="s">
        <v>4</v>
      </c>
      <c r="F477" s="31" t="s">
        <v>11</v>
      </c>
      <c r="G477" s="31" t="s">
        <v>4</v>
      </c>
      <c r="H477" s="31" t="s">
        <v>12</v>
      </c>
      <c r="I477" s="32" t="s">
        <v>4</v>
      </c>
      <c r="K477" s="29"/>
      <c r="L477" s="92" t="s">
        <v>8</v>
      </c>
      <c r="M477" s="31" t="s">
        <v>4</v>
      </c>
      <c r="N477" s="31" t="s">
        <v>10</v>
      </c>
      <c r="O477" s="31" t="s">
        <v>4</v>
      </c>
      <c r="P477" s="31" t="s">
        <v>11</v>
      </c>
      <c r="Q477" s="31" t="s">
        <v>4</v>
      </c>
      <c r="R477" s="31" t="s">
        <v>12</v>
      </c>
      <c r="S477" s="32" t="s">
        <v>4</v>
      </c>
    </row>
    <row r="478" spans="1:19" ht="31" thickTop="1">
      <c r="A478" s="112" t="s">
        <v>42</v>
      </c>
      <c r="B478" s="113">
        <f>L457</f>
        <v>491</v>
      </c>
      <c r="C478" s="64">
        <f>M457</f>
        <v>3</v>
      </c>
      <c r="D478" s="19">
        <f>L457</f>
        <v>491</v>
      </c>
      <c r="E478" s="64">
        <f>M457</f>
        <v>3</v>
      </c>
      <c r="F478" s="19">
        <f>L457</f>
        <v>491</v>
      </c>
      <c r="G478" s="64">
        <f>M457</f>
        <v>3</v>
      </c>
      <c r="H478" s="19">
        <f>L457</f>
        <v>491</v>
      </c>
      <c r="I478" s="73">
        <f>M457</f>
        <v>3</v>
      </c>
      <c r="K478" s="112" t="s">
        <v>42</v>
      </c>
      <c r="L478" s="113">
        <f>L458</f>
        <v>-314</v>
      </c>
      <c r="M478" s="64">
        <f>M458</f>
        <v>3</v>
      </c>
      <c r="N478" s="19">
        <f>L458</f>
        <v>-314</v>
      </c>
      <c r="O478" s="64">
        <f>M458</f>
        <v>3</v>
      </c>
      <c r="P478" s="19">
        <f>L458</f>
        <v>-314</v>
      </c>
      <c r="Q478" s="64">
        <f>M458</f>
        <v>3</v>
      </c>
      <c r="R478" s="19">
        <f>L458</f>
        <v>-314</v>
      </c>
      <c r="S478" s="73">
        <f>M458</f>
        <v>3</v>
      </c>
    </row>
    <row r="479" spans="1:19" ht="75">
      <c r="A479" s="112" t="s">
        <v>43</v>
      </c>
      <c r="B479" s="75" t="e">
        <f t="shared" ref="B479:I479" si="24">L455</f>
        <v>#DIV/0!</v>
      </c>
      <c r="C479" s="64" t="e">
        <f t="shared" si="24"/>
        <v>#DIV/0!</v>
      </c>
      <c r="D479" s="64">
        <f t="shared" si="24"/>
        <v>0</v>
      </c>
      <c r="E479" s="64">
        <f t="shared" si="24"/>
        <v>0</v>
      </c>
      <c r="F479" s="64" t="e">
        <f t="shared" si="24"/>
        <v>#DIV/0!</v>
      </c>
      <c r="G479" s="64" t="e">
        <f t="shared" si="24"/>
        <v>#DIV/0!</v>
      </c>
      <c r="H479" s="64">
        <f t="shared" si="24"/>
        <v>0</v>
      </c>
      <c r="I479" s="73">
        <f t="shared" si="24"/>
        <v>0</v>
      </c>
      <c r="K479" s="112" t="s">
        <v>43</v>
      </c>
      <c r="L479" s="75">
        <f>L456</f>
        <v>0</v>
      </c>
      <c r="M479" s="64">
        <f t="shared" ref="M479:S479" si="25">M456</f>
        <v>0</v>
      </c>
      <c r="N479" s="64">
        <f t="shared" si="25"/>
        <v>0</v>
      </c>
      <c r="O479" s="64">
        <f t="shared" si="25"/>
        <v>0</v>
      </c>
      <c r="P479" s="64">
        <f t="shared" si="25"/>
        <v>0</v>
      </c>
      <c r="Q479" s="64">
        <f t="shared" si="25"/>
        <v>0</v>
      </c>
      <c r="R479" s="64">
        <f t="shared" si="25"/>
        <v>0</v>
      </c>
      <c r="S479" s="73">
        <f t="shared" si="25"/>
        <v>0</v>
      </c>
    </row>
    <row r="480" spans="1:19" ht="60">
      <c r="A480" s="100" t="s">
        <v>44</v>
      </c>
      <c r="B480" s="101" t="e">
        <f>(B464*B479-B473*B478)/(B464-B473)</f>
        <v>#DIV/0!</v>
      </c>
      <c r="C480" s="102" t="e">
        <f>((B473*(B479-B478)/(B464-B473)/(B464-B473)*C464)^2+(B464*(B479-B478)/(B464-B473)/(B464-B473)*C473)^2+(B464/(B464-B473)*C479)^2+(B473/(B464-B473)*C478)^2)^0.5</f>
        <v>#DIV/0!</v>
      </c>
      <c r="D480" s="102" t="e">
        <f>(D464*D479-D473*D478)/(D464-D473)</f>
        <v>#DIV/0!</v>
      </c>
      <c r="E480" s="102" t="e">
        <f>((D473*(D479-D478)/(D464-D473)/(D464-D473)*E464)^2+(D464*(D479-D478)/(D464-D473)/(D464-D473)*E473)^2+(D464/(D464-D473)*E479)^2+(D473/(D464-D473)*E478)^2)^0.5</f>
        <v>#DIV/0!</v>
      </c>
      <c r="F480" s="102" t="e">
        <f>(F464*F479-F473*F478)/(F464-F473)</f>
        <v>#DIV/0!</v>
      </c>
      <c r="G480" s="102" t="e">
        <f>((F473*(F479-F478)/(F464-F473)/(F464-F473)*G464)^2+(F464*(F479-F478)/(F464-F473)/(F464-F473)*G473)^2+(F464/(F464-F473)*G479)^2+(F473/(F464-F473)*G478)^2)^0.5</f>
        <v>#DIV/0!</v>
      </c>
      <c r="H480" s="102" t="e">
        <f>(H464*H479-H473*H478)/(H464-H473)</f>
        <v>#DIV/0!</v>
      </c>
      <c r="I480" s="103" t="e">
        <f>((H473*(H479-H478)/(H464-H473)/(H464-H473)*I464)^2+(H464*(H479-H478)/(H464-H473)/(H464-H473)*I473)^2+(H464/(H464-H473)*I479)^2+(H473/(H464-H473)*I478)^2)^0.5</f>
        <v>#DIV/0!</v>
      </c>
      <c r="K480" s="100" t="s">
        <v>44</v>
      </c>
      <c r="L480" s="101">
        <f>(L479*1-L478*(1-L469))/L469</f>
        <v>-24.364370748299333</v>
      </c>
      <c r="M480" s="102">
        <f>((M479/L469)^2+(M478*(L469-1)/L469)^2+(M469*(L479-L478)/L469/L469)^2)^0.5</f>
        <v>2.5869635428857474</v>
      </c>
      <c r="N480" s="102" t="e">
        <f>(N479*1-N478*(1-N469))/N469</f>
        <v>#DIV/0!</v>
      </c>
      <c r="O480" s="102" t="e">
        <f>((O479/N469)^2+(O478*(N469-1)/N469)^2+(O469*(N479-N478)/N469/N469)^2)^0.5</f>
        <v>#DIV/0!</v>
      </c>
      <c r="P480" s="102">
        <f>(P479*1-P478*(1-P469))/P469</f>
        <v>-25.248718959400794</v>
      </c>
      <c r="Q480" s="102">
        <f>((Q479/P469)^2+(Q478*(P469-1)/P469)^2+(Q469*(P479-P478)/P469/P469)^2)^0.5</f>
        <v>2.5497638648098624</v>
      </c>
      <c r="R480" s="102" t="e">
        <f>(R479*1-R478*(1-R469))/R469</f>
        <v>#DIV/0!</v>
      </c>
      <c r="S480" s="103" t="e">
        <f>((S479/R469)^2+(S478*(R469-1)/R469)^2+(S469*(R479-R478)/R469/R469)^2)^0.5</f>
        <v>#DIV/0!</v>
      </c>
    </row>
    <row r="481" spans="1:20">
      <c r="A481" s="15"/>
      <c r="B481" s="113"/>
      <c r="C481" s="19"/>
      <c r="D481" s="19"/>
      <c r="E481" s="19"/>
      <c r="F481" s="19"/>
      <c r="G481" s="19"/>
      <c r="H481" s="19"/>
      <c r="I481" s="66"/>
      <c r="K481" s="15"/>
      <c r="L481" s="113"/>
      <c r="M481" s="19"/>
      <c r="N481" s="19"/>
      <c r="O481" s="19"/>
      <c r="P481" s="19"/>
      <c r="Q481" s="19"/>
      <c r="R481" s="19"/>
      <c r="S481" s="66"/>
    </row>
    <row r="482" spans="1:20" ht="60">
      <c r="A482" s="112" t="s">
        <v>45</v>
      </c>
      <c r="B482" s="75">
        <f t="shared" ref="B482:I482" si="26">L454</f>
        <v>64.966666666666654</v>
      </c>
      <c r="C482" s="64">
        <f t="shared" si="26"/>
        <v>65.902073816635948</v>
      </c>
      <c r="D482" s="64">
        <f t="shared" si="26"/>
        <v>0</v>
      </c>
      <c r="E482" s="64">
        <f t="shared" si="26"/>
        <v>0</v>
      </c>
      <c r="F482" s="64">
        <f t="shared" si="26"/>
        <v>96.933333333333337</v>
      </c>
      <c r="G482" s="64">
        <f t="shared" si="26"/>
        <v>4.1101500378128906</v>
      </c>
      <c r="H482" s="64">
        <f t="shared" si="26"/>
        <v>0</v>
      </c>
      <c r="I482" s="73">
        <f t="shared" si="26"/>
        <v>0</v>
      </c>
      <c r="K482" s="112" t="s">
        <v>45</v>
      </c>
      <c r="L482" s="75">
        <f>L454</f>
        <v>64.966666666666654</v>
      </c>
      <c r="M482" s="64">
        <f t="shared" ref="M482:S482" si="27">M454</f>
        <v>65.902073816635948</v>
      </c>
      <c r="N482" s="64">
        <f t="shared" si="27"/>
        <v>0</v>
      </c>
      <c r="O482" s="64">
        <f t="shared" si="27"/>
        <v>0</v>
      </c>
      <c r="P482" s="64">
        <f t="shared" si="27"/>
        <v>96.933333333333337</v>
      </c>
      <c r="Q482" s="64">
        <f t="shared" si="27"/>
        <v>4.1101500378128906</v>
      </c>
      <c r="R482" s="64">
        <f t="shared" si="27"/>
        <v>0</v>
      </c>
      <c r="S482" s="73">
        <f t="shared" si="27"/>
        <v>0</v>
      </c>
    </row>
    <row r="483" spans="1:20" ht="75">
      <c r="A483" s="112" t="s">
        <v>46</v>
      </c>
      <c r="B483" s="75">
        <f t="shared" ref="B483:I483" si="28">B471</f>
        <v>-1.2003574405046038</v>
      </c>
      <c r="C483" s="64">
        <f t="shared" si="28"/>
        <v>14.900740061603191</v>
      </c>
      <c r="D483" s="64">
        <f t="shared" si="28"/>
        <v>0</v>
      </c>
      <c r="E483" s="64">
        <f t="shared" si="28"/>
        <v>0</v>
      </c>
      <c r="F483" s="64">
        <f t="shared" si="28"/>
        <v>11.880670467668637</v>
      </c>
      <c r="G483" s="64">
        <f t="shared" si="28"/>
        <v>3.833729018165323</v>
      </c>
      <c r="H483" s="64">
        <f t="shared" si="28"/>
        <v>0</v>
      </c>
      <c r="I483" s="73">
        <f t="shared" si="28"/>
        <v>0</v>
      </c>
      <c r="K483" s="112" t="s">
        <v>46</v>
      </c>
      <c r="L483" s="75">
        <f>L471</f>
        <v>-73.040871739129784</v>
      </c>
      <c r="M483" s="64">
        <f t="shared" ref="M483:S483" si="29">M471</f>
        <v>7.1898469886135565</v>
      </c>
      <c r="N483" s="64" t="e">
        <f t="shared" si="29"/>
        <v>#DIV/0!</v>
      </c>
      <c r="O483" s="64" t="e">
        <f t="shared" si="29"/>
        <v>#DIV/0!</v>
      </c>
      <c r="P483" s="64">
        <f t="shared" si="29"/>
        <v>-107.07985467754089</v>
      </c>
      <c r="Q483" s="64">
        <f t="shared" si="29"/>
        <v>2.0223575435532761</v>
      </c>
      <c r="R483" s="64" t="e">
        <f t="shared" si="29"/>
        <v>#DIV/0!</v>
      </c>
      <c r="S483" s="73" t="e">
        <f t="shared" si="29"/>
        <v>#DIV/0!</v>
      </c>
    </row>
    <row r="484" spans="1:20" ht="76" thickBot="1">
      <c r="A484" s="115" t="s">
        <v>47</v>
      </c>
      <c r="B484" s="116" t="e">
        <f>(B470*B480-B463*B482)/(B470-B463)</f>
        <v>#DIV/0!</v>
      </c>
      <c r="C484" s="117" t="e">
        <f>((B463*(B480-B482)/(B470-B463)/(B470-B463)*C470)^2+(B470*(B480-B482)/(B470-B463)/(B470-B463)*C463)^2+(B470/(B470-B463)*C480)^2+(B463/(B470-B463)*C482)^2)^0.5</f>
        <v>#DIV/0!</v>
      </c>
      <c r="D484" s="117" t="e">
        <f>(D470*D480-D463*D482)/(D470-D463)</f>
        <v>#DIV/0!</v>
      </c>
      <c r="E484" s="117" t="e">
        <f>((D463*(D480-D482)/(D470-D463)/(D470-D463)*E470)^2+(D470*(D480-D482)/(D470-D463)/(D470-D463)*E463)^2+(D470/(D470-D463)*E480)^2+(D463/(D470-D463)*E482)^2)^0.5</f>
        <v>#DIV/0!</v>
      </c>
      <c r="F484" s="117" t="e">
        <f>(F470*F480-F463*F482)/(F470-F463)</f>
        <v>#DIV/0!</v>
      </c>
      <c r="G484" s="117" t="e">
        <f>((F463*(F480-F482)/(F470-F463)/(F470-F463)*G470)^2+(F470*(F480-F482)/(F470-F463)/(F470-F463)*G463)^2+(F470/(F470-F463)*G480)^2+(F463/(F470-F463)*G482)^2)^0.5</f>
        <v>#DIV/0!</v>
      </c>
      <c r="H484" s="117" t="e">
        <f>(H470*H480-H463*H482)/(H470-H463)</f>
        <v>#DIV/0!</v>
      </c>
      <c r="I484" s="118" t="e">
        <f>((H463*(H480-H482)/(H470-H463)/(H470-H463)*I470)^2+(H470*(H480-H482)/(H470-H463)/(H470-H463)*I463)^2+(H470/(H470-H463)*I480)^2+(H463/(H470-H463)*I482)^2)^0.5</f>
        <v>#DIV/0!</v>
      </c>
      <c r="K484" s="115" t="s">
        <v>47</v>
      </c>
      <c r="L484" s="116">
        <f>(L480*L470-L482*B463)/L483</f>
        <v>64.966666666666654</v>
      </c>
      <c r="M484" s="117">
        <f>((M480*L470/L483)^2+(M470*L480/L483)^2+(M482*B463/L483)^2+(C463*L482/L483)^2+(M483*((L480*L470-L482*B463)/L483/L483))^2)^0.5</f>
        <v>66.519747372305915</v>
      </c>
      <c r="N484" s="117" t="e">
        <f>(N480*N470-N482*D463)/N483</f>
        <v>#DIV/0!</v>
      </c>
      <c r="O484" s="117" t="e">
        <f>((O480*N470/N483)^2+(O470*N480/N483)^2+(O482*D463/N483)^2+(E463*N482/N483)^2+(O483*((N480*N470-N482*D463)/N483/N483))^2)^0.5</f>
        <v>#DIV/0!</v>
      </c>
      <c r="P484" s="117">
        <f>(P480*P470-P482*F463)/P483</f>
        <v>96.933333333333337</v>
      </c>
      <c r="Q484" s="117">
        <f>((Q480*P470/P483)^2+(Q470*P480/P483)^2+(Q482*F463/P483)^2+(G463*P482/P483)^2+(Q483*((P480*P470-P482*F463)/P483/P483))^2)^0.5</f>
        <v>4.8576174821929037</v>
      </c>
      <c r="R484" s="117" t="e">
        <f>(R480*R470-R482*H463)/R483</f>
        <v>#DIV/0!</v>
      </c>
      <c r="S484" s="118" t="e">
        <f>((S480*R470/R483)^2+(S470*R480/R483)^2+(S482*H463/R483)^2+(I463*R482/R483)^2+(S483*((R480*R470-R482*H463)/R483/R483))^2)^0.5</f>
        <v>#DIV/0!</v>
      </c>
    </row>
    <row r="485" spans="1:20">
      <c r="A485" s="119"/>
      <c r="B485" s="71"/>
      <c r="C485" s="71"/>
      <c r="D485" s="71"/>
      <c r="E485" s="71"/>
      <c r="F485" s="71"/>
      <c r="G485" s="71"/>
      <c r="H485" s="71"/>
      <c r="I485" s="71"/>
    </row>
    <row r="486" spans="1:20" ht="16" thickBot="1">
      <c r="A486" s="119" t="s">
        <v>32</v>
      </c>
    </row>
    <row r="487" spans="1:20" ht="16" thickBot="1">
      <c r="A487" s="29"/>
      <c r="B487" s="92" t="s">
        <v>8</v>
      </c>
      <c r="C487" s="31" t="s">
        <v>4</v>
      </c>
      <c r="D487" s="31" t="s">
        <v>10</v>
      </c>
      <c r="E487" s="31" t="s">
        <v>4</v>
      </c>
      <c r="F487" s="31" t="s">
        <v>11</v>
      </c>
      <c r="G487" s="31" t="s">
        <v>4</v>
      </c>
      <c r="H487" s="31" t="s">
        <v>12</v>
      </c>
      <c r="I487" s="32" t="s">
        <v>4</v>
      </c>
    </row>
    <row r="488" spans="1:20" ht="46" thickTop="1">
      <c r="A488" s="94" t="s">
        <v>54</v>
      </c>
      <c r="B488" s="75">
        <f>B418+B471</f>
        <v>18.398858540749529</v>
      </c>
      <c r="C488" s="64">
        <f>(C418^2+C471^2)^0.5</f>
        <v>15.125772894719832</v>
      </c>
      <c r="D488" s="64">
        <f>D418+D471</f>
        <v>0</v>
      </c>
      <c r="E488" s="64">
        <f>(E418^2+E471^2)^0.5</f>
        <v>0</v>
      </c>
      <c r="F488" s="64">
        <f>F418+F471</f>
        <v>38.709517733020284</v>
      </c>
      <c r="G488" s="64">
        <f>(G418^2+G471^2)^0.5</f>
        <v>5.025713765371119</v>
      </c>
      <c r="H488" s="64">
        <f>H418+H471</f>
        <v>0</v>
      </c>
      <c r="I488" s="73">
        <f>(I418^2+I471^2)^0.5</f>
        <v>0</v>
      </c>
    </row>
    <row r="489" spans="1:20" ht="61" thickBot="1">
      <c r="A489" s="114" t="s">
        <v>55</v>
      </c>
      <c r="B489" s="80" t="e">
        <f>B420+B473</f>
        <v>#VALUE!</v>
      </c>
      <c r="C489" s="68" t="e">
        <f>(C420^2+C473^2)^0.5</f>
        <v>#VALUE!</v>
      </c>
      <c r="D489" s="68" t="e">
        <f>D420+D473</f>
        <v>#VALUE!</v>
      </c>
      <c r="E489" s="68" t="e">
        <f>(E420^2+E473^2)^0.5</f>
        <v>#VALUE!</v>
      </c>
      <c r="F489" s="68" t="e">
        <f>F420+F473</f>
        <v>#VALUE!</v>
      </c>
      <c r="G489" s="68" t="e">
        <f>(G420^2+G473^2)^0.5</f>
        <v>#VALUE!</v>
      </c>
      <c r="H489" s="68" t="e">
        <f>H420+H473</f>
        <v>#VALUE!</v>
      </c>
      <c r="I489" s="82" t="e">
        <f>(I420^2+I473^2)^0.5</f>
        <v>#VALUE!</v>
      </c>
    </row>
    <row r="494" spans="1:20" s="2" customFormat="1">
      <c r="A494" s="2" t="s">
        <v>74</v>
      </c>
    </row>
    <row r="495" spans="1:20" ht="16" thickBot="1"/>
    <row r="496" spans="1:20" ht="16" thickBot="1">
      <c r="A496" s="4" t="s">
        <v>2</v>
      </c>
      <c r="B496" s="5" t="s">
        <v>3</v>
      </c>
      <c r="C496" s="122" t="s">
        <v>50</v>
      </c>
      <c r="D496" s="5" t="s">
        <v>5</v>
      </c>
      <c r="E496" s="5" t="s">
        <v>4</v>
      </c>
      <c r="F496" s="6" t="s">
        <v>2</v>
      </c>
      <c r="G496" s="5" t="s">
        <v>3</v>
      </c>
      <c r="H496" s="122" t="s">
        <v>50</v>
      </c>
      <c r="I496" s="5" t="s">
        <v>5</v>
      </c>
      <c r="J496" s="7" t="s">
        <v>4</v>
      </c>
      <c r="K496" s="5" t="s">
        <v>2</v>
      </c>
      <c r="L496" s="5" t="s">
        <v>3</v>
      </c>
      <c r="M496" s="122" t="s">
        <v>50</v>
      </c>
      <c r="N496" s="5" t="s">
        <v>5</v>
      </c>
      <c r="O496" s="5" t="s">
        <v>4</v>
      </c>
      <c r="P496" s="6" t="s">
        <v>2</v>
      </c>
      <c r="Q496" s="5" t="s">
        <v>3</v>
      </c>
      <c r="R496" s="122" t="s">
        <v>50</v>
      </c>
      <c r="S496" s="5" t="s">
        <v>5</v>
      </c>
      <c r="T496" s="8" t="s">
        <v>4</v>
      </c>
    </row>
    <row r="497" spans="1:20" ht="16" thickTop="1">
      <c r="A497" s="9">
        <v>1</v>
      </c>
      <c r="B497" s="11"/>
      <c r="C497" s="11"/>
      <c r="D497" s="11"/>
      <c r="E497" s="11"/>
      <c r="F497" s="39">
        <v>13</v>
      </c>
      <c r="G497" s="130"/>
      <c r="H497" s="157"/>
      <c r="I497" s="157"/>
      <c r="J497" s="13"/>
      <c r="K497" s="40">
        <v>25</v>
      </c>
      <c r="L497" s="11"/>
      <c r="M497" s="157"/>
      <c r="N497" s="11"/>
      <c r="O497" s="11"/>
      <c r="P497" s="39">
        <v>37</v>
      </c>
      <c r="Q497" s="130"/>
      <c r="R497" s="11"/>
      <c r="S497" s="11"/>
      <c r="T497" s="14"/>
    </row>
    <row r="498" spans="1:20">
      <c r="A498" s="15">
        <v>2</v>
      </c>
      <c r="B498" s="16"/>
      <c r="C498" s="16"/>
      <c r="D498" s="16"/>
      <c r="E498" s="16"/>
      <c r="F498" s="43">
        <v>14</v>
      </c>
      <c r="G498" s="67"/>
      <c r="H498" s="47"/>
      <c r="I498" s="47"/>
      <c r="J498" s="18"/>
      <c r="K498" s="41">
        <v>26</v>
      </c>
      <c r="L498" s="16"/>
      <c r="M498" s="47"/>
      <c r="N498" s="16"/>
      <c r="O498" s="16"/>
      <c r="P498" s="43">
        <v>38</v>
      </c>
      <c r="Q498" s="67"/>
      <c r="R498" s="16"/>
      <c r="S498" s="16"/>
      <c r="T498" s="20"/>
    </row>
    <row r="499" spans="1:20" ht="17">
      <c r="A499" s="15">
        <v>3</v>
      </c>
      <c r="B499" s="21"/>
      <c r="C499" s="21"/>
      <c r="D499" s="21"/>
      <c r="E499" s="21"/>
      <c r="F499" s="43">
        <v>15</v>
      </c>
      <c r="G499" s="67"/>
      <c r="H499" s="47"/>
      <c r="I499" s="47"/>
      <c r="J499" s="18"/>
      <c r="K499" s="41">
        <v>27</v>
      </c>
      <c r="L499" s="16"/>
      <c r="M499" s="47"/>
      <c r="N499" s="16"/>
      <c r="O499" s="16"/>
      <c r="P499" s="43">
        <v>39</v>
      </c>
      <c r="Q499" s="67"/>
      <c r="R499" s="16"/>
      <c r="S499" s="16"/>
      <c r="T499" s="20"/>
    </row>
    <row r="500" spans="1:20" ht="17">
      <c r="A500" s="15">
        <v>4</v>
      </c>
      <c r="B500" s="21"/>
      <c r="C500" s="21"/>
      <c r="D500" s="21"/>
      <c r="E500" s="21"/>
      <c r="F500" s="43">
        <v>16</v>
      </c>
      <c r="G500" s="67"/>
      <c r="H500" s="16"/>
      <c r="I500" s="47"/>
      <c r="J500" s="18"/>
      <c r="K500" s="41">
        <v>28</v>
      </c>
      <c r="L500" s="16"/>
      <c r="M500" s="16"/>
      <c r="N500" s="16"/>
      <c r="O500" s="16"/>
      <c r="P500" s="43">
        <v>40</v>
      </c>
      <c r="Q500" s="67"/>
      <c r="R500" s="16"/>
      <c r="S500" s="16"/>
      <c r="T500" s="20"/>
    </row>
    <row r="501" spans="1:20" ht="17">
      <c r="A501" s="15">
        <v>5</v>
      </c>
      <c r="B501" s="21"/>
      <c r="C501" s="16"/>
      <c r="D501" s="16"/>
      <c r="E501" s="16"/>
      <c r="F501" s="43">
        <v>17</v>
      </c>
      <c r="G501" s="67"/>
      <c r="H501" s="16"/>
      <c r="I501" s="16"/>
      <c r="J501" s="18"/>
      <c r="K501" s="41">
        <v>29</v>
      </c>
      <c r="L501" s="16"/>
      <c r="M501" s="16"/>
      <c r="N501" s="16"/>
      <c r="O501" s="16"/>
      <c r="P501" s="43">
        <v>41</v>
      </c>
      <c r="Q501" s="67"/>
      <c r="R501" s="16"/>
      <c r="S501" s="16"/>
      <c r="T501" s="20"/>
    </row>
    <row r="502" spans="1:20" ht="17">
      <c r="A502" s="15">
        <v>6</v>
      </c>
      <c r="B502" s="21"/>
      <c r="C502" s="16"/>
      <c r="D502" s="16"/>
      <c r="E502" s="16"/>
      <c r="F502" s="43">
        <v>18</v>
      </c>
      <c r="G502" s="67"/>
      <c r="H502" s="16"/>
      <c r="I502" s="16"/>
      <c r="J502" s="18"/>
      <c r="K502" s="41">
        <v>30</v>
      </c>
      <c r="L502" s="16"/>
      <c r="M502" s="16"/>
      <c r="N502" s="16"/>
      <c r="O502" s="16"/>
      <c r="P502" s="43">
        <v>42</v>
      </c>
      <c r="Q502" s="67"/>
      <c r="R502" s="16"/>
      <c r="S502" s="47"/>
      <c r="T502" s="20"/>
    </row>
    <row r="503" spans="1:20" ht="17">
      <c r="A503" s="15">
        <v>7</v>
      </c>
      <c r="B503" s="21"/>
      <c r="C503" s="16"/>
      <c r="D503" s="16"/>
      <c r="E503" s="16"/>
      <c r="F503" s="43">
        <v>19</v>
      </c>
      <c r="G503" s="67"/>
      <c r="H503" s="47"/>
      <c r="I503" s="47"/>
      <c r="J503" s="18"/>
      <c r="K503" s="41">
        <v>31</v>
      </c>
      <c r="L503" s="16"/>
      <c r="M503" s="47"/>
      <c r="N503" s="47"/>
      <c r="O503" s="16"/>
      <c r="P503" s="43">
        <v>43</v>
      </c>
      <c r="Q503" s="67"/>
      <c r="R503" s="16"/>
      <c r="S503" s="16"/>
      <c r="T503" s="20"/>
    </row>
    <row r="504" spans="1:20" ht="17">
      <c r="A504" s="15">
        <v>8</v>
      </c>
      <c r="B504" s="21"/>
      <c r="C504" s="16"/>
      <c r="D504" s="16"/>
      <c r="E504" s="16"/>
      <c r="F504" s="43">
        <v>20</v>
      </c>
      <c r="G504" s="67"/>
      <c r="H504" s="47"/>
      <c r="I504" s="47"/>
      <c r="J504" s="18"/>
      <c r="K504" s="41">
        <v>32</v>
      </c>
      <c r="L504" s="16"/>
      <c r="M504" s="47"/>
      <c r="N504" s="47"/>
      <c r="O504" s="16"/>
      <c r="P504" s="43">
        <v>44</v>
      </c>
      <c r="Q504" s="67"/>
      <c r="R504" s="16"/>
      <c r="S504" s="16"/>
      <c r="T504" s="20"/>
    </row>
    <row r="505" spans="1:20" ht="17">
      <c r="A505" s="15">
        <v>9</v>
      </c>
      <c r="B505" s="21"/>
      <c r="C505" s="16"/>
      <c r="D505" s="16"/>
      <c r="E505" s="16"/>
      <c r="F505" s="43">
        <v>21</v>
      </c>
      <c r="G505" s="67"/>
      <c r="H505" s="47"/>
      <c r="I505" s="47"/>
      <c r="J505" s="18"/>
      <c r="K505" s="41">
        <v>33</v>
      </c>
      <c r="L505" s="16"/>
      <c r="M505" s="47"/>
      <c r="N505" s="47"/>
      <c r="O505" s="16"/>
      <c r="P505" s="43">
        <v>45</v>
      </c>
      <c r="Q505" s="67"/>
      <c r="R505" s="16"/>
      <c r="S505" s="16"/>
      <c r="T505" s="20"/>
    </row>
    <row r="506" spans="1:20" ht="17">
      <c r="A506" s="15">
        <v>10</v>
      </c>
      <c r="B506" s="21"/>
      <c r="C506" s="16"/>
      <c r="D506" s="16"/>
      <c r="E506" s="16"/>
      <c r="F506" s="43">
        <v>22</v>
      </c>
      <c r="G506" s="34">
        <v>-26.32</v>
      </c>
      <c r="H506" s="16"/>
      <c r="I506" s="16"/>
      <c r="J506" s="18"/>
      <c r="K506" s="41">
        <v>34</v>
      </c>
      <c r="L506" s="41">
        <v>-25.91</v>
      </c>
      <c r="M506" s="16"/>
      <c r="N506" s="16"/>
      <c r="O506" s="16"/>
      <c r="P506" s="43">
        <v>46</v>
      </c>
      <c r="Q506" s="34">
        <v>-25.23</v>
      </c>
      <c r="R506" s="16"/>
      <c r="S506" s="16"/>
      <c r="T506" s="20"/>
    </row>
    <row r="507" spans="1:20" ht="17">
      <c r="A507" s="15">
        <v>11</v>
      </c>
      <c r="B507" s="21"/>
      <c r="C507" s="16"/>
      <c r="D507" s="16"/>
      <c r="E507" s="16"/>
      <c r="F507" s="43">
        <v>23</v>
      </c>
      <c r="G507" s="34">
        <v>-24.87</v>
      </c>
      <c r="H507" s="16"/>
      <c r="I507" s="16"/>
      <c r="J507" s="18"/>
      <c r="K507" s="41">
        <v>35</v>
      </c>
      <c r="L507" s="41">
        <v>-24.5</v>
      </c>
      <c r="M507" s="16"/>
      <c r="N507" s="16"/>
      <c r="O507" s="16"/>
      <c r="P507" s="43">
        <v>47</v>
      </c>
      <c r="Q507" s="34">
        <v>-26.16</v>
      </c>
      <c r="R507" s="16"/>
      <c r="S507" s="16"/>
      <c r="T507" s="20"/>
    </row>
    <row r="508" spans="1:20" ht="16" thickBot="1">
      <c r="A508" s="22">
        <v>12</v>
      </c>
      <c r="B508" s="23"/>
      <c r="C508" s="23"/>
      <c r="D508" s="23"/>
      <c r="E508" s="23"/>
      <c r="F508" s="50">
        <v>24</v>
      </c>
      <c r="G508" s="78">
        <v>-25.65</v>
      </c>
      <c r="H508" s="23"/>
      <c r="I508" s="23"/>
      <c r="J508" s="25"/>
      <c r="K508" s="51">
        <v>36</v>
      </c>
      <c r="L508" s="51">
        <v>-25.98</v>
      </c>
      <c r="M508" s="23"/>
      <c r="N508" s="23"/>
      <c r="O508" s="23"/>
      <c r="P508" s="50">
        <v>48</v>
      </c>
      <c r="Q508" s="78">
        <v>-24.78</v>
      </c>
      <c r="R508" s="23"/>
      <c r="S508" s="23"/>
      <c r="T508" s="27"/>
    </row>
    <row r="510" spans="1:20" ht="16" thickBot="1">
      <c r="A510" s="3" t="s">
        <v>6</v>
      </c>
      <c r="B510" s="28" t="s">
        <v>15</v>
      </c>
      <c r="K510" s="3" t="s">
        <v>16</v>
      </c>
      <c r="L510" s="28" t="s">
        <v>15</v>
      </c>
    </row>
    <row r="511" spans="1:20" ht="16" thickBot="1">
      <c r="A511" s="29"/>
      <c r="B511" s="30" t="s">
        <v>8</v>
      </c>
      <c r="C511" s="31" t="s">
        <v>9</v>
      </c>
      <c r="D511" s="31" t="s">
        <v>10</v>
      </c>
      <c r="E511" s="31" t="s">
        <v>9</v>
      </c>
      <c r="F511" s="31" t="s">
        <v>11</v>
      </c>
      <c r="G511" s="31" t="s">
        <v>9</v>
      </c>
      <c r="H511" s="31" t="s">
        <v>12</v>
      </c>
      <c r="I511" s="32" t="s">
        <v>9</v>
      </c>
      <c r="K511" s="29"/>
      <c r="L511" s="30" t="s">
        <v>8</v>
      </c>
      <c r="M511" s="31" t="s">
        <v>9</v>
      </c>
      <c r="N511" s="31" t="s">
        <v>10</v>
      </c>
      <c r="O511" s="31" t="s">
        <v>9</v>
      </c>
      <c r="P511" s="31" t="s">
        <v>11</v>
      </c>
      <c r="Q511" s="31" t="s">
        <v>9</v>
      </c>
      <c r="R511" s="31" t="s">
        <v>12</v>
      </c>
      <c r="S511" s="32" t="s">
        <v>9</v>
      </c>
    </row>
    <row r="512" spans="1:20" ht="16" thickTop="1">
      <c r="A512" s="15" t="s">
        <v>21</v>
      </c>
      <c r="B512" s="33" t="e">
        <f>AVERAGE(B497:B499)</f>
        <v>#DIV/0!</v>
      </c>
      <c r="C512" s="34" t="e">
        <f>STDEV(B497:B499)</f>
        <v>#DIV/0!</v>
      </c>
      <c r="D512" s="34" t="e">
        <f>AVERAGE(B500:B502)</f>
        <v>#DIV/0!</v>
      </c>
      <c r="E512" s="34" t="e">
        <f>STDEV(B500:B502)</f>
        <v>#DIV/0!</v>
      </c>
      <c r="F512" s="34" t="e">
        <f>AVERAGE(B503:B505)</f>
        <v>#DIV/0!</v>
      </c>
      <c r="G512" s="34" t="e">
        <f>STDEV(B503:B505)</f>
        <v>#DIV/0!</v>
      </c>
      <c r="H512" s="35" t="e">
        <f>AVERAGE(B506:B508)</f>
        <v>#DIV/0!</v>
      </c>
      <c r="I512" s="36" t="e">
        <f>STDEV(B506:B508)</f>
        <v>#DIV/0!</v>
      </c>
      <c r="K512" s="15" t="s">
        <v>21</v>
      </c>
      <c r="L512" s="72" t="e">
        <f>AVERAGE(D497:D499)</f>
        <v>#DIV/0!</v>
      </c>
      <c r="M512" s="42" t="e">
        <f>STDEV(D497:D499)</f>
        <v>#DIV/0!</v>
      </c>
      <c r="N512" s="67"/>
      <c r="O512" s="67"/>
      <c r="P512" s="42" t="e">
        <f>AVERAGE(D503:D505)</f>
        <v>#DIV/0!</v>
      </c>
      <c r="Q512" s="42" t="e">
        <f>STDEV(D503:D505)</f>
        <v>#DIV/0!</v>
      </c>
      <c r="R512" s="67"/>
      <c r="S512" s="147"/>
    </row>
    <row r="513" spans="1:19">
      <c r="A513" s="83" t="s">
        <v>23</v>
      </c>
      <c r="B513" s="33" t="e">
        <f>AVERAGE(G497:G499)</f>
        <v>#DIV/0!</v>
      </c>
      <c r="C513" s="34" t="e">
        <f>STDEV(G497:G499)</f>
        <v>#DIV/0!</v>
      </c>
      <c r="D513" s="34" t="e">
        <f>AVERAGE(G500:G502)</f>
        <v>#DIV/0!</v>
      </c>
      <c r="E513" s="34" t="e">
        <f>STDEV(G500:G502)</f>
        <v>#DIV/0!</v>
      </c>
      <c r="F513" s="34" t="e">
        <f>AVERAGE(G503:G505)</f>
        <v>#DIV/0!</v>
      </c>
      <c r="G513" s="34" t="e">
        <f>STDEV(G503:G505)</f>
        <v>#DIV/0!</v>
      </c>
      <c r="H513" s="34">
        <f>AVERAGE(G506:G508)</f>
        <v>-25.613333333333333</v>
      </c>
      <c r="I513" s="126">
        <f>STDEV(G506:G508)</f>
        <v>0.72569506911190518</v>
      </c>
      <c r="K513" s="15" t="s">
        <v>23</v>
      </c>
      <c r="L513" s="72" t="e">
        <f>AVERAGE(I497:I499)</f>
        <v>#DIV/0!</v>
      </c>
      <c r="M513" s="42" t="e">
        <f>STDEV(I497:I499)</f>
        <v>#DIV/0!</v>
      </c>
      <c r="N513" s="47"/>
      <c r="O513" s="47"/>
      <c r="P513" s="42" t="e">
        <f>AVERAGE(I503:I505)</f>
        <v>#DIV/0!</v>
      </c>
      <c r="Q513" s="42" t="e">
        <f>STDEV(I503:I505)</f>
        <v>#DIV/0!</v>
      </c>
      <c r="R513" s="47"/>
      <c r="S513" s="149"/>
    </row>
    <row r="514" spans="1:19">
      <c r="A514" s="83" t="s">
        <v>24</v>
      </c>
      <c r="B514" s="33" t="e">
        <f>AVERAGE(L497:L499)</f>
        <v>#DIV/0!</v>
      </c>
      <c r="C514" s="34" t="e">
        <f>STDEV(L497:L499)</f>
        <v>#DIV/0!</v>
      </c>
      <c r="D514" s="34" t="e">
        <f>AVERAGE(L500:L502)</f>
        <v>#DIV/0!</v>
      </c>
      <c r="E514" s="34" t="e">
        <f>STDEV(L500:L502)</f>
        <v>#DIV/0!</v>
      </c>
      <c r="F514" s="34" t="e">
        <f>AVERAGE(L503:L505)</f>
        <v>#DIV/0!</v>
      </c>
      <c r="G514" s="34" t="e">
        <f>STDEV(L503:L505)</f>
        <v>#DIV/0!</v>
      </c>
      <c r="H514" s="34">
        <f>AVERAGE(L506:L508)</f>
        <v>-25.463333333333335</v>
      </c>
      <c r="I514" s="126">
        <f>STDEV(L506:L508)</f>
        <v>0.83500499000505002</v>
      </c>
      <c r="K514" s="15" t="s">
        <v>24</v>
      </c>
      <c r="L514" s="148" t="e">
        <f>AVERAGE(N497:N498)</f>
        <v>#DIV/0!</v>
      </c>
      <c r="M514" s="47" t="e">
        <f>STDEV(N497:N499)</f>
        <v>#DIV/0!</v>
      </c>
      <c r="N514" s="47"/>
      <c r="O514" s="47"/>
      <c r="P514" s="47" t="e">
        <f>AVERAGE(N504:N505)</f>
        <v>#DIV/0!</v>
      </c>
      <c r="Q514" s="47" t="e">
        <f>STDEV(N503:N505)</f>
        <v>#DIV/0!</v>
      </c>
      <c r="R514" s="47"/>
      <c r="S514" s="149"/>
    </row>
    <row r="515" spans="1:19" ht="16" thickBot="1">
      <c r="A515" s="22" t="s">
        <v>25</v>
      </c>
      <c r="B515" s="76" t="e">
        <f>AVERAGE(Q497:Q499)</f>
        <v>#DIV/0!</v>
      </c>
      <c r="C515" s="77" t="e">
        <f>STDEV(Q497:Q499)</f>
        <v>#DIV/0!</v>
      </c>
      <c r="D515" s="78" t="e">
        <f>AVERAGE(Q500:Q502)</f>
        <v>#DIV/0!</v>
      </c>
      <c r="E515" s="77" t="e">
        <f>STDEV(Q500:Q502)</f>
        <v>#DIV/0!</v>
      </c>
      <c r="F515" s="77" t="e">
        <f>AVERAGE(Q503:Q505)</f>
        <v>#DIV/0!</v>
      </c>
      <c r="G515" s="77" t="e">
        <f>STDEV(Q503:Q505)</f>
        <v>#DIV/0!</v>
      </c>
      <c r="H515" s="77">
        <f>AVERAGE(Q506:Q508)</f>
        <v>-25.39</v>
      </c>
      <c r="I515" s="79">
        <f>STDEV(Q506:Q508)</f>
        <v>0.70377553239651591</v>
      </c>
      <c r="K515" s="22" t="s">
        <v>25</v>
      </c>
      <c r="L515" s="150"/>
      <c r="M515" s="49"/>
      <c r="N515" s="49"/>
      <c r="O515" s="49"/>
      <c r="P515" s="49"/>
      <c r="Q515" s="49"/>
      <c r="R515" s="49"/>
      <c r="S515" s="151"/>
    </row>
    <row r="516" spans="1:19">
      <c r="A516" s="83" t="s">
        <v>26</v>
      </c>
      <c r="B516" s="35">
        <v>-10.5</v>
      </c>
      <c r="C516" s="35">
        <v>0.1</v>
      </c>
      <c r="D516" s="34"/>
      <c r="E516" s="35"/>
      <c r="F516" s="35"/>
      <c r="G516" s="35"/>
      <c r="H516" s="35"/>
      <c r="I516" s="35"/>
      <c r="K516" s="84" t="s">
        <v>26</v>
      </c>
      <c r="L516" s="3">
        <v>491</v>
      </c>
      <c r="M516" s="71">
        <v>3</v>
      </c>
    </row>
    <row r="517" spans="1:19">
      <c r="A517" s="83" t="s">
        <v>27</v>
      </c>
      <c r="B517" s="85">
        <v>-41.13</v>
      </c>
      <c r="C517" s="85">
        <v>0.1</v>
      </c>
      <c r="D517" s="34"/>
      <c r="E517" s="35"/>
      <c r="F517" s="35"/>
      <c r="G517" s="35"/>
      <c r="H517" s="35"/>
      <c r="I517" s="35"/>
      <c r="K517" s="41" t="s">
        <v>27</v>
      </c>
      <c r="L517" s="3">
        <v>-314</v>
      </c>
      <c r="M517" s="71">
        <v>3</v>
      </c>
    </row>
    <row r="519" spans="1:19" ht="16" thickBot="1">
      <c r="A519" s="3" t="s">
        <v>28</v>
      </c>
      <c r="K519" s="19"/>
      <c r="L519" s="19"/>
      <c r="M519" s="19"/>
      <c r="N519" s="19"/>
      <c r="O519" s="19"/>
      <c r="P519" s="19"/>
      <c r="Q519" s="19"/>
      <c r="R519" s="19"/>
      <c r="S519" s="19"/>
    </row>
    <row r="520" spans="1:19" ht="16" thickBot="1">
      <c r="A520" s="86"/>
      <c r="B520" s="30" t="s">
        <v>8</v>
      </c>
      <c r="C520" s="31" t="s">
        <v>9</v>
      </c>
      <c r="D520" s="31" t="s">
        <v>10</v>
      </c>
      <c r="E520" s="31" t="s">
        <v>9</v>
      </c>
      <c r="F520" s="31" t="s">
        <v>11</v>
      </c>
      <c r="G520" s="31" t="s">
        <v>9</v>
      </c>
      <c r="H520" s="31" t="s">
        <v>12</v>
      </c>
      <c r="I520" s="32" t="s">
        <v>9</v>
      </c>
      <c r="K520" s="19"/>
      <c r="L520" s="87"/>
      <c r="M520" s="19"/>
      <c r="N520" s="19"/>
      <c r="O520" s="19"/>
      <c r="P520" s="19"/>
      <c r="Q520" s="19"/>
      <c r="R520" s="19"/>
      <c r="S520" s="19"/>
    </row>
    <row r="521" spans="1:19" ht="16" thickTop="1">
      <c r="A521" s="15" t="s">
        <v>21</v>
      </c>
      <c r="B521" s="127"/>
      <c r="C521" s="61"/>
      <c r="D521" s="61"/>
      <c r="E521" s="61"/>
      <c r="F521" s="61"/>
      <c r="G521" s="61"/>
      <c r="H521" s="61"/>
      <c r="I521" s="128"/>
      <c r="K521" s="19"/>
      <c r="L521" s="64"/>
      <c r="M521" s="64"/>
      <c r="N521" s="64"/>
      <c r="O521" s="64"/>
      <c r="P521" s="64"/>
      <c r="Q521" s="64"/>
      <c r="R521" s="64"/>
      <c r="S521" s="64"/>
    </row>
    <row r="522" spans="1:19">
      <c r="A522" s="88" t="s">
        <v>53</v>
      </c>
      <c r="B522" s="89">
        <f>'[1]Cumulative C release'!G150</f>
        <v>0</v>
      </c>
      <c r="C522" s="89">
        <f>'[1]Cumulative C release'!H150</f>
        <v>0</v>
      </c>
      <c r="D522" s="90"/>
      <c r="E522" s="90"/>
      <c r="F522" s="90">
        <f>'[1]Cumulative C release'!W150</f>
        <v>0</v>
      </c>
      <c r="G522" s="90">
        <f>'[1]Cumulative C release'!X150</f>
        <v>0</v>
      </c>
      <c r="H522" s="90"/>
      <c r="I522" s="91"/>
      <c r="K522" s="19"/>
      <c r="L522" s="64"/>
      <c r="M522" s="64"/>
      <c r="N522" s="64"/>
      <c r="O522" s="64"/>
      <c r="P522" s="64"/>
      <c r="Q522" s="64"/>
      <c r="R522" s="64"/>
      <c r="S522" s="64"/>
    </row>
    <row r="523" spans="1:19">
      <c r="A523" s="15" t="s">
        <v>32</v>
      </c>
      <c r="B523" s="75">
        <f>'[1]Cumulative C release'!I150</f>
        <v>0</v>
      </c>
      <c r="C523" s="75">
        <f>'[1]Cumulative C release'!J150</f>
        <v>0</v>
      </c>
      <c r="D523" s="64"/>
      <c r="E523" s="64"/>
      <c r="F523" s="64">
        <f>'[1]Cumulative C release'!Y150</f>
        <v>0</v>
      </c>
      <c r="G523" s="64">
        <f>'[1]Cumulative C release'!Z150</f>
        <v>0</v>
      </c>
      <c r="H523" s="64"/>
      <c r="I523" s="73"/>
      <c r="K523" s="19"/>
      <c r="L523" s="64"/>
      <c r="M523" s="64"/>
      <c r="N523" s="64"/>
      <c r="O523" s="64"/>
      <c r="P523" s="64"/>
      <c r="Q523" s="64"/>
      <c r="R523" s="64"/>
      <c r="S523" s="64"/>
    </row>
    <row r="524" spans="1:19" ht="16" thickBot="1">
      <c r="A524" s="22" t="s">
        <v>31</v>
      </c>
      <c r="B524" s="80"/>
      <c r="C524" s="68"/>
      <c r="D524" s="68"/>
      <c r="E524" s="68"/>
      <c r="F524" s="68"/>
      <c r="G524" s="68"/>
      <c r="H524" s="68"/>
      <c r="I524" s="82"/>
      <c r="K524" s="19"/>
      <c r="L524" s="64"/>
      <c r="M524" s="64"/>
      <c r="N524" s="64"/>
      <c r="O524" s="64"/>
      <c r="P524" s="64"/>
      <c r="Q524" s="64"/>
      <c r="R524" s="64"/>
      <c r="S524" s="64"/>
    </row>
    <row r="525" spans="1:19">
      <c r="K525" s="19"/>
      <c r="L525" s="19"/>
      <c r="M525" s="19"/>
      <c r="N525" s="19"/>
      <c r="O525" s="19"/>
      <c r="P525" s="19"/>
      <c r="Q525" s="19"/>
      <c r="R525" s="19"/>
      <c r="S525" s="19"/>
    </row>
    <row r="526" spans="1:19" ht="16" thickBot="1">
      <c r="A526" s="3" t="s">
        <v>32</v>
      </c>
      <c r="K526" s="3" t="s">
        <v>31</v>
      </c>
    </row>
    <row r="527" spans="1:19" ht="16" thickBot="1">
      <c r="A527" s="29"/>
      <c r="B527" s="92" t="s">
        <v>8</v>
      </c>
      <c r="C527" s="31" t="s">
        <v>4</v>
      </c>
      <c r="D527" s="31" t="s">
        <v>10</v>
      </c>
      <c r="E527" s="31" t="s">
        <v>4</v>
      </c>
      <c r="F527" s="31" t="s">
        <v>11</v>
      </c>
      <c r="G527" s="31" t="s">
        <v>4</v>
      </c>
      <c r="H527" s="31" t="s">
        <v>12</v>
      </c>
      <c r="I527" s="32" t="s">
        <v>4</v>
      </c>
      <c r="K527" s="4"/>
      <c r="L527" s="93" t="s">
        <v>8</v>
      </c>
      <c r="M527" s="5" t="s">
        <v>4</v>
      </c>
      <c r="N527" s="5" t="s">
        <v>10</v>
      </c>
      <c r="O527" s="5" t="s">
        <v>4</v>
      </c>
      <c r="P527" s="5" t="s">
        <v>11</v>
      </c>
      <c r="Q527" s="5" t="s">
        <v>4</v>
      </c>
      <c r="R527" s="5" t="s">
        <v>12</v>
      </c>
      <c r="S527" s="8" t="s">
        <v>4</v>
      </c>
    </row>
    <row r="528" spans="1:19" ht="31" thickTop="1">
      <c r="A528" s="94" t="s">
        <v>33</v>
      </c>
      <c r="B528" s="33" t="e">
        <f>(B514-B516)/(B513-B516)</f>
        <v>#DIV/0!</v>
      </c>
      <c r="C528" s="35" t="e">
        <f>((1/(B513-$B516)*C514)^2+((B514-$B516)/(B513-$B516)/(B513-$B516)*$C516)^2+(($B516-B514)/(B513-$B516)/(B513-$B516)*C513)^2)^0.5</f>
        <v>#DIV/0!</v>
      </c>
      <c r="D528" s="35"/>
      <c r="E528" s="35"/>
      <c r="F528" s="35" t="e">
        <f>(F514-B516)/(F513-B516)</f>
        <v>#DIV/0!</v>
      </c>
      <c r="G528" s="35" t="e">
        <f>((1/(F513-$B516)*G514)^2+((F514-$B516)/(F513-$B516)/(F513-$B516)*$C516)^2+(($B516-F514)/(F513-$B516)/(F513-$B516)*G513)^2)^0.5</f>
        <v>#DIV/0!</v>
      </c>
      <c r="H528" s="35"/>
      <c r="I528" s="36"/>
      <c r="K528" s="95" t="s">
        <v>33</v>
      </c>
      <c r="L528" s="96" t="e">
        <f>(B515-B517)/(B513-B517)</f>
        <v>#DIV/0!</v>
      </c>
      <c r="M528" s="97" t="e">
        <f>((1/(B513-$B517)^2*C515)^2+((B515-$B517)/(B513-$B517)/(B513-$B517)*$C517)^2+(($B517-B515)/(B513-$B517)/(B513-$B517)*C513)^2)^0.5</f>
        <v>#DIV/0!</v>
      </c>
      <c r="N528" s="97" t="e">
        <f>(D515-B517)/(D513-B517)</f>
        <v>#DIV/0!</v>
      </c>
      <c r="O528" s="97" t="e">
        <f>((1/(D513-$B517)^2*E515)^2+((D515-$B517)/(D513-$B517)/(D513-$B517)*$C517)^2+(($B517-D515)/(D513-$B517)/(D513-$B517)*E513)^2)^0.5</f>
        <v>#DIV/0!</v>
      </c>
      <c r="P528" s="97" t="e">
        <f>(F515-B517)/(F513-B517)</f>
        <v>#DIV/0!</v>
      </c>
      <c r="Q528" s="97" t="e">
        <f>((1/(F513-$B517)^2*G515)^2+((F515-$B517)/(F513-$B517)/(F513-$B517)*$C517)^2+(($B517-F515)/(F513-$B517)/(F513-$B517)*G513)^2)^0.5</f>
        <v>#DIV/0!</v>
      </c>
      <c r="R528" s="97">
        <f>(H515-B517)/(H513-B517)</f>
        <v>1.0143931256713212</v>
      </c>
      <c r="S528" s="98">
        <f>((1/(H513-$B517)^2*I515)^2+((H515-$B517)/(H513-$B517)/(H513-$B517)*$C517)^2+(($B517-H515)/(H513-$B517)/(H513-$B517)*I513)^2)^0.5</f>
        <v>4.797932815163259E-2</v>
      </c>
    </row>
    <row r="529" spans="1:19" ht="60">
      <c r="A529" s="99" t="s">
        <v>34</v>
      </c>
      <c r="B529" s="89" t="e">
        <f>B523*B528</f>
        <v>#DIV/0!</v>
      </c>
      <c r="C529" s="90" t="e">
        <f>((B528*C523)^2+(B523*C528)^2)^0.5</f>
        <v>#DIV/0!</v>
      </c>
      <c r="D529" s="90"/>
      <c r="E529" s="90"/>
      <c r="F529" s="90" t="e">
        <f>F523*F528</f>
        <v>#DIV/0!</v>
      </c>
      <c r="G529" s="90" t="e">
        <f>((F528*G523)^2+(F523*G528)^2)^0.5</f>
        <v>#DIV/0!</v>
      </c>
      <c r="H529" s="90"/>
      <c r="I529" s="91"/>
      <c r="K529" s="94" t="s">
        <v>34</v>
      </c>
      <c r="L529" s="75" t="e">
        <f>B524*L528</f>
        <v>#DIV/0!</v>
      </c>
      <c r="M529" s="64" t="e">
        <f>((L528*C524)^2+(B524*M528)^2)^0.5</f>
        <v>#DIV/0!</v>
      </c>
      <c r="N529" s="64" t="e">
        <f>D524*N528</f>
        <v>#DIV/0!</v>
      </c>
      <c r="O529" s="64" t="e">
        <f>((N528*E524)^2+(D524*O528)^2)^0.5</f>
        <v>#DIV/0!</v>
      </c>
      <c r="P529" s="64" t="e">
        <f>F524*P528</f>
        <v>#DIV/0!</v>
      </c>
      <c r="Q529" s="64" t="e">
        <f>((P528*G524)^2+(F524*Q528)^2)^0.5</f>
        <v>#DIV/0!</v>
      </c>
      <c r="R529" s="64">
        <f>H524*R528</f>
        <v>0</v>
      </c>
      <c r="S529" s="73">
        <f>((R528*I524)^2+(H524*S528)^2)^0.5</f>
        <v>0</v>
      </c>
    </row>
    <row r="530" spans="1:19" ht="60">
      <c r="A530" s="94" t="s">
        <v>35</v>
      </c>
      <c r="B530" s="75" t="e">
        <f>B529-B522</f>
        <v>#DIV/0!</v>
      </c>
      <c r="C530" s="64" t="e">
        <f>(C529^2+C522^2)^0.5</f>
        <v>#DIV/0!</v>
      </c>
      <c r="D530" s="64"/>
      <c r="E530" s="64"/>
      <c r="F530" s="64" t="e">
        <f>F529-F522</f>
        <v>#DIV/0!</v>
      </c>
      <c r="G530" s="64" t="e">
        <f>(G529^2+G522^2)^0.5</f>
        <v>#DIV/0!</v>
      </c>
      <c r="H530" s="64"/>
      <c r="I530" s="73"/>
      <c r="K530" s="94" t="s">
        <v>36</v>
      </c>
      <c r="L530" s="75" t="e">
        <f>L529-B522</f>
        <v>#DIV/0!</v>
      </c>
      <c r="M530" s="64" t="e">
        <f>(M529^2+C522^2)^0.5</f>
        <v>#DIV/0!</v>
      </c>
      <c r="N530" s="64" t="e">
        <f>N529-D522</f>
        <v>#DIV/0!</v>
      </c>
      <c r="O530" s="64" t="e">
        <f>(O529^2+E522^2)^0.5</f>
        <v>#DIV/0!</v>
      </c>
      <c r="P530" s="64" t="e">
        <f>P529-F522</f>
        <v>#DIV/0!</v>
      </c>
      <c r="Q530" s="64" t="e">
        <f>(Q529^2+G522^2)^0.5</f>
        <v>#DIV/0!</v>
      </c>
      <c r="R530" s="64">
        <f>H524-R529</f>
        <v>0</v>
      </c>
      <c r="S530" s="73">
        <f>(S529^2+I522^2)^0.5</f>
        <v>0</v>
      </c>
    </row>
    <row r="531" spans="1:19" ht="30">
      <c r="A531" s="94" t="s">
        <v>37</v>
      </c>
      <c r="B531" s="75" t="e">
        <f>(B529/B522-1)*100</f>
        <v>#DIV/0!</v>
      </c>
      <c r="C531" s="64" t="e">
        <f>((1/B522*C529)^2+(B529/B522/B522*C522)^2)^0.5*100</f>
        <v>#DIV/0!</v>
      </c>
      <c r="D531" s="64"/>
      <c r="E531" s="64"/>
      <c r="F531" s="64" t="e">
        <f>(F529/F522-1)*100</f>
        <v>#DIV/0!</v>
      </c>
      <c r="G531" s="64" t="e">
        <f>((1/F522*G529)^2+(F529/F522/F522*G522)^2)^0.5*100</f>
        <v>#DIV/0!</v>
      </c>
      <c r="H531" s="64"/>
      <c r="I531" s="73"/>
      <c r="K531" s="104" t="s">
        <v>38</v>
      </c>
      <c r="L531" s="105" t="e">
        <f>(L529/B522-1)*100</f>
        <v>#DIV/0!</v>
      </c>
      <c r="M531" s="106" t="e">
        <f>((1/B522*M529)^2+(L529/B522/B522*C522)^2)^0.5*100</f>
        <v>#DIV/0!</v>
      </c>
      <c r="N531" s="106" t="e">
        <f>(N529/D522-1)*100</f>
        <v>#DIV/0!</v>
      </c>
      <c r="O531" s="106" t="e">
        <f>((1/D522*O529)^2+(N529/D522/D522*E522)^2)^0.5*100</f>
        <v>#DIV/0!</v>
      </c>
      <c r="P531" s="106" t="e">
        <f>(P529/F522-1)*100</f>
        <v>#DIV/0!</v>
      </c>
      <c r="Q531" s="106" t="e">
        <f>((1/F522*Q529)^2+(P529/F522/F522*G522)^2)^0.5*100</f>
        <v>#DIV/0!</v>
      </c>
      <c r="R531" s="106" t="e">
        <f>(R529/H522-1)*100</f>
        <v>#DIV/0!</v>
      </c>
      <c r="S531" s="107" t="e">
        <f>((1/H522*S529)^2+(R529/H522/H522*I522)^2)^0.5*100</f>
        <v>#DIV/0!</v>
      </c>
    </row>
    <row r="532" spans="1:19" ht="60">
      <c r="A532" s="108" t="s">
        <v>39</v>
      </c>
      <c r="B532" s="109" t="e">
        <f>B523*(1-B528)</f>
        <v>#DIV/0!</v>
      </c>
      <c r="C532" s="110" t="e">
        <f>(((1-B528)*C523)^2+(B523*C528)^2)^0.5</f>
        <v>#DIV/0!</v>
      </c>
      <c r="D532" s="110"/>
      <c r="E532" s="110"/>
      <c r="F532" s="110" t="e">
        <f>F523*(1-F528)</f>
        <v>#DIV/0!</v>
      </c>
      <c r="G532" s="110" t="e">
        <f>(((1-F528)*G523)^2+(F523*G528)^2)^0.5</f>
        <v>#DIV/0!</v>
      </c>
      <c r="H532" s="110"/>
      <c r="I532" s="111"/>
      <c r="K532" s="94" t="s">
        <v>39</v>
      </c>
      <c r="L532" s="75" t="e">
        <f>B524*(1-L528)</f>
        <v>#DIV/0!</v>
      </c>
      <c r="M532" s="64" t="e">
        <f>(((1-L528)*C524)^2+(B524*M528)^2)^0.5</f>
        <v>#DIV/0!</v>
      </c>
      <c r="N532" s="64" t="e">
        <f>D524*(1-N528)</f>
        <v>#DIV/0!</v>
      </c>
      <c r="O532" s="64" t="e">
        <f>(((1-N528)*E524)^2+(D524*O528)^2)^0.5</f>
        <v>#DIV/0!</v>
      </c>
      <c r="P532" s="64" t="e">
        <f>F524*(1-P528)</f>
        <v>#DIV/0!</v>
      </c>
      <c r="Q532" s="64" t="e">
        <f>(((1-P528)*G524)^2+(F524*Q528)^2)^0.5</f>
        <v>#DIV/0!</v>
      </c>
      <c r="R532" s="64">
        <f>H524*(1-R528)</f>
        <v>0</v>
      </c>
      <c r="S532" s="73">
        <f>(((1-R528)*I524)^2+(H524*S528)^2)^0.5</f>
        <v>0</v>
      </c>
    </row>
    <row r="533" spans="1:19" ht="60">
      <c r="A533" s="112" t="s">
        <v>40</v>
      </c>
      <c r="B533" s="113">
        <v>54.4</v>
      </c>
      <c r="C533" s="19">
        <v>0</v>
      </c>
      <c r="D533" s="19"/>
      <c r="E533" s="41"/>
      <c r="F533" s="19">
        <v>46.6</v>
      </c>
      <c r="G533" s="41">
        <v>0</v>
      </c>
      <c r="H533" s="64"/>
      <c r="I533" s="66"/>
      <c r="K533" s="112" t="s">
        <v>40</v>
      </c>
      <c r="L533" s="113">
        <v>54.4</v>
      </c>
      <c r="M533" s="41">
        <v>0</v>
      </c>
      <c r="N533" s="19">
        <v>19.8</v>
      </c>
      <c r="O533" s="41">
        <v>0</v>
      </c>
      <c r="P533" s="19">
        <v>46.6</v>
      </c>
      <c r="Q533" s="41">
        <v>0</v>
      </c>
      <c r="R533" s="64">
        <v>11</v>
      </c>
      <c r="S533" s="66">
        <v>0</v>
      </c>
    </row>
    <row r="534" spans="1:19" ht="31" thickBot="1">
      <c r="A534" s="114" t="s">
        <v>41</v>
      </c>
      <c r="B534" s="80" t="e">
        <f>B532/B533*100</f>
        <v>#DIV/0!</v>
      </c>
      <c r="C534" s="68" t="e">
        <f>((1/B533*C532)^2+(B532/B533/B533*C533)^2)^0.5*100</f>
        <v>#DIV/0!</v>
      </c>
      <c r="D534" s="68"/>
      <c r="E534" s="68"/>
      <c r="F534" s="68" t="e">
        <f>F532/F533*100</f>
        <v>#DIV/0!</v>
      </c>
      <c r="G534" s="68" t="e">
        <f>((1/F533*G532)^2+(F532/F533/F533*G533)^2)^0.5*100</f>
        <v>#DIV/0!</v>
      </c>
      <c r="H534" s="68"/>
      <c r="I534" s="82"/>
      <c r="K534" s="114" t="s">
        <v>41</v>
      </c>
      <c r="L534" s="80" t="e">
        <f>L532/L533*100</f>
        <v>#DIV/0!</v>
      </c>
      <c r="M534" s="68" t="e">
        <f>((1/L533*M532)^2+(L532/L533/L533*M533)^2)^0.5*100</f>
        <v>#DIV/0!</v>
      </c>
      <c r="N534" s="68" t="e">
        <f>N532/N533*100</f>
        <v>#DIV/0!</v>
      </c>
      <c r="O534" s="68" t="e">
        <f>((1/N533*O532)^2+(N532/N533/N533*O533)^2)^0.5*100</f>
        <v>#DIV/0!</v>
      </c>
      <c r="P534" s="68" t="e">
        <f>P532/P533*100</f>
        <v>#DIV/0!</v>
      </c>
      <c r="Q534" s="68" t="e">
        <f>((1/P533*Q532)^2+(P532/P533/P533*Q533)^2)^0.5*100</f>
        <v>#DIV/0!</v>
      </c>
      <c r="R534" s="68">
        <f>R532/R533*100</f>
        <v>0</v>
      </c>
      <c r="S534" s="82">
        <f>((1/R533*S532)^2+(R532/R533/R533*S533)^2)^0.5*100</f>
        <v>0</v>
      </c>
    </row>
    <row r="535" spans="1:19" ht="16" thickBot="1"/>
    <row r="536" spans="1:19" ht="16" thickBot="1">
      <c r="A536" s="29"/>
      <c r="B536" s="92" t="s">
        <v>8</v>
      </c>
      <c r="C536" s="31" t="s">
        <v>4</v>
      </c>
      <c r="D536" s="31" t="s">
        <v>10</v>
      </c>
      <c r="E536" s="31" t="s">
        <v>4</v>
      </c>
      <c r="F536" s="31" t="s">
        <v>11</v>
      </c>
      <c r="G536" s="31" t="s">
        <v>4</v>
      </c>
      <c r="H536" s="31" t="s">
        <v>12</v>
      </c>
      <c r="I536" s="32" t="s">
        <v>4</v>
      </c>
      <c r="K536" s="29"/>
      <c r="L536" s="92" t="s">
        <v>8</v>
      </c>
      <c r="M536" s="31" t="s">
        <v>4</v>
      </c>
      <c r="N536" s="31" t="s">
        <v>10</v>
      </c>
      <c r="O536" s="31" t="s">
        <v>4</v>
      </c>
      <c r="P536" s="31" t="s">
        <v>11</v>
      </c>
      <c r="Q536" s="31" t="s">
        <v>4</v>
      </c>
      <c r="R536" s="31" t="s">
        <v>12</v>
      </c>
      <c r="S536" s="32" t="s">
        <v>4</v>
      </c>
    </row>
    <row r="537" spans="1:19" ht="31" thickTop="1">
      <c r="A537" s="112" t="s">
        <v>42</v>
      </c>
      <c r="B537" s="113">
        <f>L516</f>
        <v>491</v>
      </c>
      <c r="C537" s="64">
        <f>M516</f>
        <v>3</v>
      </c>
      <c r="D537" s="19">
        <f>L516</f>
        <v>491</v>
      </c>
      <c r="E537" s="64">
        <f>M516</f>
        <v>3</v>
      </c>
      <c r="F537" s="19">
        <f>L516</f>
        <v>491</v>
      </c>
      <c r="G537" s="64">
        <f>M516</f>
        <v>3</v>
      </c>
      <c r="H537" s="19">
        <f>L516</f>
        <v>491</v>
      </c>
      <c r="I537" s="73">
        <f>M516</f>
        <v>3</v>
      </c>
      <c r="K537" s="112" t="s">
        <v>42</v>
      </c>
      <c r="L537" s="113">
        <f>L517</f>
        <v>-314</v>
      </c>
      <c r="M537" s="64">
        <f>M517</f>
        <v>3</v>
      </c>
      <c r="N537" s="19">
        <f>L517</f>
        <v>-314</v>
      </c>
      <c r="O537" s="64">
        <f>M517</f>
        <v>3</v>
      </c>
      <c r="P537" s="19">
        <f>L517</f>
        <v>-314</v>
      </c>
      <c r="Q537" s="64">
        <f>M517</f>
        <v>3</v>
      </c>
      <c r="R537" s="19">
        <f>L517</f>
        <v>-314</v>
      </c>
      <c r="S537" s="73">
        <f>M517</f>
        <v>3</v>
      </c>
    </row>
    <row r="538" spans="1:19" ht="75">
      <c r="A538" s="112" t="s">
        <v>43</v>
      </c>
      <c r="B538" s="75" t="e">
        <f t="shared" ref="B538:I538" si="30">L514</f>
        <v>#DIV/0!</v>
      </c>
      <c r="C538" s="64" t="e">
        <f t="shared" si="30"/>
        <v>#DIV/0!</v>
      </c>
      <c r="D538" s="64">
        <f t="shared" si="30"/>
        <v>0</v>
      </c>
      <c r="E538" s="64">
        <f t="shared" si="30"/>
        <v>0</v>
      </c>
      <c r="F538" s="64" t="e">
        <f t="shared" si="30"/>
        <v>#DIV/0!</v>
      </c>
      <c r="G538" s="64" t="e">
        <f t="shared" si="30"/>
        <v>#DIV/0!</v>
      </c>
      <c r="H538" s="64">
        <f t="shared" si="30"/>
        <v>0</v>
      </c>
      <c r="I538" s="73">
        <f t="shared" si="30"/>
        <v>0</v>
      </c>
      <c r="K538" s="112" t="s">
        <v>43</v>
      </c>
      <c r="L538" s="75">
        <f>L515</f>
        <v>0</v>
      </c>
      <c r="M538" s="64">
        <f t="shared" ref="M538:S538" si="31">M515</f>
        <v>0</v>
      </c>
      <c r="N538" s="64">
        <f t="shared" si="31"/>
        <v>0</v>
      </c>
      <c r="O538" s="64">
        <f t="shared" si="31"/>
        <v>0</v>
      </c>
      <c r="P538" s="64">
        <f t="shared" si="31"/>
        <v>0</v>
      </c>
      <c r="Q538" s="64">
        <f t="shared" si="31"/>
        <v>0</v>
      </c>
      <c r="R538" s="64">
        <f t="shared" si="31"/>
        <v>0</v>
      </c>
      <c r="S538" s="73">
        <f t="shared" si="31"/>
        <v>0</v>
      </c>
    </row>
    <row r="539" spans="1:19" ht="60">
      <c r="A539" s="100" t="s">
        <v>44</v>
      </c>
      <c r="B539" s="101" t="e">
        <f>(B523*B538-B532*B537)/(B523-B532)</f>
        <v>#DIV/0!</v>
      </c>
      <c r="C539" s="102" t="e">
        <f>((B532*(B538-B537)/(B523-B532)/(B523-B532)*C523)^2+(B523*(B538-B537)/(B523-B532)/(B523-B532)*C532)^2+(B523/(B523-B532)*C538)^2+(B532/(B523-B532)*C537)^2)^0.5</f>
        <v>#DIV/0!</v>
      </c>
      <c r="D539" s="102" t="e">
        <f>(D523*D538-D532*D537)/(D523-D532)</f>
        <v>#DIV/0!</v>
      </c>
      <c r="E539" s="102" t="e">
        <f>((D532*(D538-D537)/(D523-D532)/(D523-D532)*E523)^2+(D523*(D538-D537)/(D523-D532)/(D523-D532)*E532)^2+(D523/(D523-D532)*E538)^2+(D532/(D523-D532)*E537)^2)^0.5</f>
        <v>#DIV/0!</v>
      </c>
      <c r="F539" s="102" t="e">
        <f>(F523*F538-F532*F537)/(F523-F532)</f>
        <v>#DIV/0!</v>
      </c>
      <c r="G539" s="102" t="e">
        <f>((F532*(F538-F537)/(F523-F532)/(F523-F532)*G523)^2+(F523*(F538-F537)/(F523-F532)/(F523-F532)*G532)^2+(F523/(F523-F532)*G538)^2+(F532/(F523-F532)*G537)^2)^0.5</f>
        <v>#DIV/0!</v>
      </c>
      <c r="H539" s="102" t="e">
        <f>(H523*H538-H532*H537)/(H523-H532)</f>
        <v>#DIV/0!</v>
      </c>
      <c r="I539" s="103" t="e">
        <f>((H532*(H538-H537)/(H523-H532)/(H523-H532)*I523)^2+(H523*(H538-H537)/(H523-H532)/(H523-H532)*I532)^2+(H523/(H523-H532)*I538)^2+(H532/(H523-H532)*I537)^2)^0.5</f>
        <v>#DIV/0!</v>
      </c>
      <c r="K539" s="100" t="s">
        <v>44</v>
      </c>
      <c r="L539" s="101" t="e">
        <f>(L538*1-L537*(1-L528))/L528</f>
        <v>#DIV/0!</v>
      </c>
      <c r="M539" s="102" t="e">
        <f>((M538/L528)^2+(M537*(L528-1)/L528)^2+(M528*(L538-L537)/L528/L528)^2)^0.5</f>
        <v>#DIV/0!</v>
      </c>
      <c r="N539" s="102" t="e">
        <f>(N538*1-N537*(1-N528))/N528</f>
        <v>#DIV/0!</v>
      </c>
      <c r="O539" s="102" t="e">
        <f>((O538/N528)^2+(O537*(N528-1)/N528)^2+(O528*(N538-N537)/N528/N528)^2)^0.5</f>
        <v>#DIV/0!</v>
      </c>
      <c r="P539" s="102" t="e">
        <f>(P538*1-P537*(1-P528))/P528</f>
        <v>#DIV/0!</v>
      </c>
      <c r="Q539" s="102" t="e">
        <f>((Q538/P528)^2+(Q537*(P528-1)/P528)^2+(Q528*(P538-P537)/P528/P528)^2)^0.5</f>
        <v>#DIV/0!</v>
      </c>
      <c r="R539" s="102">
        <f>(R538*1-R537*(1-R528))/R528</f>
        <v>-4.4553155442609276</v>
      </c>
      <c r="S539" s="103">
        <f>((S538/R528)^2+(S537*(R528-1)/R528)^2+(S528*(R538-R537)/R528/R528)^2)^0.5</f>
        <v>14.641077887961526</v>
      </c>
    </row>
    <row r="540" spans="1:19">
      <c r="A540" s="15"/>
      <c r="B540" s="113"/>
      <c r="C540" s="19"/>
      <c r="D540" s="19"/>
      <c r="E540" s="19"/>
      <c r="F540" s="19"/>
      <c r="G540" s="19"/>
      <c r="H540" s="19"/>
      <c r="I540" s="66"/>
      <c r="K540" s="15"/>
      <c r="L540" s="113"/>
      <c r="M540" s="19"/>
      <c r="N540" s="19"/>
      <c r="O540" s="19"/>
      <c r="P540" s="19"/>
      <c r="Q540" s="19"/>
      <c r="R540" s="19"/>
      <c r="S540" s="66"/>
    </row>
    <row r="541" spans="1:19" ht="60">
      <c r="A541" s="112" t="s">
        <v>45</v>
      </c>
      <c r="B541" s="75" t="e">
        <f t="shared" ref="B541:I541" si="32">L513</f>
        <v>#DIV/0!</v>
      </c>
      <c r="C541" s="64" t="e">
        <f t="shared" si="32"/>
        <v>#DIV/0!</v>
      </c>
      <c r="D541" s="64">
        <f t="shared" si="32"/>
        <v>0</v>
      </c>
      <c r="E541" s="64">
        <f t="shared" si="32"/>
        <v>0</v>
      </c>
      <c r="F541" s="64" t="e">
        <f t="shared" si="32"/>
        <v>#DIV/0!</v>
      </c>
      <c r="G541" s="64" t="e">
        <f t="shared" si="32"/>
        <v>#DIV/0!</v>
      </c>
      <c r="H541" s="64">
        <f t="shared" si="32"/>
        <v>0</v>
      </c>
      <c r="I541" s="73">
        <f t="shared" si="32"/>
        <v>0</v>
      </c>
      <c r="K541" s="112" t="s">
        <v>45</v>
      </c>
      <c r="L541" s="75" t="e">
        <f>L513</f>
        <v>#DIV/0!</v>
      </c>
      <c r="M541" s="64" t="e">
        <f t="shared" ref="M541:S541" si="33">M513</f>
        <v>#DIV/0!</v>
      </c>
      <c r="N541" s="64">
        <f t="shared" si="33"/>
        <v>0</v>
      </c>
      <c r="O541" s="64">
        <f t="shared" si="33"/>
        <v>0</v>
      </c>
      <c r="P541" s="64" t="e">
        <f t="shared" si="33"/>
        <v>#DIV/0!</v>
      </c>
      <c r="Q541" s="64" t="e">
        <f t="shared" si="33"/>
        <v>#DIV/0!</v>
      </c>
      <c r="R541" s="64">
        <f t="shared" si="33"/>
        <v>0</v>
      </c>
      <c r="S541" s="73">
        <f t="shared" si="33"/>
        <v>0</v>
      </c>
    </row>
    <row r="542" spans="1:19" ht="75">
      <c r="A542" s="112" t="s">
        <v>46</v>
      </c>
      <c r="B542" s="75" t="e">
        <f t="shared" ref="B542:I542" si="34">B530</f>
        <v>#DIV/0!</v>
      </c>
      <c r="C542" s="64" t="e">
        <f t="shared" si="34"/>
        <v>#DIV/0!</v>
      </c>
      <c r="D542" s="64">
        <f t="shared" si="34"/>
        <v>0</v>
      </c>
      <c r="E542" s="64">
        <f t="shared" si="34"/>
        <v>0</v>
      </c>
      <c r="F542" s="64" t="e">
        <f t="shared" si="34"/>
        <v>#DIV/0!</v>
      </c>
      <c r="G542" s="64" t="e">
        <f t="shared" si="34"/>
        <v>#DIV/0!</v>
      </c>
      <c r="H542" s="64">
        <f t="shared" si="34"/>
        <v>0</v>
      </c>
      <c r="I542" s="73">
        <f t="shared" si="34"/>
        <v>0</v>
      </c>
      <c r="K542" s="112" t="s">
        <v>46</v>
      </c>
      <c r="L542" s="75" t="e">
        <f>L530</f>
        <v>#DIV/0!</v>
      </c>
      <c r="M542" s="64" t="e">
        <f t="shared" ref="M542:S542" si="35">M530</f>
        <v>#DIV/0!</v>
      </c>
      <c r="N542" s="64" t="e">
        <f t="shared" si="35"/>
        <v>#DIV/0!</v>
      </c>
      <c r="O542" s="64" t="e">
        <f t="shared" si="35"/>
        <v>#DIV/0!</v>
      </c>
      <c r="P542" s="64" t="e">
        <f t="shared" si="35"/>
        <v>#DIV/0!</v>
      </c>
      <c r="Q542" s="64" t="e">
        <f t="shared" si="35"/>
        <v>#DIV/0!</v>
      </c>
      <c r="R542" s="64">
        <f t="shared" si="35"/>
        <v>0</v>
      </c>
      <c r="S542" s="73">
        <f t="shared" si="35"/>
        <v>0</v>
      </c>
    </row>
    <row r="543" spans="1:19" ht="76" thickBot="1">
      <c r="A543" s="115" t="s">
        <v>47</v>
      </c>
      <c r="B543" s="116" t="e">
        <f>(B529*B539-B522*B541)/(B529-B522)</f>
        <v>#DIV/0!</v>
      </c>
      <c r="C543" s="117" t="e">
        <f>((B522*(B539-B541)/(B529-B522)/(B529-B522)*C529)^2+(B529*(B539-B541)/(B529-B522)/(B529-B522)*C522)^2+(B529/(B529-B522)*C539)^2+(B522/(B529-B522)*C541)^2)^0.5</f>
        <v>#DIV/0!</v>
      </c>
      <c r="D543" s="117" t="e">
        <f>(D529*D539-D522*D541)/(D529-D522)</f>
        <v>#DIV/0!</v>
      </c>
      <c r="E543" s="117" t="e">
        <f>((D522*(D539-D541)/(D529-D522)/(D529-D522)*E529)^2+(D529*(D539-D541)/(D529-D522)/(D529-D522)*E522)^2+(D529/(D529-D522)*E539)^2+(D522/(D529-D522)*E541)^2)^0.5</f>
        <v>#DIV/0!</v>
      </c>
      <c r="F543" s="117" t="e">
        <f>(F529*F539-F522*F541)/(F529-F522)</f>
        <v>#DIV/0!</v>
      </c>
      <c r="G543" s="117" t="e">
        <f>((F522*(F539-F541)/(F529-F522)/(F529-F522)*G529)^2+(F529*(F539-F541)/(F529-F522)/(F529-F522)*G522)^2+(F529/(F529-F522)*G539)^2+(F522/(F529-F522)*G541)^2)^0.5</f>
        <v>#DIV/0!</v>
      </c>
      <c r="H543" s="117" t="e">
        <f>(H529*H539-H522*H541)/(H529-H522)</f>
        <v>#DIV/0!</v>
      </c>
      <c r="I543" s="118" t="e">
        <f>((H522*(H539-H541)/(H529-H522)/(H529-H522)*I529)^2+(H529*(H539-H541)/(H529-H522)/(H529-H522)*I522)^2+(H529/(H529-H522)*I539)^2+(H522/(H529-H522)*I541)^2)^0.5</f>
        <v>#DIV/0!</v>
      </c>
      <c r="K543" s="115" t="s">
        <v>47</v>
      </c>
      <c r="L543" s="116" t="e">
        <f>(L539*L529-L541*B522)/L542</f>
        <v>#DIV/0!</v>
      </c>
      <c r="M543" s="117" t="e">
        <f>((M539*L529/L542)^2+(M529*L539/L542)^2+(M541*B522/L542)^2+(C522*L541/L542)^2+(M542*((L539*L529-L541*B522)/L542/L542))^2)^0.5</f>
        <v>#DIV/0!</v>
      </c>
      <c r="N543" s="117" t="e">
        <f>(N539*N529-N541*D522)/N542</f>
        <v>#DIV/0!</v>
      </c>
      <c r="O543" s="117" t="e">
        <f>((O539*N529/N542)^2+(O529*N539/N542)^2+(O541*D522/N542)^2+(E522*N541/N542)^2+(O542*((N539*N529-N541*D522)/N542/N542))^2)^0.5</f>
        <v>#DIV/0!</v>
      </c>
      <c r="P543" s="117" t="e">
        <f>(P539*P529-P541*F522)/P542</f>
        <v>#DIV/0!</v>
      </c>
      <c r="Q543" s="117" t="e">
        <f>((Q539*P529/P542)^2+(Q529*P539/P542)^2+(Q541*F522/P542)^2+(G522*P541/P542)^2+(Q542*((P539*P529-P541*F522)/P542/P542))^2)^0.5</f>
        <v>#DIV/0!</v>
      </c>
      <c r="R543" s="117" t="e">
        <f>(R539*R529-R541*H522)/R542</f>
        <v>#DIV/0!</v>
      </c>
      <c r="S543" s="118" t="e">
        <f>((S539*R529/R542)^2+(S529*R539/R542)^2+(S541*H522/R542)^2+(I522*R541/R542)^2+(S542*((R539*R529-R541*H522)/R542/R542))^2)^0.5</f>
        <v>#DIV/0!</v>
      </c>
    </row>
    <row r="544" spans="1:19">
      <c r="A544" s="119"/>
      <c r="B544" s="71"/>
      <c r="C544" s="71"/>
      <c r="D544" s="71"/>
      <c r="E544" s="71"/>
      <c r="F544" s="71"/>
      <c r="G544" s="71"/>
      <c r="H544" s="71"/>
      <c r="I544" s="71"/>
    </row>
    <row r="545" spans="1:9" ht="16" thickBot="1">
      <c r="A545" s="119" t="s">
        <v>32</v>
      </c>
    </row>
    <row r="546" spans="1:9" ht="16" thickBot="1">
      <c r="A546" s="29"/>
      <c r="B546" s="92" t="s">
        <v>8</v>
      </c>
      <c r="C546" s="31" t="s">
        <v>4</v>
      </c>
      <c r="D546" s="31" t="s">
        <v>10</v>
      </c>
      <c r="E546" s="31" t="s">
        <v>4</v>
      </c>
      <c r="F546" s="31" t="s">
        <v>11</v>
      </c>
      <c r="G546" s="31" t="s">
        <v>4</v>
      </c>
      <c r="H546" s="31" t="s">
        <v>12</v>
      </c>
      <c r="I546" s="32" t="s">
        <v>4</v>
      </c>
    </row>
    <row r="547" spans="1:9" ht="46" thickTop="1">
      <c r="A547" s="94" t="s">
        <v>54</v>
      </c>
      <c r="B547" s="75" t="e">
        <f>B477+B530</f>
        <v>#VALUE!</v>
      </c>
      <c r="C547" s="64" t="e">
        <f>(C477^2+C530^2)^0.5</f>
        <v>#VALUE!</v>
      </c>
      <c r="D547" s="64" t="e">
        <f>D477+D530</f>
        <v>#VALUE!</v>
      </c>
      <c r="E547" s="64" t="e">
        <f>(E477^2+E530^2)^0.5</f>
        <v>#VALUE!</v>
      </c>
      <c r="F547" s="64" t="e">
        <f>F477+F530</f>
        <v>#VALUE!</v>
      </c>
      <c r="G547" s="64" t="e">
        <f>(G477^2+G530^2)^0.5</f>
        <v>#VALUE!</v>
      </c>
      <c r="H547" s="64" t="e">
        <f>H477+H530</f>
        <v>#VALUE!</v>
      </c>
      <c r="I547" s="73" t="e">
        <f>(I477^2+I530^2)^0.5</f>
        <v>#VALUE!</v>
      </c>
    </row>
    <row r="548" spans="1:9" ht="61" thickBot="1">
      <c r="A548" s="114" t="s">
        <v>55</v>
      </c>
      <c r="B548" s="80" t="e">
        <f>B479+B532</f>
        <v>#DIV/0!</v>
      </c>
      <c r="C548" s="68" t="e">
        <f>(C479^2+C532^2)^0.5</f>
        <v>#DIV/0!</v>
      </c>
      <c r="D548" s="68">
        <f>D479+D532</f>
        <v>0</v>
      </c>
      <c r="E548" s="68">
        <f>(E479^2+E532^2)^0.5</f>
        <v>0</v>
      </c>
      <c r="F548" s="68" t="e">
        <f>F479+F532</f>
        <v>#DIV/0!</v>
      </c>
      <c r="G548" s="68" t="e">
        <f>(G479^2+G532^2)^0.5</f>
        <v>#DIV/0!</v>
      </c>
      <c r="H548" s="68">
        <f>H479+H532</f>
        <v>0</v>
      </c>
      <c r="I548" s="82">
        <f>(I479^2+I532^2)^0.5</f>
        <v>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2" sqref="D2:D13"/>
    </sheetView>
  </sheetViews>
  <sheetFormatPr baseColWidth="10" defaultRowHeight="15" x14ac:dyDescent="0"/>
  <cols>
    <col min="1" max="1" width="12.6640625" bestFit="1" customWidth="1"/>
    <col min="2" max="2" width="13.1640625" bestFit="1" customWidth="1"/>
    <col min="9" max="9" width="13.5" bestFit="1" customWidth="1"/>
    <col min="10" max="10" width="12.83203125" bestFit="1" customWidth="1"/>
    <col min="11" max="11" width="17.33203125" bestFit="1" customWidth="1"/>
    <col min="12" max="12" width="17.5" bestFit="1" customWidth="1"/>
    <col min="13" max="13" width="9.5" bestFit="1" customWidth="1"/>
  </cols>
  <sheetData>
    <row r="1" spans="1:13">
      <c r="A1" t="s">
        <v>427</v>
      </c>
      <c r="B1" t="s">
        <v>429</v>
      </c>
      <c r="C1" t="s">
        <v>428</v>
      </c>
      <c r="D1" t="s">
        <v>551</v>
      </c>
      <c r="E1" t="s">
        <v>221</v>
      </c>
      <c r="F1" t="s">
        <v>540</v>
      </c>
      <c r="G1" t="s">
        <v>222</v>
      </c>
      <c r="H1" t="s">
        <v>225</v>
      </c>
      <c r="I1" t="s">
        <v>224</v>
      </c>
      <c r="J1" t="s">
        <v>223</v>
      </c>
      <c r="K1" t="s">
        <v>430</v>
      </c>
      <c r="L1" t="s">
        <v>431</v>
      </c>
      <c r="M1" t="s">
        <v>432</v>
      </c>
    </row>
    <row r="2" spans="1:13">
      <c r="A2" t="s">
        <v>164</v>
      </c>
      <c r="B2" t="s">
        <v>96</v>
      </c>
      <c r="C2" t="s">
        <v>209</v>
      </c>
      <c r="D2" t="s">
        <v>552</v>
      </c>
      <c r="E2">
        <v>13</v>
      </c>
      <c r="F2" s="299">
        <f>IF(OR(C2="MA",C2="SA"),VLOOKUP(C2,Dahlgren_1997!$E$2:$F$3,2,FALSE),VLOOKUP(C2,Trumbore_1996_copy!$A$11:$S$18,19,FALSE)*10)</f>
        <v>27.4</v>
      </c>
      <c r="G2">
        <f>VLOOKUP($A2,'Priming Incubation_copy'!$B$29:$O$40,2,FALSE)</f>
        <v>50</v>
      </c>
      <c r="H2">
        <f>VLOOKUP($A2,'Priming Incubation_copy'!$B$29:$O$40,12,FALSE)+G2</f>
        <v>54.5</v>
      </c>
      <c r="I2">
        <f>VLOOKUP($A2,'Priming Incubation_copy'!$B$29:$O$40,14,FALSE)</f>
        <v>14.5</v>
      </c>
      <c r="J2" s="226">
        <f>(H2-G2)/G2</f>
        <v>0.09</v>
      </c>
      <c r="K2">
        <f>VLOOKUP($A2,'Priming Incubation_copy'!$B$29:$O$40,9,FALSE)</f>
        <v>11.3</v>
      </c>
      <c r="L2">
        <f>VLOOKUP($A2,'Priming Incubation_copy'!$B$29:$O$40,6,FALSE)/G2</f>
        <v>7.0000000000000007E-2</v>
      </c>
      <c r="M2">
        <f>I2-K2</f>
        <v>3.1999999999999993</v>
      </c>
    </row>
    <row r="3" spans="1:13">
      <c r="A3" t="s">
        <v>165</v>
      </c>
      <c r="B3" t="s">
        <v>96</v>
      </c>
      <c r="C3" t="s">
        <v>209</v>
      </c>
      <c r="D3" t="s">
        <v>552</v>
      </c>
      <c r="E3">
        <v>14</v>
      </c>
      <c r="F3" s="299">
        <f>IF(OR(C3="MA",C3="SA"),VLOOKUP(C3,Dahlgren_1997!$E$2:$F$3,2,FALSE),VLOOKUP(C3,Trumbore_1996_copy!$A$11:$S$18,19,FALSE)*10)</f>
        <v>27.4</v>
      </c>
      <c r="G3">
        <f>VLOOKUP($A3,'Priming Incubation_copy'!$B$29:$O$40,2,FALSE)</f>
        <v>50</v>
      </c>
      <c r="H3">
        <f>VLOOKUP($A3,'Priming Incubation_copy'!$B$29:$O$40,12,FALSE)+G3</f>
        <v>54.5</v>
      </c>
      <c r="I3">
        <f>VLOOKUP($A3,'Priming Incubation_copy'!$B$29:$O$40,14,FALSE)</f>
        <v>14.5</v>
      </c>
      <c r="J3" s="226">
        <f t="shared" ref="J3:J13" si="0">(H3-G3)/G3</f>
        <v>0.09</v>
      </c>
      <c r="K3">
        <f>VLOOKUP($A3,'Priming Incubation_copy'!$B$29:$O$40,9,FALSE)</f>
        <v>11.3</v>
      </c>
      <c r="L3">
        <f>VLOOKUP($A3,'Priming Incubation_copy'!$B$29:$O$40,6,FALSE)/G3</f>
        <v>7.0000000000000007E-2</v>
      </c>
      <c r="M3">
        <f t="shared" ref="M3:M13" si="1">I3-K3</f>
        <v>3.1999999999999993</v>
      </c>
    </row>
    <row r="4" spans="1:13">
      <c r="A4" t="s">
        <v>166</v>
      </c>
      <c r="B4" t="s">
        <v>96</v>
      </c>
      <c r="C4" t="s">
        <v>209</v>
      </c>
      <c r="D4" t="s">
        <v>552</v>
      </c>
      <c r="E4">
        <v>15</v>
      </c>
      <c r="F4" s="299">
        <f>IF(OR(C4="MA",C4="SA"),VLOOKUP(C4,Dahlgren_1997!$E$2:$F$3,2,FALSE),VLOOKUP(C4,Trumbore_1996_copy!$A$11:$S$18,19,FALSE)*10)</f>
        <v>27.4</v>
      </c>
      <c r="G4">
        <f>VLOOKUP($A4,'Priming Incubation_copy'!$B$29:$O$40,2,FALSE)</f>
        <v>50</v>
      </c>
      <c r="H4">
        <f>VLOOKUP($A4,'Priming Incubation_copy'!$B$29:$O$40,12,FALSE)+G4</f>
        <v>54.5</v>
      </c>
      <c r="I4">
        <f>VLOOKUP($A4,'Priming Incubation_copy'!$B$29:$O$40,14,FALSE)</f>
        <v>14.5</v>
      </c>
      <c r="J4" s="226">
        <f t="shared" si="0"/>
        <v>0.09</v>
      </c>
      <c r="K4">
        <f>VLOOKUP($A4,'Priming Incubation_copy'!$B$29:$O$40,9,FALSE)</f>
        <v>11.3</v>
      </c>
      <c r="L4">
        <f>VLOOKUP($A4,'Priming Incubation_copy'!$B$29:$O$40,6,FALSE)/G4</f>
        <v>7.0000000000000007E-2</v>
      </c>
      <c r="M4">
        <f t="shared" si="1"/>
        <v>3.1999999999999993</v>
      </c>
    </row>
    <row r="5" spans="1:13">
      <c r="A5" t="s">
        <v>167</v>
      </c>
      <c r="B5" t="s">
        <v>97</v>
      </c>
      <c r="C5" t="s">
        <v>210</v>
      </c>
      <c r="D5" t="s">
        <v>552</v>
      </c>
      <c r="E5">
        <v>16</v>
      </c>
      <c r="F5" s="299">
        <f>IF(OR(C5="MA",C5="SA"),VLOOKUP(C5,Dahlgren_1997!$E$2:$F$3,2,FALSE),VLOOKUP(C5,Trumbore_1996_copy!$A$11:$S$18,19,FALSE)*10)</f>
        <v>9.7066026478375971</v>
      </c>
      <c r="G5">
        <f>VLOOKUP($A5,'Priming Incubation_copy'!$B$29:$O$40,2,FALSE)</f>
        <v>65</v>
      </c>
      <c r="H5">
        <f>VLOOKUP($A5,'Priming Incubation_copy'!$B$29:$O$40,12,FALSE)+G5</f>
        <v>71.3</v>
      </c>
      <c r="I5">
        <f>VLOOKUP($A5,'Priming Incubation_copy'!$B$29:$O$40,14,FALSE)</f>
        <v>25.1</v>
      </c>
      <c r="J5" s="226">
        <f t="shared" si="0"/>
        <v>9.6923076923076876E-2</v>
      </c>
      <c r="K5">
        <f>VLOOKUP($A5,'Priming Incubation_copy'!$B$29:$O$40,9,FALSE)</f>
        <v>21.1</v>
      </c>
      <c r="L5">
        <f>VLOOKUP($A5,'Priming Incubation_copy'!$B$29:$O$40,6,FALSE)/G5</f>
        <v>8.1538461538461532E-2</v>
      </c>
      <c r="M5">
        <f t="shared" si="1"/>
        <v>4</v>
      </c>
    </row>
    <row r="6" spans="1:13">
      <c r="A6" t="s">
        <v>168</v>
      </c>
      <c r="B6" t="s">
        <v>97</v>
      </c>
      <c r="C6" t="s">
        <v>210</v>
      </c>
      <c r="D6" t="s">
        <v>552</v>
      </c>
      <c r="E6">
        <v>17</v>
      </c>
      <c r="F6" s="299">
        <f>IF(OR(C6="MA",C6="SA"),VLOOKUP(C6,Dahlgren_1997!$E$2:$F$3,2,FALSE),VLOOKUP(C6,Trumbore_1996_copy!$A$11:$S$18,19,FALSE)*10)</f>
        <v>9.7066026478375971</v>
      </c>
      <c r="G6">
        <f>VLOOKUP($A6,'Priming Incubation_copy'!$B$29:$O$40,2,FALSE)</f>
        <v>65</v>
      </c>
      <c r="H6">
        <f>VLOOKUP($A6,'Priming Incubation_copy'!$B$29:$O$40,12,FALSE)+G6</f>
        <v>71.3</v>
      </c>
      <c r="I6">
        <f>VLOOKUP($A6,'Priming Incubation_copy'!$B$29:$O$40,14,FALSE)</f>
        <v>25.1</v>
      </c>
      <c r="J6" s="226">
        <f t="shared" si="0"/>
        <v>9.6923076923076876E-2</v>
      </c>
      <c r="K6">
        <f>VLOOKUP($A6,'Priming Incubation_copy'!$B$29:$O$40,9,FALSE)</f>
        <v>21.1</v>
      </c>
      <c r="L6">
        <f>VLOOKUP($A6,'Priming Incubation_copy'!$B$29:$O$40,6,FALSE)/G6</f>
        <v>8.1538461538461532E-2</v>
      </c>
      <c r="M6">
        <f t="shared" si="1"/>
        <v>4</v>
      </c>
    </row>
    <row r="7" spans="1:13">
      <c r="A7" t="s">
        <v>169</v>
      </c>
      <c r="B7" t="s">
        <v>97</v>
      </c>
      <c r="C7" t="s">
        <v>210</v>
      </c>
      <c r="D7" t="s">
        <v>552</v>
      </c>
      <c r="E7">
        <v>18</v>
      </c>
      <c r="F7" s="299">
        <f>IF(OR(C7="MA",C7="SA"),VLOOKUP(C7,Dahlgren_1997!$E$2:$F$3,2,FALSE),VLOOKUP(C7,Trumbore_1996_copy!$A$11:$S$18,19,FALSE)*10)</f>
        <v>9.7066026478375971</v>
      </c>
      <c r="G7">
        <f>VLOOKUP($A7,'Priming Incubation_copy'!$B$29:$O$40,2,FALSE)</f>
        <v>65</v>
      </c>
      <c r="H7">
        <f>VLOOKUP($A7,'Priming Incubation_copy'!$B$29:$O$40,12,FALSE)+G7</f>
        <v>71.3</v>
      </c>
      <c r="I7">
        <f>VLOOKUP($A7,'Priming Incubation_copy'!$B$29:$O$40,14,FALSE)</f>
        <v>25.1</v>
      </c>
      <c r="J7" s="226">
        <f t="shared" si="0"/>
        <v>9.6923076923076876E-2</v>
      </c>
      <c r="K7">
        <f>VLOOKUP($A7,'Priming Incubation_copy'!$B$29:$O$40,9,FALSE)</f>
        <v>21.1</v>
      </c>
      <c r="L7">
        <f>VLOOKUP($A7,'Priming Incubation_copy'!$B$29:$O$40,6,FALSE)/G7</f>
        <v>8.1538461538461532E-2</v>
      </c>
      <c r="M7">
        <f t="shared" si="1"/>
        <v>4</v>
      </c>
    </row>
    <row r="8" spans="1:13">
      <c r="A8" t="s">
        <v>170</v>
      </c>
      <c r="B8" t="s">
        <v>98</v>
      </c>
      <c r="C8" t="s">
        <v>211</v>
      </c>
      <c r="D8" t="s">
        <v>552</v>
      </c>
      <c r="E8">
        <v>19</v>
      </c>
      <c r="F8" s="299">
        <f>IF(OR(C8="MA",C8="SA"),VLOOKUP(C8,Dahlgren_1997!$E$2:$F$3,2,FALSE),VLOOKUP(C8,Trumbore_1996_copy!$A$11:$S$18,19,FALSE)*10)</f>
        <v>29.4</v>
      </c>
      <c r="G8">
        <f>VLOOKUP($A8,'Priming Incubation_copy'!$B$29:$O$40,2,FALSE)</f>
        <v>50</v>
      </c>
      <c r="H8">
        <f>VLOOKUP($A8,'Priming Incubation_copy'!$B$29:$O$40,12,FALSE)+G8</f>
        <v>54.3</v>
      </c>
      <c r="I8">
        <f>VLOOKUP($A8,'Priming Incubation_copy'!$B$29:$O$40,14,FALSE)</f>
        <v>14.6</v>
      </c>
      <c r="J8" s="226">
        <f t="shared" si="0"/>
        <v>8.5999999999999938E-2</v>
      </c>
      <c r="K8">
        <f>VLOOKUP($A8,'Priming Incubation_copy'!$B$29:$O$40,9,FALSE)</f>
        <v>11.2</v>
      </c>
      <c r="L8">
        <f>VLOOKUP($A8,'Priming Incubation_copy'!$B$29:$O$40,6,FALSE)/G8</f>
        <v>6.6000000000000003E-2</v>
      </c>
      <c r="M8">
        <f t="shared" si="1"/>
        <v>3.4000000000000004</v>
      </c>
    </row>
    <row r="9" spans="1:13">
      <c r="A9" t="s">
        <v>171</v>
      </c>
      <c r="B9" t="s">
        <v>98</v>
      </c>
      <c r="C9" t="s">
        <v>211</v>
      </c>
      <c r="D9" t="s">
        <v>552</v>
      </c>
      <c r="E9">
        <v>20</v>
      </c>
      <c r="F9" s="299">
        <f>IF(OR(C9="MA",C9="SA"),VLOOKUP(C9,Dahlgren_1997!$E$2:$F$3,2,FALSE),VLOOKUP(C9,Trumbore_1996_copy!$A$11:$S$18,19,FALSE)*10)</f>
        <v>29.4</v>
      </c>
      <c r="G9">
        <f>VLOOKUP($A9,'Priming Incubation_copy'!$B$29:$O$40,2,FALSE)</f>
        <v>50</v>
      </c>
      <c r="H9">
        <f>VLOOKUP($A9,'Priming Incubation_copy'!$B$29:$O$40,12,FALSE)+G9</f>
        <v>54.3</v>
      </c>
      <c r="I9">
        <f>VLOOKUP($A9,'Priming Incubation_copy'!$B$29:$O$40,14,FALSE)</f>
        <v>14.6</v>
      </c>
      <c r="J9" s="226">
        <f t="shared" si="0"/>
        <v>8.5999999999999938E-2</v>
      </c>
      <c r="K9">
        <f>VLOOKUP($A9,'Priming Incubation_copy'!$B$29:$O$40,9,FALSE)</f>
        <v>11.2</v>
      </c>
      <c r="L9">
        <f>VLOOKUP($A9,'Priming Incubation_copy'!$B$29:$O$40,6,FALSE)/G9</f>
        <v>6.6000000000000003E-2</v>
      </c>
      <c r="M9">
        <f t="shared" si="1"/>
        <v>3.4000000000000004</v>
      </c>
    </row>
    <row r="10" spans="1:13">
      <c r="A10" t="s">
        <v>172</v>
      </c>
      <c r="B10" t="s">
        <v>98</v>
      </c>
      <c r="C10" t="s">
        <v>211</v>
      </c>
      <c r="D10" t="s">
        <v>552</v>
      </c>
      <c r="E10">
        <v>21</v>
      </c>
      <c r="F10" s="299">
        <f>IF(OR(C10="MA",C10="SA"),VLOOKUP(C10,Dahlgren_1997!$E$2:$F$3,2,FALSE),VLOOKUP(C10,Trumbore_1996_copy!$A$11:$S$18,19,FALSE)*10)</f>
        <v>29.4</v>
      </c>
      <c r="G10">
        <f>VLOOKUP($A10,'Priming Incubation_copy'!$B$29:$O$40,2,FALSE)</f>
        <v>50</v>
      </c>
      <c r="H10">
        <f>VLOOKUP($A10,'Priming Incubation_copy'!$B$29:$O$40,12,FALSE)+G10</f>
        <v>54.3</v>
      </c>
      <c r="I10">
        <f>VLOOKUP($A10,'Priming Incubation_copy'!$B$29:$O$40,14,FALSE)</f>
        <v>14.6</v>
      </c>
      <c r="J10" s="226">
        <f t="shared" si="0"/>
        <v>8.5999999999999938E-2</v>
      </c>
      <c r="K10">
        <f>VLOOKUP($A10,'Priming Incubation_copy'!$B$29:$O$40,9,FALSE)</f>
        <v>11.2</v>
      </c>
      <c r="L10">
        <f>VLOOKUP($A10,'Priming Incubation_copy'!$B$29:$O$40,6,FALSE)/G10</f>
        <v>6.6000000000000003E-2</v>
      </c>
      <c r="M10">
        <f t="shared" si="1"/>
        <v>3.4000000000000004</v>
      </c>
    </row>
    <row r="11" spans="1:13">
      <c r="A11" t="s">
        <v>173</v>
      </c>
      <c r="B11" t="s">
        <v>99</v>
      </c>
      <c r="C11" t="s">
        <v>212</v>
      </c>
      <c r="D11" t="s">
        <v>552</v>
      </c>
      <c r="E11">
        <v>22</v>
      </c>
      <c r="F11" s="299">
        <f>IF(OR(C11="MA",C11="SA"),VLOOKUP(C11,Dahlgren_1997!$E$2:$F$3,2,FALSE),VLOOKUP(C11,Trumbore_1996_copy!$A$11:$S$18,19,FALSE)*10)</f>
        <v>4.1188094895694629</v>
      </c>
      <c r="G11">
        <f>VLOOKUP($A11,'Priming Incubation_copy'!$B$29:$O$40,2,FALSE)</f>
        <v>65</v>
      </c>
      <c r="H11">
        <f>VLOOKUP($A11,'Priming Incubation_copy'!$B$29:$O$40,12,FALSE)+G11</f>
        <v>69.900000000000006</v>
      </c>
      <c r="I11">
        <f>VLOOKUP($A11,'Priming Incubation_copy'!$B$29:$O$40,14,FALSE)</f>
        <v>18</v>
      </c>
      <c r="J11" s="226">
        <f t="shared" si="0"/>
        <v>7.5384615384615467E-2</v>
      </c>
      <c r="K11">
        <f>VLOOKUP($A11,'Priming Incubation_copy'!$B$29:$O$40,9,FALSE)</f>
        <v>14.3</v>
      </c>
      <c r="L11">
        <f>VLOOKUP($A11,'Priming Incubation_copy'!$B$29:$O$40,6,FALSE)/G11</f>
        <v>0.06</v>
      </c>
      <c r="M11">
        <f t="shared" si="1"/>
        <v>3.6999999999999993</v>
      </c>
    </row>
    <row r="12" spans="1:13">
      <c r="A12" t="s">
        <v>174</v>
      </c>
      <c r="B12" t="s">
        <v>99</v>
      </c>
      <c r="C12" t="s">
        <v>212</v>
      </c>
      <c r="D12" t="s">
        <v>552</v>
      </c>
      <c r="E12">
        <v>23</v>
      </c>
      <c r="F12" s="299">
        <f>IF(OR(C12="MA",C12="SA"),VLOOKUP(C12,Dahlgren_1997!$E$2:$F$3,2,FALSE),VLOOKUP(C12,Trumbore_1996_copy!$A$11:$S$18,19,FALSE)*10)</f>
        <v>4.1188094895694629</v>
      </c>
      <c r="G12">
        <f>VLOOKUP($A12,'Priming Incubation_copy'!$B$29:$O$40,2,FALSE)</f>
        <v>65</v>
      </c>
      <c r="H12">
        <f>VLOOKUP($A12,'Priming Incubation_copy'!$B$29:$O$40,12,FALSE)+G12</f>
        <v>69.900000000000006</v>
      </c>
      <c r="I12">
        <f>VLOOKUP($A12,'Priming Incubation_copy'!$B$29:$O$40,14,FALSE)</f>
        <v>18</v>
      </c>
      <c r="J12" s="226">
        <f t="shared" si="0"/>
        <v>7.5384615384615467E-2</v>
      </c>
      <c r="K12">
        <f>VLOOKUP($A12,'Priming Incubation_copy'!$B$29:$O$40,9,FALSE)</f>
        <v>14.3</v>
      </c>
      <c r="L12">
        <f>VLOOKUP($A12,'Priming Incubation_copy'!$B$29:$O$40,6,FALSE)/G12</f>
        <v>0.06</v>
      </c>
      <c r="M12">
        <f t="shared" si="1"/>
        <v>3.6999999999999993</v>
      </c>
    </row>
    <row r="13" spans="1:13">
      <c r="A13" t="s">
        <v>175</v>
      </c>
      <c r="B13" t="s">
        <v>99</v>
      </c>
      <c r="C13" t="s">
        <v>212</v>
      </c>
      <c r="D13" t="s">
        <v>552</v>
      </c>
      <c r="E13">
        <v>24</v>
      </c>
      <c r="F13" s="299">
        <f>IF(OR(C13="MA",C13="SA"),VLOOKUP(C13,Dahlgren_1997!$E$2:$F$3,2,FALSE),VLOOKUP(C13,Trumbore_1996_copy!$A$11:$S$18,19,FALSE)*10)</f>
        <v>4.1188094895694629</v>
      </c>
      <c r="G13">
        <f>VLOOKUP($A13,'Priming Incubation_copy'!$B$29:$O$40,2,FALSE)</f>
        <v>65</v>
      </c>
      <c r="H13">
        <f>VLOOKUP($A13,'Priming Incubation_copy'!$B$29:$O$40,12,FALSE)+G13</f>
        <v>69.900000000000006</v>
      </c>
      <c r="I13">
        <f>VLOOKUP($A13,'Priming Incubation_copy'!$B$29:$O$40,14,FALSE)</f>
        <v>18</v>
      </c>
      <c r="J13" s="226">
        <f t="shared" si="0"/>
        <v>7.5384615384615467E-2</v>
      </c>
      <c r="K13">
        <f>VLOOKUP($A13,'Priming Incubation_copy'!$B$29:$O$40,9,FALSE)</f>
        <v>14.3</v>
      </c>
      <c r="L13">
        <f>VLOOKUP($A13,'Priming Incubation_copy'!$B$29:$O$40,6,FALSE)/G13</f>
        <v>0.06</v>
      </c>
      <c r="M13">
        <f t="shared" si="1"/>
        <v>3.6999999999999993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tabSelected="1" topLeftCell="N7" workbookViewId="0">
      <selection activeCell="W34" sqref="W34"/>
    </sheetView>
  </sheetViews>
  <sheetFormatPr baseColWidth="10" defaultRowHeight="15" x14ac:dyDescent="0"/>
  <cols>
    <col min="2" max="2" width="14.5" bestFit="1" customWidth="1"/>
    <col min="3" max="3" width="9.33203125" bestFit="1" customWidth="1"/>
    <col min="4" max="5" width="9.33203125" customWidth="1"/>
    <col min="6" max="6" width="11.83203125" bestFit="1" customWidth="1"/>
    <col min="7" max="7" width="9.5" bestFit="1" customWidth="1"/>
    <col min="8" max="8" width="14.33203125" bestFit="1" customWidth="1"/>
    <col min="9" max="9" width="14.33203125" customWidth="1"/>
    <col min="10" max="10" width="9.6640625" bestFit="1" customWidth="1"/>
    <col min="11" max="11" width="14.33203125" bestFit="1" customWidth="1"/>
    <col min="12" max="12" width="13.83203125" bestFit="1" customWidth="1"/>
    <col min="13" max="13" width="14.33203125" bestFit="1" customWidth="1"/>
    <col min="14" max="14" width="17.33203125" bestFit="1" customWidth="1"/>
    <col min="15" max="15" width="22" bestFit="1" customWidth="1"/>
    <col min="16" max="16" width="23.1640625" bestFit="1" customWidth="1"/>
    <col min="17" max="17" width="22" bestFit="1" customWidth="1"/>
    <col min="18" max="18" width="6.5" bestFit="1" customWidth="1"/>
    <col min="19" max="19" width="9.5" bestFit="1" customWidth="1"/>
    <col min="20" max="20" width="10.33203125" bestFit="1" customWidth="1"/>
    <col min="21" max="21" width="12" bestFit="1" customWidth="1"/>
  </cols>
  <sheetData>
    <row r="1" spans="1:24">
      <c r="A1" t="s">
        <v>221</v>
      </c>
      <c r="B1" t="s">
        <v>427</v>
      </c>
      <c r="C1" t="s">
        <v>428</v>
      </c>
      <c r="D1" t="s">
        <v>542</v>
      </c>
      <c r="E1" t="s">
        <v>543</v>
      </c>
      <c r="F1" t="s">
        <v>553</v>
      </c>
      <c r="G1" t="s">
        <v>422</v>
      </c>
      <c r="H1" t="s">
        <v>305</v>
      </c>
      <c r="I1" t="s">
        <v>306</v>
      </c>
      <c r="J1" t="s">
        <v>307</v>
      </c>
      <c r="K1" t="s">
        <v>308</v>
      </c>
      <c r="L1" t="s">
        <v>309</v>
      </c>
      <c r="M1" t="s">
        <v>310</v>
      </c>
      <c r="N1" t="s">
        <v>311</v>
      </c>
      <c r="O1" t="s">
        <v>312</v>
      </c>
      <c r="P1" t="s">
        <v>313</v>
      </c>
      <c r="Q1" t="s">
        <v>314</v>
      </c>
      <c r="R1" t="s">
        <v>315</v>
      </c>
      <c r="S1" t="s">
        <v>316</v>
      </c>
      <c r="T1" t="s">
        <v>317</v>
      </c>
      <c r="U1" t="s">
        <v>318</v>
      </c>
      <c r="V1" t="s">
        <v>426</v>
      </c>
      <c r="W1" t="s">
        <v>424</v>
      </c>
      <c r="X1" t="s">
        <v>425</v>
      </c>
    </row>
    <row r="2" spans="1:24">
      <c r="A2">
        <v>13</v>
      </c>
      <c r="B2" t="str">
        <f>VLOOKUP($A2,'Priming Incubation_copy'!$A$29:$B$40,2,FALSE)</f>
        <v>2-C2-FMW-MA1</v>
      </c>
      <c r="C2" t="str">
        <f>LEFT(RIGHT(B2,3),2)</f>
        <v>MA</v>
      </c>
      <c r="D2" t="str">
        <f>IF(LEFT(C2,1)="M","Musick","Shaver")</f>
        <v>Musick</v>
      </c>
      <c r="E2" t="str">
        <f>IF(RIGHT(C2,1)="B","B","A")</f>
        <v>A</v>
      </c>
      <c r="F2">
        <v>2009</v>
      </c>
      <c r="G2">
        <f>'Priming Incubation_copy'!$AL$41</f>
        <v>38</v>
      </c>
      <c r="H2">
        <v>1</v>
      </c>
      <c r="I2" t="str">
        <f>IF(AND(H2&lt;&gt;H1,N2=N1),"fix meas date","")</f>
        <v/>
      </c>
      <c r="J2" s="277">
        <f>Schedule_copy!$A$4</f>
        <v>40085</v>
      </c>
      <c r="K2">
        <f>YEAR(J2)</f>
        <v>2009</v>
      </c>
      <c r="L2">
        <f>MONTH(J2)</f>
        <v>9</v>
      </c>
      <c r="M2">
        <f>DAY(J2)+J2-ROUNDDOWN(J2,0)</f>
        <v>29</v>
      </c>
      <c r="N2" s="277">
        <v>40087</v>
      </c>
      <c r="O2">
        <f>YEAR(N2)</f>
        <v>2009</v>
      </c>
      <c r="P2">
        <f>MONTH(N2)</f>
        <v>10</v>
      </c>
      <c r="Q2">
        <f>DAY(N2)+N2-ROUNDDOWN(N2,0)</f>
        <v>1</v>
      </c>
      <c r="R2" t="s">
        <v>420</v>
      </c>
      <c r="S2" s="226">
        <f>N2-J2</f>
        <v>2</v>
      </c>
      <c r="T2">
        <f>IF(VLOOKUP(A2,'Priming Incubation_copy'!$A$29:$DI$40,G2,FALSE)=0,"",VLOOKUP(A2,'Priming Incubation_copy'!$A$29:$DI$40,G2,FALSE))</f>
        <v>0.33300000000000002</v>
      </c>
      <c r="U2" s="226">
        <f t="shared" ref="U2:U36" si="0">IF(R2="pre",S2,N2-VLOOKUP(A2,$A$2:$J$13,10,FALSE))</f>
        <v>2</v>
      </c>
      <c r="V2" s="276"/>
    </row>
    <row r="3" spans="1:24">
      <c r="A3">
        <v>14</v>
      </c>
      <c r="B3" t="str">
        <f>VLOOKUP($A3,'Priming Incubation_copy'!$A$29:$B$40,2,FALSE)</f>
        <v>2-C2-FMW-MA2</v>
      </c>
      <c r="C3" t="str">
        <f t="shared" ref="C3:C66" si="1">LEFT(RIGHT(B3,3),2)</f>
        <v>MA</v>
      </c>
      <c r="D3" t="str">
        <f t="shared" ref="D3:D66" si="2">IF(LEFT(C3,1)="M","Musick","Shaver")</f>
        <v>Musick</v>
      </c>
      <c r="E3" t="str">
        <f t="shared" ref="E3:E66" si="3">IF(RIGHT(C3,1)="B","B","A")</f>
        <v>A</v>
      </c>
      <c r="F3">
        <v>2009</v>
      </c>
      <c r="G3">
        <f>'Priming Incubation_copy'!$AL$41</f>
        <v>38</v>
      </c>
      <c r="H3">
        <f>H2</f>
        <v>1</v>
      </c>
      <c r="I3" t="str">
        <f t="shared" ref="I3:I66" si="4">IF(AND(H3&lt;&gt;H2,N3=N2),"fix meas date","")</f>
        <v/>
      </c>
      <c r="J3" s="277">
        <f>Schedule_copy!$A$4</f>
        <v>40085</v>
      </c>
      <c r="K3">
        <f t="shared" ref="K3:K66" si="5">YEAR(J3)</f>
        <v>2009</v>
      </c>
      <c r="L3">
        <f t="shared" ref="L3:L13" si="6">MONTH(J3)</f>
        <v>9</v>
      </c>
      <c r="M3">
        <f t="shared" ref="M3:M13" si="7">DAY(J3)+J3-ROUNDDOWN(J3,0)</f>
        <v>29</v>
      </c>
      <c r="N3" s="277">
        <v>40087</v>
      </c>
      <c r="O3">
        <f t="shared" ref="O3:O66" si="8">YEAR(N3)</f>
        <v>2009</v>
      </c>
      <c r="P3">
        <f t="shared" ref="P3:P14" si="9">MONTH(N3)</f>
        <v>10</v>
      </c>
      <c r="Q3">
        <f t="shared" ref="Q3:Q14" si="10">DAY(N3)+N3-ROUNDDOWN(N3,0)</f>
        <v>1</v>
      </c>
      <c r="R3" t="s">
        <v>420</v>
      </c>
      <c r="S3" s="226">
        <f t="shared" ref="S3:S14" si="11">N3-J3</f>
        <v>2</v>
      </c>
      <c r="T3">
        <f>IF(VLOOKUP(A3,'Priming Incubation_copy'!$A$29:$DI$40,G3,FALSE)=0,"",VLOOKUP(A3,'Priming Incubation_copy'!$A$29:$DI$40,G3,FALSE))</f>
        <v>0.29699999999999999</v>
      </c>
      <c r="U3" s="226">
        <f t="shared" si="0"/>
        <v>2</v>
      </c>
      <c r="V3" s="276"/>
    </row>
    <row r="4" spans="1:24">
      <c r="A4">
        <v>15</v>
      </c>
      <c r="B4" t="str">
        <f>VLOOKUP($A4,'Priming Incubation_copy'!$A$29:$B$40,2,FALSE)</f>
        <v>2-C2-FMW-MA3</v>
      </c>
      <c r="C4" t="str">
        <f t="shared" si="1"/>
        <v>MA</v>
      </c>
      <c r="D4" t="str">
        <f t="shared" si="2"/>
        <v>Musick</v>
      </c>
      <c r="E4" t="str">
        <f t="shared" si="3"/>
        <v>A</v>
      </c>
      <c r="F4">
        <v>2009</v>
      </c>
      <c r="G4">
        <f>'Priming Incubation_copy'!$AL$41</f>
        <v>38</v>
      </c>
      <c r="H4">
        <f t="shared" ref="H4:H13" si="12">H3</f>
        <v>1</v>
      </c>
      <c r="I4" t="str">
        <f t="shared" si="4"/>
        <v/>
      </c>
      <c r="J4" s="277">
        <f>Schedule_copy!$A$4</f>
        <v>40085</v>
      </c>
      <c r="K4">
        <f t="shared" si="5"/>
        <v>2009</v>
      </c>
      <c r="L4">
        <f t="shared" si="6"/>
        <v>9</v>
      </c>
      <c r="M4">
        <f t="shared" si="7"/>
        <v>29</v>
      </c>
      <c r="N4" s="277">
        <v>40087</v>
      </c>
      <c r="O4">
        <f t="shared" si="8"/>
        <v>2009</v>
      </c>
      <c r="P4">
        <f t="shared" si="9"/>
        <v>10</v>
      </c>
      <c r="Q4">
        <f t="shared" si="10"/>
        <v>1</v>
      </c>
      <c r="R4" t="s">
        <v>420</v>
      </c>
      <c r="S4" s="226">
        <f t="shared" si="11"/>
        <v>2</v>
      </c>
      <c r="T4">
        <f>IF(VLOOKUP(A4,'Priming Incubation_copy'!$A$29:$DI$40,G4,FALSE)=0,"",VLOOKUP(A4,'Priming Incubation_copy'!$A$29:$DI$40,G4,FALSE))</f>
        <v>0.29799999999999999</v>
      </c>
      <c r="U4" s="226">
        <f t="shared" si="0"/>
        <v>2</v>
      </c>
      <c r="V4" s="276"/>
    </row>
    <row r="5" spans="1:24">
      <c r="A5">
        <v>16</v>
      </c>
      <c r="B5" t="str">
        <f>VLOOKUP($A5,'Priming Incubation_copy'!$A$29:$B$40,2,FALSE)</f>
        <v>2-C2-FMW-MB1</v>
      </c>
      <c r="C5" t="str">
        <f t="shared" si="1"/>
        <v>MB</v>
      </c>
      <c r="D5" t="str">
        <f t="shared" si="2"/>
        <v>Musick</v>
      </c>
      <c r="E5" t="str">
        <f t="shared" si="3"/>
        <v>B</v>
      </c>
      <c r="F5">
        <v>2009</v>
      </c>
      <c r="G5">
        <f>'Priming Incubation_copy'!$AL$41</f>
        <v>38</v>
      </c>
      <c r="H5">
        <f t="shared" si="12"/>
        <v>1</v>
      </c>
      <c r="I5" t="str">
        <f t="shared" si="4"/>
        <v/>
      </c>
      <c r="J5" s="277">
        <f>Schedule_copy!$A$4</f>
        <v>40085</v>
      </c>
      <c r="K5">
        <f t="shared" si="5"/>
        <v>2009</v>
      </c>
      <c r="L5">
        <f t="shared" si="6"/>
        <v>9</v>
      </c>
      <c r="M5">
        <f t="shared" si="7"/>
        <v>29</v>
      </c>
      <c r="N5" s="277">
        <v>40087</v>
      </c>
      <c r="O5">
        <f t="shared" si="8"/>
        <v>2009</v>
      </c>
      <c r="P5">
        <f t="shared" si="9"/>
        <v>10</v>
      </c>
      <c r="Q5">
        <f t="shared" si="10"/>
        <v>1</v>
      </c>
      <c r="R5" t="s">
        <v>420</v>
      </c>
      <c r="S5" s="226">
        <f t="shared" si="11"/>
        <v>2</v>
      </c>
      <c r="T5">
        <f>IF(VLOOKUP(A5,'Priming Incubation_copy'!$A$29:$DI$40,G5,FALSE)=0,"",VLOOKUP(A5,'Priming Incubation_copy'!$A$29:$DI$40,G5,FALSE))</f>
        <v>0.16800000000000001</v>
      </c>
      <c r="U5" s="226">
        <f t="shared" si="0"/>
        <v>2</v>
      </c>
      <c r="V5" s="276"/>
    </row>
    <row r="6" spans="1:24">
      <c r="A6">
        <v>17</v>
      </c>
      <c r="B6" t="str">
        <f>VLOOKUP($A6,'Priming Incubation_copy'!$A$29:$B$40,2,FALSE)</f>
        <v>2-C2-FMW-MB2</v>
      </c>
      <c r="C6" t="str">
        <f t="shared" si="1"/>
        <v>MB</v>
      </c>
      <c r="D6" t="str">
        <f t="shared" si="2"/>
        <v>Musick</v>
      </c>
      <c r="E6" t="str">
        <f t="shared" si="3"/>
        <v>B</v>
      </c>
      <c r="F6">
        <v>2009</v>
      </c>
      <c r="G6">
        <f>'Priming Incubation_copy'!$AL$41</f>
        <v>38</v>
      </c>
      <c r="H6">
        <f t="shared" si="12"/>
        <v>1</v>
      </c>
      <c r="I6" t="str">
        <f t="shared" si="4"/>
        <v/>
      </c>
      <c r="J6" s="277">
        <f>Schedule_copy!$A$4</f>
        <v>40085</v>
      </c>
      <c r="K6">
        <f t="shared" si="5"/>
        <v>2009</v>
      </c>
      <c r="L6">
        <f t="shared" si="6"/>
        <v>9</v>
      </c>
      <c r="M6">
        <f t="shared" si="7"/>
        <v>29</v>
      </c>
      <c r="N6" s="277">
        <v>40087</v>
      </c>
      <c r="O6">
        <f t="shared" si="8"/>
        <v>2009</v>
      </c>
      <c r="P6">
        <f t="shared" si="9"/>
        <v>10</v>
      </c>
      <c r="Q6">
        <f t="shared" si="10"/>
        <v>1</v>
      </c>
      <c r="R6" t="s">
        <v>420</v>
      </c>
      <c r="S6" s="226">
        <f t="shared" si="11"/>
        <v>2</v>
      </c>
      <c r="T6">
        <f>IF(VLOOKUP(A6,'Priming Incubation_copy'!$A$29:$DI$40,G6,FALSE)=0,"",VLOOKUP(A6,'Priming Incubation_copy'!$A$29:$DI$40,G6,FALSE))</f>
        <v>0.153</v>
      </c>
      <c r="U6" s="226">
        <f t="shared" si="0"/>
        <v>2</v>
      </c>
      <c r="V6" s="276"/>
    </row>
    <row r="7" spans="1:24">
      <c r="A7">
        <v>18</v>
      </c>
      <c r="B7" t="str">
        <f>VLOOKUP($A7,'Priming Incubation_copy'!$A$29:$B$40,2,FALSE)</f>
        <v>2-C2-FMW-MB3</v>
      </c>
      <c r="C7" t="str">
        <f t="shared" si="1"/>
        <v>MB</v>
      </c>
      <c r="D7" t="str">
        <f t="shared" si="2"/>
        <v>Musick</v>
      </c>
      <c r="E7" t="str">
        <f t="shared" si="3"/>
        <v>B</v>
      </c>
      <c r="F7">
        <v>2009</v>
      </c>
      <c r="G7">
        <f>'Priming Incubation_copy'!$AL$41</f>
        <v>38</v>
      </c>
      <c r="H7">
        <f t="shared" si="12"/>
        <v>1</v>
      </c>
      <c r="I7" t="str">
        <f t="shared" si="4"/>
        <v/>
      </c>
      <c r="J7" s="277">
        <f>Schedule_copy!$A$4</f>
        <v>40085</v>
      </c>
      <c r="K7">
        <f t="shared" si="5"/>
        <v>2009</v>
      </c>
      <c r="L7">
        <f t="shared" si="6"/>
        <v>9</v>
      </c>
      <c r="M7">
        <f t="shared" si="7"/>
        <v>29</v>
      </c>
      <c r="N7" s="277">
        <v>40087</v>
      </c>
      <c r="O7">
        <f t="shared" si="8"/>
        <v>2009</v>
      </c>
      <c r="P7">
        <f t="shared" si="9"/>
        <v>10</v>
      </c>
      <c r="Q7">
        <f t="shared" si="10"/>
        <v>1</v>
      </c>
      <c r="R7" t="s">
        <v>420</v>
      </c>
      <c r="S7" s="226">
        <f t="shared" si="11"/>
        <v>2</v>
      </c>
      <c r="T7">
        <f>IF(VLOOKUP(A7,'Priming Incubation_copy'!$A$29:$DI$40,G7,FALSE)=0,"",VLOOKUP(A7,'Priming Incubation_copy'!$A$29:$DI$40,G7,FALSE))</f>
        <v>0.124</v>
      </c>
      <c r="U7" s="226">
        <f t="shared" si="0"/>
        <v>2</v>
      </c>
      <c r="V7" s="276"/>
    </row>
    <row r="8" spans="1:24">
      <c r="A8">
        <v>19</v>
      </c>
      <c r="B8" t="str">
        <f>VLOOKUP($A8,'Priming Incubation_copy'!$A$29:$B$40,2,FALSE)</f>
        <v>2-C2-FMW-SA1</v>
      </c>
      <c r="C8" t="str">
        <f t="shared" si="1"/>
        <v>SA</v>
      </c>
      <c r="D8" t="str">
        <f t="shared" si="2"/>
        <v>Shaver</v>
      </c>
      <c r="E8" t="str">
        <f t="shared" si="3"/>
        <v>A</v>
      </c>
      <c r="F8">
        <v>2009</v>
      </c>
      <c r="G8">
        <f>'Priming Incubation_copy'!$AL$41</f>
        <v>38</v>
      </c>
      <c r="H8">
        <f t="shared" si="12"/>
        <v>1</v>
      </c>
      <c r="I8" t="str">
        <f t="shared" si="4"/>
        <v/>
      </c>
      <c r="J8" s="277">
        <f>Schedule_copy!$A$4</f>
        <v>40085</v>
      </c>
      <c r="K8">
        <f t="shared" si="5"/>
        <v>2009</v>
      </c>
      <c r="L8">
        <f t="shared" si="6"/>
        <v>9</v>
      </c>
      <c r="M8">
        <f t="shared" si="7"/>
        <v>29</v>
      </c>
      <c r="N8" s="277">
        <v>40087</v>
      </c>
      <c r="O8">
        <f t="shared" si="8"/>
        <v>2009</v>
      </c>
      <c r="P8">
        <f t="shared" si="9"/>
        <v>10</v>
      </c>
      <c r="Q8">
        <f t="shared" si="10"/>
        <v>1</v>
      </c>
      <c r="R8" t="s">
        <v>420</v>
      </c>
      <c r="S8" s="226">
        <f t="shared" si="11"/>
        <v>2</v>
      </c>
      <c r="T8">
        <f>IF(VLOOKUP(A8,'Priming Incubation_copy'!$A$29:$DI$40,G8,FALSE)=0,"",VLOOKUP(A8,'Priming Incubation_copy'!$A$29:$DI$40,G8,FALSE))</f>
        <v>0.57499999999999996</v>
      </c>
      <c r="U8" s="226">
        <f t="shared" si="0"/>
        <v>2</v>
      </c>
      <c r="V8" s="276"/>
    </row>
    <row r="9" spans="1:24">
      <c r="A9">
        <v>20</v>
      </c>
      <c r="B9" t="str">
        <f>VLOOKUP($A9,'Priming Incubation_copy'!$A$29:$B$40,2,FALSE)</f>
        <v>2-C2-FMW-SA2</v>
      </c>
      <c r="C9" t="str">
        <f t="shared" si="1"/>
        <v>SA</v>
      </c>
      <c r="D9" t="str">
        <f t="shared" si="2"/>
        <v>Shaver</v>
      </c>
      <c r="E9" t="str">
        <f t="shared" si="3"/>
        <v>A</v>
      </c>
      <c r="F9">
        <v>2009</v>
      </c>
      <c r="G9">
        <f>'Priming Incubation_copy'!$AL$41</f>
        <v>38</v>
      </c>
      <c r="H9">
        <f t="shared" si="12"/>
        <v>1</v>
      </c>
      <c r="I9" t="str">
        <f t="shared" si="4"/>
        <v/>
      </c>
      <c r="J9" s="277">
        <f>Schedule_copy!$A$4</f>
        <v>40085</v>
      </c>
      <c r="K9">
        <f t="shared" si="5"/>
        <v>2009</v>
      </c>
      <c r="L9">
        <f t="shared" si="6"/>
        <v>9</v>
      </c>
      <c r="M9">
        <f t="shared" si="7"/>
        <v>29</v>
      </c>
      <c r="N9" s="277">
        <v>40087</v>
      </c>
      <c r="O9">
        <f t="shared" si="8"/>
        <v>2009</v>
      </c>
      <c r="P9">
        <f t="shared" si="9"/>
        <v>10</v>
      </c>
      <c r="Q9">
        <f t="shared" si="10"/>
        <v>1</v>
      </c>
      <c r="R9" t="s">
        <v>420</v>
      </c>
      <c r="S9" s="226">
        <f t="shared" si="11"/>
        <v>2</v>
      </c>
      <c r="T9">
        <f>IF(VLOOKUP(A9,'Priming Incubation_copy'!$A$29:$DI$40,G9,FALSE)=0,"",VLOOKUP(A9,'Priming Incubation_copy'!$A$29:$DI$40,G9,FALSE))</f>
        <v>0.54900000000000004</v>
      </c>
      <c r="U9" s="226">
        <f t="shared" si="0"/>
        <v>2</v>
      </c>
      <c r="V9" s="276"/>
    </row>
    <row r="10" spans="1:24">
      <c r="A10">
        <v>21</v>
      </c>
      <c r="B10" t="str">
        <f>VLOOKUP($A10,'Priming Incubation_copy'!$A$29:$B$40,2,FALSE)</f>
        <v>2-C2-FMW-SA3</v>
      </c>
      <c r="C10" t="str">
        <f t="shared" si="1"/>
        <v>SA</v>
      </c>
      <c r="D10" t="str">
        <f t="shared" si="2"/>
        <v>Shaver</v>
      </c>
      <c r="E10" t="str">
        <f t="shared" si="3"/>
        <v>A</v>
      </c>
      <c r="F10">
        <v>2009</v>
      </c>
      <c r="G10">
        <f>'Priming Incubation_copy'!$AL$41</f>
        <v>38</v>
      </c>
      <c r="H10">
        <f t="shared" si="12"/>
        <v>1</v>
      </c>
      <c r="I10" t="str">
        <f t="shared" si="4"/>
        <v/>
      </c>
      <c r="J10" s="277">
        <f>Schedule_copy!$A$4</f>
        <v>40085</v>
      </c>
      <c r="K10">
        <f t="shared" si="5"/>
        <v>2009</v>
      </c>
      <c r="L10">
        <f t="shared" si="6"/>
        <v>9</v>
      </c>
      <c r="M10">
        <f t="shared" si="7"/>
        <v>29</v>
      </c>
      <c r="N10" s="277">
        <v>40087</v>
      </c>
      <c r="O10">
        <f t="shared" si="8"/>
        <v>2009</v>
      </c>
      <c r="P10">
        <f t="shared" si="9"/>
        <v>10</v>
      </c>
      <c r="Q10">
        <f t="shared" si="10"/>
        <v>1</v>
      </c>
      <c r="R10" t="s">
        <v>420</v>
      </c>
      <c r="S10" s="226">
        <f t="shared" si="11"/>
        <v>2</v>
      </c>
      <c r="T10">
        <f>IF(VLOOKUP(A10,'Priming Incubation_copy'!$A$29:$DI$40,G10,FALSE)=0,"",VLOOKUP(A10,'Priming Incubation_copy'!$A$29:$DI$40,G10,FALSE))</f>
        <v>0.44200000000000006</v>
      </c>
      <c r="U10" s="226">
        <f t="shared" si="0"/>
        <v>2</v>
      </c>
      <c r="V10" s="276"/>
    </row>
    <row r="11" spans="1:24">
      <c r="A11">
        <v>22</v>
      </c>
      <c r="B11" t="str">
        <f>VLOOKUP($A11,'Priming Incubation_copy'!$A$29:$B$40,2,FALSE)</f>
        <v>2-C2-FMW-SB1</v>
      </c>
      <c r="C11" t="str">
        <f t="shared" si="1"/>
        <v>SB</v>
      </c>
      <c r="D11" t="str">
        <f t="shared" si="2"/>
        <v>Shaver</v>
      </c>
      <c r="E11" t="str">
        <f t="shared" si="3"/>
        <v>B</v>
      </c>
      <c r="F11">
        <v>2009</v>
      </c>
      <c r="G11">
        <f>'Priming Incubation_copy'!$AL$41</f>
        <v>38</v>
      </c>
      <c r="H11">
        <f t="shared" si="12"/>
        <v>1</v>
      </c>
      <c r="I11" t="str">
        <f t="shared" si="4"/>
        <v/>
      </c>
      <c r="J11" s="277">
        <f>Schedule_copy!$A$4</f>
        <v>40085</v>
      </c>
      <c r="K11">
        <f t="shared" si="5"/>
        <v>2009</v>
      </c>
      <c r="L11">
        <f t="shared" si="6"/>
        <v>9</v>
      </c>
      <c r="M11">
        <f t="shared" si="7"/>
        <v>29</v>
      </c>
      <c r="N11" s="277">
        <v>40087</v>
      </c>
      <c r="O11">
        <f t="shared" si="8"/>
        <v>2009</v>
      </c>
      <c r="P11">
        <f t="shared" si="9"/>
        <v>10</v>
      </c>
      <c r="Q11">
        <f t="shared" si="10"/>
        <v>1</v>
      </c>
      <c r="R11" t="s">
        <v>420</v>
      </c>
      <c r="S11" s="226">
        <f t="shared" si="11"/>
        <v>2</v>
      </c>
      <c r="T11">
        <f>IF(VLOOKUP(A11,'Priming Incubation_copy'!$A$29:$DI$40,G11,FALSE)=0,"",VLOOKUP(A11,'Priming Incubation_copy'!$A$29:$DI$40,G11,FALSE))</f>
        <v>0.218</v>
      </c>
      <c r="U11" s="226">
        <f t="shared" si="0"/>
        <v>2</v>
      </c>
      <c r="V11" s="276"/>
    </row>
    <row r="12" spans="1:24">
      <c r="A12">
        <v>23</v>
      </c>
      <c r="B12" t="str">
        <f>VLOOKUP($A12,'Priming Incubation_copy'!$A$29:$B$40,2,FALSE)</f>
        <v>2-C2-FMW-SB2</v>
      </c>
      <c r="C12" t="str">
        <f t="shared" si="1"/>
        <v>SB</v>
      </c>
      <c r="D12" t="str">
        <f t="shared" si="2"/>
        <v>Shaver</v>
      </c>
      <c r="E12" t="str">
        <f t="shared" si="3"/>
        <v>B</v>
      </c>
      <c r="F12">
        <v>2009</v>
      </c>
      <c r="G12">
        <f>'Priming Incubation_copy'!$AL$41</f>
        <v>38</v>
      </c>
      <c r="H12">
        <f t="shared" si="12"/>
        <v>1</v>
      </c>
      <c r="I12" t="str">
        <f t="shared" si="4"/>
        <v/>
      </c>
      <c r="J12" s="277">
        <f>Schedule_copy!$A$4</f>
        <v>40085</v>
      </c>
      <c r="K12">
        <f t="shared" si="5"/>
        <v>2009</v>
      </c>
      <c r="L12">
        <f t="shared" si="6"/>
        <v>9</v>
      </c>
      <c r="M12">
        <f t="shared" si="7"/>
        <v>29</v>
      </c>
      <c r="N12" s="277">
        <v>40087</v>
      </c>
      <c r="O12">
        <f t="shared" si="8"/>
        <v>2009</v>
      </c>
      <c r="P12">
        <f t="shared" si="9"/>
        <v>10</v>
      </c>
      <c r="Q12">
        <f t="shared" si="10"/>
        <v>1</v>
      </c>
      <c r="R12" t="s">
        <v>420</v>
      </c>
      <c r="S12" s="226">
        <f t="shared" si="11"/>
        <v>2</v>
      </c>
      <c r="T12">
        <f>IF(VLOOKUP(A12,'Priming Incubation_copy'!$A$29:$DI$40,G12,FALSE)=0,"",VLOOKUP(A12,'Priming Incubation_copy'!$A$29:$DI$40,G12,FALSE))</f>
        <v>0.188</v>
      </c>
      <c r="U12" s="226">
        <f t="shared" si="0"/>
        <v>2</v>
      </c>
      <c r="V12" s="276"/>
    </row>
    <row r="13" spans="1:24">
      <c r="A13">
        <v>24</v>
      </c>
      <c r="B13" t="str">
        <f>VLOOKUP($A13,'Priming Incubation_copy'!$A$29:$B$40,2,FALSE)</f>
        <v>2-C2-FMW-SB3</v>
      </c>
      <c r="C13" t="str">
        <f t="shared" si="1"/>
        <v>SB</v>
      </c>
      <c r="D13" t="str">
        <f t="shared" si="2"/>
        <v>Shaver</v>
      </c>
      <c r="E13" t="str">
        <f t="shared" si="3"/>
        <v>B</v>
      </c>
      <c r="F13">
        <v>2009</v>
      </c>
      <c r="G13">
        <f>'Priming Incubation_copy'!$AL$41</f>
        <v>38</v>
      </c>
      <c r="H13">
        <f t="shared" si="12"/>
        <v>1</v>
      </c>
      <c r="I13" t="str">
        <f t="shared" si="4"/>
        <v/>
      </c>
      <c r="J13" s="277">
        <f>Schedule_copy!$A$4</f>
        <v>40085</v>
      </c>
      <c r="K13">
        <f t="shared" si="5"/>
        <v>2009</v>
      </c>
      <c r="L13">
        <f t="shared" si="6"/>
        <v>9</v>
      </c>
      <c r="M13">
        <f t="shared" si="7"/>
        <v>29</v>
      </c>
      <c r="N13" s="277">
        <v>40087</v>
      </c>
      <c r="O13">
        <f t="shared" si="8"/>
        <v>2009</v>
      </c>
      <c r="P13">
        <f t="shared" si="9"/>
        <v>10</v>
      </c>
      <c r="Q13">
        <f t="shared" si="10"/>
        <v>1</v>
      </c>
      <c r="R13" t="s">
        <v>420</v>
      </c>
      <c r="S13" s="226">
        <f t="shared" si="11"/>
        <v>2</v>
      </c>
      <c r="T13">
        <f>IF(VLOOKUP(A13,'Priming Incubation_copy'!$A$29:$DI$40,G13,FALSE)=0,"",VLOOKUP(A13,'Priming Incubation_copy'!$A$29:$DI$40,G13,FALSE))</f>
        <v>0.184</v>
      </c>
      <c r="U13" s="226">
        <f t="shared" si="0"/>
        <v>2</v>
      </c>
      <c r="V13" s="276"/>
    </row>
    <row r="14" spans="1:24">
      <c r="A14">
        <v>13</v>
      </c>
      <c r="B14" t="str">
        <f>VLOOKUP($A14,'Priming Incubation_copy'!$A$29:$B$40,2,FALSE)</f>
        <v>2-C2-FMW-MA1</v>
      </c>
      <c r="C14" t="str">
        <f t="shared" si="1"/>
        <v>MA</v>
      </c>
      <c r="D14" t="str">
        <f t="shared" si="2"/>
        <v>Musick</v>
      </c>
      <c r="E14" t="str">
        <f t="shared" si="3"/>
        <v>A</v>
      </c>
      <c r="F14">
        <v>2009</v>
      </c>
      <c r="G14">
        <f>G2+5</f>
        <v>43</v>
      </c>
      <c r="H14">
        <v>2</v>
      </c>
      <c r="I14" t="str">
        <f t="shared" si="4"/>
        <v/>
      </c>
      <c r="J14" s="277">
        <f>Schedule_copy!$A$4</f>
        <v>40085</v>
      </c>
      <c r="K14">
        <f t="shared" si="5"/>
        <v>2009</v>
      </c>
      <c r="L14">
        <f t="shared" ref="L14:L77" si="13">MONTH(J14)</f>
        <v>9</v>
      </c>
      <c r="M14">
        <f t="shared" ref="M14:M77" si="14">DAY(J14)+J14-ROUNDDOWN(J14,0)</f>
        <v>29</v>
      </c>
      <c r="N14" s="277">
        <v>40091</v>
      </c>
      <c r="O14">
        <f t="shared" si="8"/>
        <v>2009</v>
      </c>
      <c r="P14">
        <f t="shared" si="9"/>
        <v>10</v>
      </c>
      <c r="Q14">
        <f t="shared" si="10"/>
        <v>5</v>
      </c>
      <c r="R14" t="s">
        <v>420</v>
      </c>
      <c r="S14" s="226">
        <f t="shared" si="11"/>
        <v>6</v>
      </c>
      <c r="T14">
        <f>IF(VLOOKUP(A14,'Priming Incubation_copy'!$A$29:$DI$40,G14,FALSE)=0,"",VLOOKUP(A14,'Priming Incubation_copy'!$A$29:$DI$40,G14,FALSE))</f>
        <v>0.41399999999999998</v>
      </c>
      <c r="U14" s="226">
        <f t="shared" si="0"/>
        <v>6</v>
      </c>
      <c r="V14" t="str">
        <f>IF(VLOOKUP($A14,'Isotope data_copy'!$F$28:$J$39,2,FALSE)="","",VLOOKUP($A14,'Isotope data_copy'!$F$28:$J$39,2,FALSE))</f>
        <v/>
      </c>
      <c r="W14" t="str">
        <f>IF(VLOOKUP($A14,'Isotope data_copy'!$F$28:$J$39,4,FALSE)="","",VLOOKUP($A14,'Isotope data_copy'!$F$28:$J$39,4,FALSE))</f>
        <v/>
      </c>
      <c r="X14" t="str">
        <f>IF(VLOOKUP($A14,'Isotope data_copy'!$F$28:$J$39,5,FALSE)="","",VLOOKUP($A14,'Isotope data_copy'!$F$28:$J$39,5,FALSE))</f>
        <v/>
      </c>
    </row>
    <row r="15" spans="1:24">
      <c r="A15">
        <v>14</v>
      </c>
      <c r="B15" t="str">
        <f>VLOOKUP($A15,'Priming Incubation_copy'!$A$29:$B$40,2,FALSE)</f>
        <v>2-C2-FMW-MA2</v>
      </c>
      <c r="C15" t="str">
        <f t="shared" si="1"/>
        <v>MA</v>
      </c>
      <c r="D15" t="str">
        <f t="shared" si="2"/>
        <v>Musick</v>
      </c>
      <c r="E15" t="str">
        <f t="shared" si="3"/>
        <v>A</v>
      </c>
      <c r="F15">
        <v>2009</v>
      </c>
      <c r="G15">
        <f t="shared" ref="G15:G78" si="15">G3+5</f>
        <v>43</v>
      </c>
      <c r="H15">
        <f t="shared" ref="H15:H78" si="16">H14</f>
        <v>2</v>
      </c>
      <c r="I15" t="str">
        <f t="shared" si="4"/>
        <v/>
      </c>
      <c r="J15" s="277">
        <f>Schedule_copy!$A$4</f>
        <v>40085</v>
      </c>
      <c r="K15">
        <f t="shared" si="5"/>
        <v>2009</v>
      </c>
      <c r="L15">
        <f t="shared" si="13"/>
        <v>9</v>
      </c>
      <c r="M15">
        <f t="shared" si="14"/>
        <v>29</v>
      </c>
      <c r="N15" s="277">
        <v>40091</v>
      </c>
      <c r="O15">
        <f t="shared" si="8"/>
        <v>2009</v>
      </c>
      <c r="P15">
        <f t="shared" ref="P15:P26" si="17">MONTH(N15)</f>
        <v>10</v>
      </c>
      <c r="Q15">
        <f t="shared" ref="Q15:Q26" si="18">DAY(N15)+N15-ROUNDDOWN(N15,0)</f>
        <v>5</v>
      </c>
      <c r="R15" t="s">
        <v>420</v>
      </c>
      <c r="S15" s="226">
        <f t="shared" ref="S15:S26" si="19">N15-J15</f>
        <v>6</v>
      </c>
      <c r="T15">
        <f>IF(VLOOKUP(A15,'Priming Incubation_copy'!$A$29:$DI$40,G15,FALSE)=0,"",VLOOKUP(A15,'Priming Incubation_copy'!$A$29:$DI$40,G15,FALSE))</f>
        <v>0.45000000000000007</v>
      </c>
      <c r="U15" s="226">
        <f t="shared" si="0"/>
        <v>6</v>
      </c>
      <c r="V15" t="str">
        <f>IF(VLOOKUP($A15,'Isotope data_copy'!$F$28:$J$39,2,FALSE)="","",VLOOKUP($A15,'Isotope data_copy'!$F$28:$J$39,2,FALSE))</f>
        <v/>
      </c>
      <c r="W15" t="str">
        <f>IF(VLOOKUP($A15,'Isotope data_copy'!$F$28:$J$39,4,FALSE)="","",VLOOKUP($A15,'Isotope data_copy'!$F$28:$J$39,4,FALSE))</f>
        <v/>
      </c>
      <c r="X15" t="str">
        <f>IF(VLOOKUP($A15,'Isotope data_copy'!$F$28:$J$39,5,FALSE)="","",VLOOKUP($A15,'Isotope data_copy'!$F$28:$J$39,5,FALSE))</f>
        <v/>
      </c>
    </row>
    <row r="16" spans="1:24">
      <c r="A16">
        <v>15</v>
      </c>
      <c r="B16" t="str">
        <f>VLOOKUP($A16,'Priming Incubation_copy'!$A$29:$B$40,2,FALSE)</f>
        <v>2-C2-FMW-MA3</v>
      </c>
      <c r="C16" t="str">
        <f t="shared" si="1"/>
        <v>MA</v>
      </c>
      <c r="D16" t="str">
        <f t="shared" si="2"/>
        <v>Musick</v>
      </c>
      <c r="E16" t="str">
        <f t="shared" si="3"/>
        <v>A</v>
      </c>
      <c r="F16">
        <v>2009</v>
      </c>
      <c r="G16">
        <f t="shared" si="15"/>
        <v>43</v>
      </c>
      <c r="H16">
        <f t="shared" si="16"/>
        <v>2</v>
      </c>
      <c r="I16" t="str">
        <f t="shared" si="4"/>
        <v/>
      </c>
      <c r="J16" s="277">
        <f>Schedule_copy!$A$4</f>
        <v>40085</v>
      </c>
      <c r="K16">
        <f t="shared" si="5"/>
        <v>2009</v>
      </c>
      <c r="L16">
        <f t="shared" si="13"/>
        <v>9</v>
      </c>
      <c r="M16">
        <f t="shared" si="14"/>
        <v>29</v>
      </c>
      <c r="N16" s="277">
        <v>40091</v>
      </c>
      <c r="O16">
        <f t="shared" si="8"/>
        <v>2009</v>
      </c>
      <c r="P16">
        <f t="shared" si="17"/>
        <v>10</v>
      </c>
      <c r="Q16">
        <f t="shared" si="18"/>
        <v>5</v>
      </c>
      <c r="R16" t="s">
        <v>420</v>
      </c>
      <c r="S16" s="226">
        <f t="shared" si="19"/>
        <v>6</v>
      </c>
      <c r="T16">
        <f>IF(VLOOKUP(A16,'Priming Incubation_copy'!$A$29:$DI$40,G16,FALSE)=0,"",VLOOKUP(A16,'Priming Incubation_copy'!$A$29:$DI$40,G16,FALSE))</f>
        <v>0.50700000000000001</v>
      </c>
      <c r="U16" s="226">
        <f t="shared" si="0"/>
        <v>6</v>
      </c>
      <c r="V16" t="str">
        <f>IF(VLOOKUP($A16,'Isotope data_copy'!$F$28:$J$39,2,FALSE)="","",VLOOKUP($A16,'Isotope data_copy'!$F$28:$J$39,2,FALSE))</f>
        <v/>
      </c>
      <c r="W16" t="str">
        <f>IF(VLOOKUP($A16,'Isotope data_copy'!$F$28:$J$39,4,FALSE)="","",VLOOKUP($A16,'Isotope data_copy'!$F$28:$J$39,4,FALSE))</f>
        <v/>
      </c>
      <c r="X16" t="str">
        <f>IF(VLOOKUP($A16,'Isotope data_copy'!$F$28:$J$39,5,FALSE)="","",VLOOKUP($A16,'Isotope data_copy'!$F$28:$J$39,5,FALSE))</f>
        <v/>
      </c>
    </row>
    <row r="17" spans="1:24">
      <c r="A17">
        <v>16</v>
      </c>
      <c r="B17" t="str">
        <f>VLOOKUP($A17,'Priming Incubation_copy'!$A$29:$B$40,2,FALSE)</f>
        <v>2-C2-FMW-MB1</v>
      </c>
      <c r="C17" t="str">
        <f t="shared" si="1"/>
        <v>MB</v>
      </c>
      <c r="D17" t="str">
        <f t="shared" si="2"/>
        <v>Musick</v>
      </c>
      <c r="E17" t="str">
        <f t="shared" si="3"/>
        <v>B</v>
      </c>
      <c r="F17">
        <v>2009</v>
      </c>
      <c r="G17">
        <f t="shared" si="15"/>
        <v>43</v>
      </c>
      <c r="H17">
        <f t="shared" si="16"/>
        <v>2</v>
      </c>
      <c r="I17" t="str">
        <f t="shared" si="4"/>
        <v/>
      </c>
      <c r="J17" s="277">
        <f>Schedule_copy!$A$4</f>
        <v>40085</v>
      </c>
      <c r="K17">
        <f t="shared" si="5"/>
        <v>2009</v>
      </c>
      <c r="L17">
        <f t="shared" si="13"/>
        <v>9</v>
      </c>
      <c r="M17">
        <f t="shared" si="14"/>
        <v>29</v>
      </c>
      <c r="N17" s="277">
        <v>40091</v>
      </c>
      <c r="O17">
        <f t="shared" si="8"/>
        <v>2009</v>
      </c>
      <c r="P17">
        <f t="shared" si="17"/>
        <v>10</v>
      </c>
      <c r="Q17">
        <f t="shared" si="18"/>
        <v>5</v>
      </c>
      <c r="R17" t="s">
        <v>420</v>
      </c>
      <c r="S17" s="226">
        <f t="shared" si="19"/>
        <v>6</v>
      </c>
      <c r="T17">
        <f>IF(VLOOKUP(A17,'Priming Incubation_copy'!$A$29:$DI$40,G17,FALSE)=0,"",VLOOKUP(A17,'Priming Incubation_copy'!$A$29:$DI$40,G17,FALSE))</f>
        <v>0.18900000000000003</v>
      </c>
      <c r="U17" s="226">
        <f t="shared" si="0"/>
        <v>6</v>
      </c>
      <c r="V17" t="str">
        <f>IF(VLOOKUP($A17,'Isotope data_copy'!$F$28:$J$39,2,FALSE)="","",VLOOKUP($A17,'Isotope data_copy'!$F$28:$J$39,2,FALSE))</f>
        <v/>
      </c>
      <c r="W17" t="str">
        <f>IF(VLOOKUP($A17,'Isotope data_copy'!$F$28:$J$39,4,FALSE)="","",VLOOKUP($A17,'Isotope data_copy'!$F$28:$J$39,4,FALSE))</f>
        <v/>
      </c>
      <c r="X17" t="str">
        <f>IF(VLOOKUP($A17,'Isotope data_copy'!$F$28:$J$39,5,FALSE)="","",VLOOKUP($A17,'Isotope data_copy'!$F$28:$J$39,5,FALSE))</f>
        <v/>
      </c>
    </row>
    <row r="18" spans="1:24">
      <c r="A18">
        <v>17</v>
      </c>
      <c r="B18" t="str">
        <f>VLOOKUP($A18,'Priming Incubation_copy'!$A$29:$B$40,2,FALSE)</f>
        <v>2-C2-FMW-MB2</v>
      </c>
      <c r="C18" t="str">
        <f t="shared" si="1"/>
        <v>MB</v>
      </c>
      <c r="D18" t="str">
        <f t="shared" si="2"/>
        <v>Musick</v>
      </c>
      <c r="E18" t="str">
        <f t="shared" si="3"/>
        <v>B</v>
      </c>
      <c r="F18">
        <v>2009</v>
      </c>
      <c r="G18">
        <f t="shared" si="15"/>
        <v>43</v>
      </c>
      <c r="H18">
        <f t="shared" si="16"/>
        <v>2</v>
      </c>
      <c r="I18" t="str">
        <f t="shared" si="4"/>
        <v/>
      </c>
      <c r="J18" s="277">
        <f>Schedule_copy!$A$4</f>
        <v>40085</v>
      </c>
      <c r="K18">
        <f t="shared" si="5"/>
        <v>2009</v>
      </c>
      <c r="L18">
        <f t="shared" si="13"/>
        <v>9</v>
      </c>
      <c r="M18">
        <f t="shared" si="14"/>
        <v>29</v>
      </c>
      <c r="N18" s="277">
        <v>40091</v>
      </c>
      <c r="O18">
        <f t="shared" si="8"/>
        <v>2009</v>
      </c>
      <c r="P18">
        <f t="shared" si="17"/>
        <v>10</v>
      </c>
      <c r="Q18">
        <f t="shared" si="18"/>
        <v>5</v>
      </c>
      <c r="R18" t="s">
        <v>420</v>
      </c>
      <c r="S18" s="226">
        <f t="shared" si="19"/>
        <v>6</v>
      </c>
      <c r="T18">
        <f>IF(VLOOKUP(A18,'Priming Incubation_copy'!$A$29:$DI$40,G18,FALSE)=0,"",VLOOKUP(A18,'Priming Incubation_copy'!$A$29:$DI$40,G18,FALSE))</f>
        <v>0.18900000000000003</v>
      </c>
      <c r="U18" s="226">
        <f t="shared" si="0"/>
        <v>6</v>
      </c>
      <c r="V18" t="str">
        <f>IF(VLOOKUP($A18,'Isotope data_copy'!$F$28:$J$39,2,FALSE)="","",VLOOKUP($A18,'Isotope data_copy'!$F$28:$J$39,2,FALSE))</f>
        <v/>
      </c>
      <c r="W18" t="str">
        <f>IF(VLOOKUP($A18,'Isotope data_copy'!$F$28:$J$39,4,FALSE)="","",VLOOKUP($A18,'Isotope data_copy'!$F$28:$J$39,4,FALSE))</f>
        <v/>
      </c>
      <c r="X18" t="str">
        <f>IF(VLOOKUP($A18,'Isotope data_copy'!$F$28:$J$39,5,FALSE)="","",VLOOKUP($A18,'Isotope data_copy'!$F$28:$J$39,5,FALSE))</f>
        <v/>
      </c>
    </row>
    <row r="19" spans="1:24">
      <c r="A19">
        <v>18</v>
      </c>
      <c r="B19" t="str">
        <f>VLOOKUP($A19,'Priming Incubation_copy'!$A$29:$B$40,2,FALSE)</f>
        <v>2-C2-FMW-MB3</v>
      </c>
      <c r="C19" t="str">
        <f t="shared" si="1"/>
        <v>MB</v>
      </c>
      <c r="D19" t="str">
        <f t="shared" si="2"/>
        <v>Musick</v>
      </c>
      <c r="E19" t="str">
        <f t="shared" si="3"/>
        <v>B</v>
      </c>
      <c r="F19">
        <v>2009</v>
      </c>
      <c r="G19">
        <f t="shared" si="15"/>
        <v>43</v>
      </c>
      <c r="H19">
        <f t="shared" si="16"/>
        <v>2</v>
      </c>
      <c r="I19" t="str">
        <f t="shared" si="4"/>
        <v/>
      </c>
      <c r="J19" s="277">
        <f>Schedule_copy!$A$4</f>
        <v>40085</v>
      </c>
      <c r="K19">
        <f t="shared" si="5"/>
        <v>2009</v>
      </c>
      <c r="L19">
        <f t="shared" si="13"/>
        <v>9</v>
      </c>
      <c r="M19">
        <f t="shared" si="14"/>
        <v>29</v>
      </c>
      <c r="N19" s="277">
        <v>40091</v>
      </c>
      <c r="O19">
        <f t="shared" si="8"/>
        <v>2009</v>
      </c>
      <c r="P19">
        <f t="shared" si="17"/>
        <v>10</v>
      </c>
      <c r="Q19">
        <f t="shared" si="18"/>
        <v>5</v>
      </c>
      <c r="R19" t="s">
        <v>420</v>
      </c>
      <c r="S19" s="226">
        <f t="shared" si="19"/>
        <v>6</v>
      </c>
      <c r="T19">
        <f>IF(VLOOKUP(A19,'Priming Incubation_copy'!$A$29:$DI$40,G19,FALSE)=0,"",VLOOKUP(A19,'Priming Incubation_copy'!$A$29:$DI$40,G19,FALSE))</f>
        <v>0.20100000000000001</v>
      </c>
      <c r="U19" s="226">
        <f t="shared" si="0"/>
        <v>6</v>
      </c>
      <c r="V19" t="str">
        <f>IF(VLOOKUP($A19,'Isotope data_copy'!$F$28:$J$39,2,FALSE)="","",VLOOKUP($A19,'Isotope data_copy'!$F$28:$J$39,2,FALSE))</f>
        <v/>
      </c>
      <c r="W19" t="str">
        <f>IF(VLOOKUP($A19,'Isotope data_copy'!$F$28:$J$39,4,FALSE)="","",VLOOKUP($A19,'Isotope data_copy'!$F$28:$J$39,4,FALSE))</f>
        <v/>
      </c>
      <c r="X19" t="str">
        <f>IF(VLOOKUP($A19,'Isotope data_copy'!$F$28:$J$39,5,FALSE)="","",VLOOKUP($A19,'Isotope data_copy'!$F$28:$J$39,5,FALSE))</f>
        <v/>
      </c>
    </row>
    <row r="20" spans="1:24">
      <c r="A20">
        <v>19</v>
      </c>
      <c r="B20" t="str">
        <f>VLOOKUP($A20,'Priming Incubation_copy'!$A$29:$B$40,2,FALSE)</f>
        <v>2-C2-FMW-SA1</v>
      </c>
      <c r="C20" t="str">
        <f t="shared" si="1"/>
        <v>SA</v>
      </c>
      <c r="D20" t="str">
        <f t="shared" si="2"/>
        <v>Shaver</v>
      </c>
      <c r="E20" t="str">
        <f t="shared" si="3"/>
        <v>A</v>
      </c>
      <c r="F20">
        <v>2009</v>
      </c>
      <c r="G20">
        <f t="shared" si="15"/>
        <v>43</v>
      </c>
      <c r="H20">
        <f t="shared" si="16"/>
        <v>2</v>
      </c>
      <c r="I20" t="str">
        <f t="shared" si="4"/>
        <v/>
      </c>
      <c r="J20" s="277">
        <f>Schedule_copy!$A$4</f>
        <v>40085</v>
      </c>
      <c r="K20">
        <f t="shared" si="5"/>
        <v>2009</v>
      </c>
      <c r="L20">
        <f t="shared" si="13"/>
        <v>9</v>
      </c>
      <c r="M20">
        <f t="shared" si="14"/>
        <v>29</v>
      </c>
      <c r="N20" s="277">
        <v>40091</v>
      </c>
      <c r="O20">
        <f t="shared" si="8"/>
        <v>2009</v>
      </c>
      <c r="P20">
        <f t="shared" si="17"/>
        <v>10</v>
      </c>
      <c r="Q20">
        <f t="shared" si="18"/>
        <v>5</v>
      </c>
      <c r="R20" t="s">
        <v>420</v>
      </c>
      <c r="S20" s="226">
        <f t="shared" si="19"/>
        <v>6</v>
      </c>
      <c r="T20">
        <f>IF(VLOOKUP(A20,'Priming Incubation_copy'!$A$29:$DI$40,G20,FALSE)=0,"",VLOOKUP(A20,'Priming Incubation_copy'!$A$29:$DI$40,G20,FALSE))</f>
        <v>0.88200000000000001</v>
      </c>
      <c r="U20" s="226">
        <f t="shared" si="0"/>
        <v>6</v>
      </c>
      <c r="V20" t="str">
        <f>IF(VLOOKUP($A20,'Isotope data_copy'!$F$28:$J$39,2,FALSE)="","",VLOOKUP($A20,'Isotope data_copy'!$F$28:$J$39,2,FALSE))</f>
        <v/>
      </c>
      <c r="W20" t="str">
        <f>IF(VLOOKUP($A20,'Isotope data_copy'!$F$28:$J$39,4,FALSE)="","",VLOOKUP($A20,'Isotope data_copy'!$F$28:$J$39,4,FALSE))</f>
        <v/>
      </c>
      <c r="X20" t="str">
        <f>IF(VLOOKUP($A20,'Isotope data_copy'!$F$28:$J$39,5,FALSE)="","",VLOOKUP($A20,'Isotope data_copy'!$F$28:$J$39,5,FALSE))</f>
        <v/>
      </c>
    </row>
    <row r="21" spans="1:24">
      <c r="A21">
        <v>20</v>
      </c>
      <c r="B21" t="str">
        <f>VLOOKUP($A21,'Priming Incubation_copy'!$A$29:$B$40,2,FALSE)</f>
        <v>2-C2-FMW-SA2</v>
      </c>
      <c r="C21" t="str">
        <f t="shared" si="1"/>
        <v>SA</v>
      </c>
      <c r="D21" t="str">
        <f t="shared" si="2"/>
        <v>Shaver</v>
      </c>
      <c r="E21" t="str">
        <f t="shared" si="3"/>
        <v>A</v>
      </c>
      <c r="F21">
        <v>2009</v>
      </c>
      <c r="G21">
        <f t="shared" si="15"/>
        <v>43</v>
      </c>
      <c r="H21">
        <f t="shared" si="16"/>
        <v>2</v>
      </c>
      <c r="I21" t="str">
        <f t="shared" si="4"/>
        <v/>
      </c>
      <c r="J21" s="277">
        <f>Schedule_copy!$A$4</f>
        <v>40085</v>
      </c>
      <c r="K21">
        <f t="shared" si="5"/>
        <v>2009</v>
      </c>
      <c r="L21">
        <f t="shared" si="13"/>
        <v>9</v>
      </c>
      <c r="M21">
        <f t="shared" si="14"/>
        <v>29</v>
      </c>
      <c r="N21" s="277">
        <v>40091</v>
      </c>
      <c r="O21">
        <f t="shared" si="8"/>
        <v>2009</v>
      </c>
      <c r="P21">
        <f t="shared" si="17"/>
        <v>10</v>
      </c>
      <c r="Q21">
        <f t="shared" si="18"/>
        <v>5</v>
      </c>
      <c r="R21" t="s">
        <v>420</v>
      </c>
      <c r="S21" s="226">
        <f t="shared" si="19"/>
        <v>6</v>
      </c>
      <c r="T21">
        <f>IF(VLOOKUP(A21,'Priming Incubation_copy'!$A$29:$DI$40,G21,FALSE)=0,"",VLOOKUP(A21,'Priming Incubation_copy'!$A$29:$DI$40,G21,FALSE))</f>
        <v>0.79200000000000004</v>
      </c>
      <c r="U21" s="226">
        <f t="shared" si="0"/>
        <v>6</v>
      </c>
      <c r="V21">
        <f>IF(VLOOKUP($A21,'Isotope data_copy'!$F$28:$J$39,2,FALSE)="","",VLOOKUP($A21,'Isotope data_copy'!$F$28:$J$39,2,FALSE))</f>
        <v>-23.41</v>
      </c>
      <c r="W21">
        <f>IF(VLOOKUP($A21,'Isotope data_copy'!$F$28:$J$39,4,FALSE)="","",VLOOKUP($A21,'Isotope data_copy'!$F$28:$J$39,4,FALSE))</f>
        <v>74.2</v>
      </c>
      <c r="X21">
        <f>IF(VLOOKUP($A21,'Isotope data_copy'!$F$28:$J$39,5,FALSE)="","",VLOOKUP($A21,'Isotope data_copy'!$F$28:$J$39,5,FALSE))</f>
        <v>2.1</v>
      </c>
    </row>
    <row r="22" spans="1:24">
      <c r="A22">
        <v>21</v>
      </c>
      <c r="B22" t="str">
        <f>VLOOKUP($A22,'Priming Incubation_copy'!$A$29:$B$40,2,FALSE)</f>
        <v>2-C2-FMW-SA3</v>
      </c>
      <c r="C22" t="str">
        <f t="shared" si="1"/>
        <v>SA</v>
      </c>
      <c r="D22" t="str">
        <f t="shared" si="2"/>
        <v>Shaver</v>
      </c>
      <c r="E22" t="str">
        <f t="shared" si="3"/>
        <v>A</v>
      </c>
      <c r="F22">
        <v>2009</v>
      </c>
      <c r="G22">
        <f t="shared" si="15"/>
        <v>43</v>
      </c>
      <c r="H22">
        <f t="shared" si="16"/>
        <v>2</v>
      </c>
      <c r="I22" t="str">
        <f t="shared" si="4"/>
        <v/>
      </c>
      <c r="J22" s="277">
        <f>Schedule_copy!$A$4</f>
        <v>40085</v>
      </c>
      <c r="K22">
        <f t="shared" si="5"/>
        <v>2009</v>
      </c>
      <c r="L22">
        <f t="shared" si="13"/>
        <v>9</v>
      </c>
      <c r="M22">
        <f t="shared" si="14"/>
        <v>29</v>
      </c>
      <c r="N22" s="277">
        <v>40091</v>
      </c>
      <c r="O22">
        <f t="shared" si="8"/>
        <v>2009</v>
      </c>
      <c r="P22">
        <f t="shared" si="17"/>
        <v>10</v>
      </c>
      <c r="Q22">
        <f t="shared" si="18"/>
        <v>5</v>
      </c>
      <c r="R22" t="s">
        <v>420</v>
      </c>
      <c r="S22" s="226">
        <f t="shared" si="19"/>
        <v>6</v>
      </c>
      <c r="T22">
        <f>IF(VLOOKUP(A22,'Priming Incubation_copy'!$A$29:$DI$40,G22,FALSE)=0,"",VLOOKUP(A22,'Priming Incubation_copy'!$A$29:$DI$40,G22,FALSE))</f>
        <v>0.96000000000000008</v>
      </c>
      <c r="U22" s="226">
        <f t="shared" si="0"/>
        <v>6</v>
      </c>
      <c r="V22" t="str">
        <f>IF(VLOOKUP($A22,'Isotope data_copy'!$F$28:$J$39,2,FALSE)="","",VLOOKUP($A22,'Isotope data_copy'!$F$28:$J$39,2,FALSE))</f>
        <v/>
      </c>
      <c r="W22" t="str">
        <f>IF(VLOOKUP($A22,'Isotope data_copy'!$F$28:$J$39,4,FALSE)="","",VLOOKUP($A22,'Isotope data_copy'!$F$28:$J$39,4,FALSE))</f>
        <v/>
      </c>
      <c r="X22" t="str">
        <f>IF(VLOOKUP($A22,'Isotope data_copy'!$F$28:$J$39,5,FALSE)="","",VLOOKUP($A22,'Isotope data_copy'!$F$28:$J$39,5,FALSE))</f>
        <v/>
      </c>
    </row>
    <row r="23" spans="1:24">
      <c r="A23">
        <v>22</v>
      </c>
      <c r="B23" t="str">
        <f>VLOOKUP($A23,'Priming Incubation_copy'!$A$29:$B$40,2,FALSE)</f>
        <v>2-C2-FMW-SB1</v>
      </c>
      <c r="C23" t="str">
        <f t="shared" si="1"/>
        <v>SB</v>
      </c>
      <c r="D23" t="str">
        <f t="shared" si="2"/>
        <v>Shaver</v>
      </c>
      <c r="E23" t="str">
        <f t="shared" si="3"/>
        <v>B</v>
      </c>
      <c r="F23">
        <v>2009</v>
      </c>
      <c r="G23">
        <f t="shared" si="15"/>
        <v>43</v>
      </c>
      <c r="H23">
        <f t="shared" si="16"/>
        <v>2</v>
      </c>
      <c r="I23" t="str">
        <f t="shared" si="4"/>
        <v/>
      </c>
      <c r="J23" s="277">
        <f>Schedule_copy!$A$4</f>
        <v>40085</v>
      </c>
      <c r="K23">
        <f t="shared" si="5"/>
        <v>2009</v>
      </c>
      <c r="L23">
        <f t="shared" si="13"/>
        <v>9</v>
      </c>
      <c r="M23">
        <f t="shared" si="14"/>
        <v>29</v>
      </c>
      <c r="N23" s="277">
        <v>40091</v>
      </c>
      <c r="O23">
        <f t="shared" si="8"/>
        <v>2009</v>
      </c>
      <c r="P23">
        <f t="shared" si="17"/>
        <v>10</v>
      </c>
      <c r="Q23">
        <f t="shared" si="18"/>
        <v>5</v>
      </c>
      <c r="R23" t="s">
        <v>420</v>
      </c>
      <c r="S23" s="226">
        <f t="shared" si="19"/>
        <v>6</v>
      </c>
      <c r="T23">
        <f>IF(VLOOKUP(A23,'Priming Incubation_copy'!$A$29:$DI$40,G23,FALSE)=0,"",VLOOKUP(A23,'Priming Incubation_copy'!$A$29:$DI$40,G23,FALSE))</f>
        <v>0.28800000000000003</v>
      </c>
      <c r="U23" s="226">
        <f t="shared" si="0"/>
        <v>6</v>
      </c>
      <c r="V23" t="str">
        <f>IF(VLOOKUP($A23,'Isotope data_copy'!$F$28:$J$39,2,FALSE)="","",VLOOKUP($A23,'Isotope data_copy'!$F$28:$J$39,2,FALSE))</f>
        <v/>
      </c>
      <c r="W23" t="str">
        <f>IF(VLOOKUP($A23,'Isotope data_copy'!$F$28:$J$39,4,FALSE)="","",VLOOKUP($A23,'Isotope data_copy'!$F$28:$J$39,4,FALSE))</f>
        <v/>
      </c>
      <c r="X23" t="str">
        <f>IF(VLOOKUP($A23,'Isotope data_copy'!$F$28:$J$39,5,FALSE)="","",VLOOKUP($A23,'Isotope data_copy'!$F$28:$J$39,5,FALSE))</f>
        <v/>
      </c>
    </row>
    <row r="24" spans="1:24">
      <c r="A24">
        <v>23</v>
      </c>
      <c r="B24" t="str">
        <f>VLOOKUP($A24,'Priming Incubation_copy'!$A$29:$B$40,2,FALSE)</f>
        <v>2-C2-FMW-SB2</v>
      </c>
      <c r="C24" t="str">
        <f t="shared" si="1"/>
        <v>SB</v>
      </c>
      <c r="D24" t="str">
        <f t="shared" si="2"/>
        <v>Shaver</v>
      </c>
      <c r="E24" t="str">
        <f t="shared" si="3"/>
        <v>B</v>
      </c>
      <c r="F24">
        <v>2009</v>
      </c>
      <c r="G24">
        <f t="shared" si="15"/>
        <v>43</v>
      </c>
      <c r="H24">
        <f t="shared" si="16"/>
        <v>2</v>
      </c>
      <c r="I24" t="str">
        <f t="shared" si="4"/>
        <v/>
      </c>
      <c r="J24" s="277">
        <f>Schedule_copy!$A$4</f>
        <v>40085</v>
      </c>
      <c r="K24">
        <f t="shared" si="5"/>
        <v>2009</v>
      </c>
      <c r="L24">
        <f t="shared" si="13"/>
        <v>9</v>
      </c>
      <c r="M24">
        <f t="shared" si="14"/>
        <v>29</v>
      </c>
      <c r="N24" s="277">
        <v>40091</v>
      </c>
      <c r="O24">
        <f t="shared" si="8"/>
        <v>2009</v>
      </c>
      <c r="P24">
        <f t="shared" si="17"/>
        <v>10</v>
      </c>
      <c r="Q24">
        <f t="shared" si="18"/>
        <v>5</v>
      </c>
      <c r="R24" t="s">
        <v>420</v>
      </c>
      <c r="S24" s="226">
        <f t="shared" si="19"/>
        <v>6</v>
      </c>
      <c r="T24">
        <f>IF(VLOOKUP(A24,'Priming Incubation_copy'!$A$29:$DI$40,G24,FALSE)=0,"",VLOOKUP(A24,'Priming Incubation_copy'!$A$29:$DI$40,G24,FALSE))</f>
        <v>0.246</v>
      </c>
      <c r="U24" s="226">
        <f t="shared" si="0"/>
        <v>6</v>
      </c>
      <c r="V24">
        <f>IF(VLOOKUP($A24,'Isotope data_copy'!$F$28:$J$39,2,FALSE)="","",VLOOKUP($A24,'Isotope data_copy'!$F$28:$J$39,2,FALSE))</f>
        <v>-17.440000000000001</v>
      </c>
      <c r="W24">
        <f>IF(VLOOKUP($A24,'Isotope data_copy'!$F$28:$J$39,4,FALSE)="","",VLOOKUP($A24,'Isotope data_copy'!$F$28:$J$39,4,FALSE))</f>
        <v>61.9</v>
      </c>
      <c r="X24">
        <f>IF(VLOOKUP($A24,'Isotope data_copy'!$F$28:$J$39,5,FALSE)="","",VLOOKUP($A24,'Isotope data_copy'!$F$28:$J$39,5,FALSE))</f>
        <v>2.2000000000000002</v>
      </c>
    </row>
    <row r="25" spans="1:24">
      <c r="A25">
        <v>24</v>
      </c>
      <c r="B25" t="str">
        <f>VLOOKUP($A25,'Priming Incubation_copy'!$A$29:$B$40,2,FALSE)</f>
        <v>2-C2-FMW-SB3</v>
      </c>
      <c r="C25" t="str">
        <f t="shared" si="1"/>
        <v>SB</v>
      </c>
      <c r="D25" t="str">
        <f t="shared" si="2"/>
        <v>Shaver</v>
      </c>
      <c r="E25" t="str">
        <f t="shared" si="3"/>
        <v>B</v>
      </c>
      <c r="F25">
        <v>2009</v>
      </c>
      <c r="G25">
        <f t="shared" si="15"/>
        <v>43</v>
      </c>
      <c r="H25">
        <f t="shared" si="16"/>
        <v>2</v>
      </c>
      <c r="I25" t="str">
        <f t="shared" si="4"/>
        <v/>
      </c>
      <c r="J25" s="277">
        <f>Schedule_copy!$A$4</f>
        <v>40085</v>
      </c>
      <c r="K25">
        <f t="shared" si="5"/>
        <v>2009</v>
      </c>
      <c r="L25">
        <f t="shared" si="13"/>
        <v>9</v>
      </c>
      <c r="M25">
        <f t="shared" si="14"/>
        <v>29</v>
      </c>
      <c r="N25" s="277">
        <v>40091</v>
      </c>
      <c r="O25">
        <f t="shared" si="8"/>
        <v>2009</v>
      </c>
      <c r="P25">
        <f t="shared" si="17"/>
        <v>10</v>
      </c>
      <c r="Q25">
        <f t="shared" si="18"/>
        <v>5</v>
      </c>
      <c r="R25" t="s">
        <v>420</v>
      </c>
      <c r="S25" s="226">
        <f t="shared" si="19"/>
        <v>6</v>
      </c>
      <c r="T25">
        <f>IF(VLOOKUP(A25,'Priming Incubation_copy'!$A$29:$DI$40,G25,FALSE)=0,"",VLOOKUP(A25,'Priming Incubation_copy'!$A$29:$DI$40,G25,FALSE))</f>
        <v>0.28200000000000003</v>
      </c>
      <c r="U25" s="226">
        <f t="shared" si="0"/>
        <v>6</v>
      </c>
      <c r="V25" t="str">
        <f>IF(VLOOKUP($A25,'Isotope data_copy'!$F$28:$J$39,2,FALSE)="","",VLOOKUP($A25,'Isotope data_copy'!$F$28:$J$39,2,FALSE))</f>
        <v/>
      </c>
      <c r="W25" t="str">
        <f>IF(VLOOKUP($A25,'Isotope data_copy'!$F$28:$J$39,4,FALSE)="","",VLOOKUP($A25,'Isotope data_copy'!$F$28:$J$39,4,FALSE))</f>
        <v/>
      </c>
      <c r="X25" t="str">
        <f>IF(VLOOKUP($A25,'Isotope data_copy'!$F$28:$J$39,5,FALSE)="","",VLOOKUP($A25,'Isotope data_copy'!$F$28:$J$39,5,FALSE))</f>
        <v/>
      </c>
    </row>
    <row r="26" spans="1:24">
      <c r="A26">
        <v>13</v>
      </c>
      <c r="B26" t="str">
        <f>VLOOKUP($A26,'Priming Incubation_copy'!$A$29:$B$40,2,FALSE)</f>
        <v>2-C2-FMW-MA1</v>
      </c>
      <c r="C26" t="str">
        <f t="shared" si="1"/>
        <v>MA</v>
      </c>
      <c r="D26" t="str">
        <f t="shared" si="2"/>
        <v>Musick</v>
      </c>
      <c r="E26" t="str">
        <f t="shared" si="3"/>
        <v>A</v>
      </c>
      <c r="F26">
        <v>2009</v>
      </c>
      <c r="G26">
        <f t="shared" si="15"/>
        <v>48</v>
      </c>
      <c r="H26">
        <v>3</v>
      </c>
      <c r="I26" t="str">
        <f t="shared" si="4"/>
        <v/>
      </c>
      <c r="J26" s="277">
        <f>Schedule_copy!$A$4</f>
        <v>40085</v>
      </c>
      <c r="K26">
        <f t="shared" si="5"/>
        <v>2009</v>
      </c>
      <c r="L26">
        <f t="shared" si="13"/>
        <v>9</v>
      </c>
      <c r="M26">
        <f t="shared" si="14"/>
        <v>29</v>
      </c>
      <c r="N26" s="277">
        <v>40093</v>
      </c>
      <c r="O26">
        <f t="shared" si="8"/>
        <v>2009</v>
      </c>
      <c r="P26">
        <f t="shared" si="17"/>
        <v>10</v>
      </c>
      <c r="Q26">
        <f t="shared" si="18"/>
        <v>7</v>
      </c>
      <c r="R26" t="s">
        <v>420</v>
      </c>
      <c r="S26" s="226">
        <f t="shared" si="19"/>
        <v>8</v>
      </c>
      <c r="T26">
        <f>IF(VLOOKUP(A26,'Priming Incubation_copy'!$A$29:$DI$40,G26,FALSE)=0,"",VLOOKUP(A26,'Priming Incubation_copy'!$A$29:$DI$40,G26,FALSE))</f>
        <v>0.72</v>
      </c>
      <c r="U26" s="226">
        <f t="shared" si="0"/>
        <v>8</v>
      </c>
    </row>
    <row r="27" spans="1:24">
      <c r="A27">
        <v>14</v>
      </c>
      <c r="B27" t="str">
        <f>VLOOKUP($A27,'Priming Incubation_copy'!$A$29:$B$40,2,FALSE)</f>
        <v>2-C2-FMW-MA2</v>
      </c>
      <c r="C27" t="str">
        <f t="shared" si="1"/>
        <v>MA</v>
      </c>
      <c r="D27" t="str">
        <f t="shared" si="2"/>
        <v>Musick</v>
      </c>
      <c r="E27" t="str">
        <f t="shared" si="3"/>
        <v>A</v>
      </c>
      <c r="F27">
        <v>2009</v>
      </c>
      <c r="G27">
        <f t="shared" si="15"/>
        <v>48</v>
      </c>
      <c r="H27">
        <f t="shared" ref="H27:H87" si="20">H26</f>
        <v>3</v>
      </c>
      <c r="I27" t="str">
        <f t="shared" si="4"/>
        <v/>
      </c>
      <c r="J27" s="277">
        <f>Schedule_copy!$A$4</f>
        <v>40085</v>
      </c>
      <c r="K27">
        <f t="shared" si="5"/>
        <v>2009</v>
      </c>
      <c r="L27">
        <f t="shared" si="13"/>
        <v>9</v>
      </c>
      <c r="M27">
        <f t="shared" si="14"/>
        <v>29</v>
      </c>
      <c r="N27" s="277">
        <v>40093</v>
      </c>
      <c r="O27">
        <f t="shared" si="8"/>
        <v>2009</v>
      </c>
      <c r="P27">
        <f t="shared" ref="P27:P38" si="21">MONTH(N27)</f>
        <v>10</v>
      </c>
      <c r="Q27">
        <f t="shared" ref="Q27:Q38" si="22">DAY(N27)+N27-ROUNDDOWN(N27,0)</f>
        <v>7</v>
      </c>
      <c r="R27" t="s">
        <v>420</v>
      </c>
      <c r="S27" s="226">
        <f t="shared" ref="S27:S37" si="23">N27-J27</f>
        <v>8</v>
      </c>
      <c r="T27">
        <f>IF(VLOOKUP(A27,'Priming Incubation_copy'!$A$29:$DI$40,G27,FALSE)=0,"",VLOOKUP(A27,'Priming Incubation_copy'!$A$29:$DI$40,G27,FALSE))</f>
        <v>0.66</v>
      </c>
      <c r="U27" s="226">
        <f t="shared" si="0"/>
        <v>8</v>
      </c>
    </row>
    <row r="28" spans="1:24">
      <c r="A28">
        <v>15</v>
      </c>
      <c r="B28" t="str">
        <f>VLOOKUP($A28,'Priming Incubation_copy'!$A$29:$B$40,2,FALSE)</f>
        <v>2-C2-FMW-MA3</v>
      </c>
      <c r="C28" t="str">
        <f t="shared" si="1"/>
        <v>MA</v>
      </c>
      <c r="D28" t="str">
        <f t="shared" si="2"/>
        <v>Musick</v>
      </c>
      <c r="E28" t="str">
        <f t="shared" si="3"/>
        <v>A</v>
      </c>
      <c r="F28">
        <v>2009</v>
      </c>
      <c r="G28">
        <f t="shared" si="15"/>
        <v>48</v>
      </c>
      <c r="H28">
        <f t="shared" si="16"/>
        <v>3</v>
      </c>
      <c r="I28" t="str">
        <f t="shared" si="4"/>
        <v/>
      </c>
      <c r="J28" s="277">
        <f>Schedule_copy!$A$4</f>
        <v>40085</v>
      </c>
      <c r="K28">
        <f t="shared" si="5"/>
        <v>2009</v>
      </c>
      <c r="L28">
        <f t="shared" si="13"/>
        <v>9</v>
      </c>
      <c r="M28">
        <f t="shared" si="14"/>
        <v>29</v>
      </c>
      <c r="N28" s="277">
        <v>40093</v>
      </c>
      <c r="O28">
        <f t="shared" si="8"/>
        <v>2009</v>
      </c>
      <c r="P28">
        <f t="shared" si="21"/>
        <v>10</v>
      </c>
      <c r="Q28">
        <f t="shared" si="22"/>
        <v>7</v>
      </c>
      <c r="R28" t="s">
        <v>420</v>
      </c>
      <c r="S28" s="226">
        <f t="shared" si="23"/>
        <v>8</v>
      </c>
      <c r="T28">
        <f>IF(VLOOKUP(A28,'Priming Incubation_copy'!$A$29:$DI$40,G28,FALSE)=0,"",VLOOKUP(A28,'Priming Incubation_copy'!$A$29:$DI$40,G28,FALSE))</f>
        <v>0.57600000000000007</v>
      </c>
      <c r="U28" s="226">
        <f t="shared" si="0"/>
        <v>8</v>
      </c>
    </row>
    <row r="29" spans="1:24">
      <c r="A29">
        <v>16</v>
      </c>
      <c r="B29" t="str">
        <f>VLOOKUP($A29,'Priming Incubation_copy'!$A$29:$B$40,2,FALSE)</f>
        <v>2-C2-FMW-MB1</v>
      </c>
      <c r="C29" t="str">
        <f t="shared" si="1"/>
        <v>MB</v>
      </c>
      <c r="D29" t="str">
        <f t="shared" si="2"/>
        <v>Musick</v>
      </c>
      <c r="E29" t="str">
        <f t="shared" si="3"/>
        <v>B</v>
      </c>
      <c r="F29">
        <v>2009</v>
      </c>
      <c r="G29">
        <f t="shared" si="15"/>
        <v>48</v>
      </c>
      <c r="H29">
        <f t="shared" si="16"/>
        <v>3</v>
      </c>
      <c r="I29" t="str">
        <f t="shared" si="4"/>
        <v/>
      </c>
      <c r="J29" s="277">
        <f>Schedule_copy!$A$4</f>
        <v>40085</v>
      </c>
      <c r="K29">
        <f t="shared" si="5"/>
        <v>2009</v>
      </c>
      <c r="L29">
        <f t="shared" si="13"/>
        <v>9</v>
      </c>
      <c r="M29">
        <f t="shared" si="14"/>
        <v>29</v>
      </c>
      <c r="N29" s="277">
        <v>40093</v>
      </c>
      <c r="O29">
        <f t="shared" si="8"/>
        <v>2009</v>
      </c>
      <c r="P29">
        <f t="shared" si="21"/>
        <v>10</v>
      </c>
      <c r="Q29">
        <f t="shared" si="22"/>
        <v>7</v>
      </c>
      <c r="R29" t="s">
        <v>420</v>
      </c>
      <c r="S29" s="226">
        <f t="shared" si="23"/>
        <v>8</v>
      </c>
      <c r="T29">
        <f>IF(VLOOKUP(A29,'Priming Incubation_copy'!$A$29:$DI$40,G29,FALSE)=0,"",VLOOKUP(A29,'Priming Incubation_copy'!$A$29:$DI$40,G29,FALSE))</f>
        <v>0.20799999999999999</v>
      </c>
      <c r="U29" s="226">
        <f t="shared" si="0"/>
        <v>8</v>
      </c>
    </row>
    <row r="30" spans="1:24">
      <c r="A30">
        <v>17</v>
      </c>
      <c r="B30" t="str">
        <f>VLOOKUP($A30,'Priming Incubation_copy'!$A$29:$B$40,2,FALSE)</f>
        <v>2-C2-FMW-MB2</v>
      </c>
      <c r="C30" t="str">
        <f t="shared" si="1"/>
        <v>MB</v>
      </c>
      <c r="D30" t="str">
        <f t="shared" si="2"/>
        <v>Musick</v>
      </c>
      <c r="E30" t="str">
        <f t="shared" si="3"/>
        <v>B</v>
      </c>
      <c r="F30">
        <v>2009</v>
      </c>
      <c r="G30">
        <f t="shared" si="15"/>
        <v>48</v>
      </c>
      <c r="H30">
        <f t="shared" si="16"/>
        <v>3</v>
      </c>
      <c r="I30" t="str">
        <f t="shared" si="4"/>
        <v/>
      </c>
      <c r="J30" s="277">
        <f>Schedule_copy!$A$4</f>
        <v>40085</v>
      </c>
      <c r="K30">
        <f t="shared" si="5"/>
        <v>2009</v>
      </c>
      <c r="L30">
        <f t="shared" si="13"/>
        <v>9</v>
      </c>
      <c r="M30">
        <f t="shared" si="14"/>
        <v>29</v>
      </c>
      <c r="N30" s="277">
        <v>40093</v>
      </c>
      <c r="O30">
        <f t="shared" si="8"/>
        <v>2009</v>
      </c>
      <c r="P30">
        <f t="shared" si="21"/>
        <v>10</v>
      </c>
      <c r="Q30">
        <f t="shared" si="22"/>
        <v>7</v>
      </c>
      <c r="R30" t="s">
        <v>420</v>
      </c>
      <c r="S30" s="226">
        <f t="shared" si="23"/>
        <v>8</v>
      </c>
      <c r="T30">
        <f>IF(VLOOKUP(A30,'Priming Incubation_copy'!$A$29:$DI$40,G30,FALSE)=0,"",VLOOKUP(A30,'Priming Incubation_copy'!$A$29:$DI$40,G30,FALSE))</f>
        <v>0.216</v>
      </c>
      <c r="U30" s="226">
        <f t="shared" si="0"/>
        <v>8</v>
      </c>
    </row>
    <row r="31" spans="1:24">
      <c r="A31">
        <v>18</v>
      </c>
      <c r="B31" t="str">
        <f>VLOOKUP($A31,'Priming Incubation_copy'!$A$29:$B$40,2,FALSE)</f>
        <v>2-C2-FMW-MB3</v>
      </c>
      <c r="C31" t="str">
        <f t="shared" si="1"/>
        <v>MB</v>
      </c>
      <c r="D31" t="str">
        <f t="shared" si="2"/>
        <v>Musick</v>
      </c>
      <c r="E31" t="str">
        <f t="shared" si="3"/>
        <v>B</v>
      </c>
      <c r="F31">
        <v>2009</v>
      </c>
      <c r="G31">
        <f t="shared" si="15"/>
        <v>48</v>
      </c>
      <c r="H31">
        <f t="shared" si="16"/>
        <v>3</v>
      </c>
      <c r="I31" t="str">
        <f t="shared" si="4"/>
        <v/>
      </c>
      <c r="J31" s="277">
        <f>Schedule_copy!$A$4</f>
        <v>40085</v>
      </c>
      <c r="K31">
        <f t="shared" si="5"/>
        <v>2009</v>
      </c>
      <c r="L31">
        <f t="shared" si="13"/>
        <v>9</v>
      </c>
      <c r="M31">
        <f t="shared" si="14"/>
        <v>29</v>
      </c>
      <c r="N31" s="277">
        <v>40093</v>
      </c>
      <c r="O31">
        <f t="shared" si="8"/>
        <v>2009</v>
      </c>
      <c r="P31">
        <f t="shared" si="21"/>
        <v>10</v>
      </c>
      <c r="Q31">
        <f t="shared" si="22"/>
        <v>7</v>
      </c>
      <c r="R31" t="s">
        <v>420</v>
      </c>
      <c r="S31" s="226">
        <f t="shared" si="23"/>
        <v>8</v>
      </c>
      <c r="T31">
        <f>IF(VLOOKUP(A31,'Priming Incubation_copy'!$A$29:$DI$40,G31,FALSE)=0,"",VLOOKUP(A31,'Priming Incubation_copy'!$A$29:$DI$40,G31,FALSE))</f>
        <v>0.248</v>
      </c>
      <c r="U31" s="226">
        <f t="shared" si="0"/>
        <v>8</v>
      </c>
    </row>
    <row r="32" spans="1:24">
      <c r="A32">
        <v>19</v>
      </c>
      <c r="B32" t="str">
        <f>VLOOKUP($A32,'Priming Incubation_copy'!$A$29:$B$40,2,FALSE)</f>
        <v>2-C2-FMW-SA1</v>
      </c>
      <c r="C32" t="str">
        <f t="shared" si="1"/>
        <v>SA</v>
      </c>
      <c r="D32" t="str">
        <f t="shared" si="2"/>
        <v>Shaver</v>
      </c>
      <c r="E32" t="str">
        <f t="shared" si="3"/>
        <v>A</v>
      </c>
      <c r="F32">
        <v>2009</v>
      </c>
      <c r="G32">
        <f t="shared" si="15"/>
        <v>48</v>
      </c>
      <c r="H32">
        <f t="shared" si="16"/>
        <v>3</v>
      </c>
      <c r="I32" t="str">
        <f t="shared" si="4"/>
        <v/>
      </c>
      <c r="J32" s="277">
        <f>Schedule_copy!$A$4</f>
        <v>40085</v>
      </c>
      <c r="K32">
        <f t="shared" si="5"/>
        <v>2009</v>
      </c>
      <c r="L32">
        <f t="shared" si="13"/>
        <v>9</v>
      </c>
      <c r="M32">
        <f t="shared" si="14"/>
        <v>29</v>
      </c>
      <c r="N32" s="277">
        <v>40093</v>
      </c>
      <c r="O32">
        <f t="shared" si="8"/>
        <v>2009</v>
      </c>
      <c r="P32">
        <f t="shared" si="21"/>
        <v>10</v>
      </c>
      <c r="Q32">
        <f t="shared" si="22"/>
        <v>7</v>
      </c>
      <c r="R32" t="s">
        <v>420</v>
      </c>
      <c r="S32" s="226">
        <f t="shared" si="23"/>
        <v>8</v>
      </c>
      <c r="T32">
        <f>IF(VLOOKUP(A32,'Priming Incubation_copy'!$A$29:$DI$40,G32,FALSE)=0,"",VLOOKUP(A32,'Priming Incubation_copy'!$A$29:$DI$40,G32,FALSE))</f>
        <v>1.32</v>
      </c>
      <c r="U32" s="226">
        <f t="shared" si="0"/>
        <v>8</v>
      </c>
    </row>
    <row r="33" spans="1:24">
      <c r="A33">
        <v>20</v>
      </c>
      <c r="B33" t="str">
        <f>VLOOKUP($A33,'Priming Incubation_copy'!$A$29:$B$40,2,FALSE)</f>
        <v>2-C2-FMW-SA2</v>
      </c>
      <c r="C33" t="str">
        <f t="shared" si="1"/>
        <v>SA</v>
      </c>
      <c r="D33" t="str">
        <f t="shared" si="2"/>
        <v>Shaver</v>
      </c>
      <c r="E33" t="str">
        <f t="shared" si="3"/>
        <v>A</v>
      </c>
      <c r="F33">
        <v>2009</v>
      </c>
      <c r="G33">
        <f t="shared" si="15"/>
        <v>48</v>
      </c>
      <c r="H33">
        <f t="shared" si="16"/>
        <v>3</v>
      </c>
      <c r="I33" t="str">
        <f t="shared" si="4"/>
        <v/>
      </c>
      <c r="J33" s="277">
        <f>Schedule_copy!$A$4</f>
        <v>40085</v>
      </c>
      <c r="K33">
        <f t="shared" si="5"/>
        <v>2009</v>
      </c>
      <c r="L33">
        <f t="shared" si="13"/>
        <v>9</v>
      </c>
      <c r="M33">
        <f t="shared" si="14"/>
        <v>29</v>
      </c>
      <c r="N33" s="277">
        <v>40093</v>
      </c>
      <c r="O33">
        <f t="shared" si="8"/>
        <v>2009</v>
      </c>
      <c r="P33">
        <f t="shared" si="21"/>
        <v>10</v>
      </c>
      <c r="Q33">
        <f t="shared" si="22"/>
        <v>7</v>
      </c>
      <c r="R33" t="s">
        <v>420</v>
      </c>
      <c r="S33" s="226">
        <f t="shared" si="23"/>
        <v>8</v>
      </c>
      <c r="T33" t="str">
        <f>IF(VLOOKUP(A33,'Priming Incubation_copy'!$A$29:$DI$40,G33,FALSE)=0,"",VLOOKUP(A33,'Priming Incubation_copy'!$A$29:$DI$40,G33,FALSE))</f>
        <v/>
      </c>
      <c r="U33" s="226">
        <f t="shared" si="0"/>
        <v>8</v>
      </c>
    </row>
    <row r="34" spans="1:24">
      <c r="A34">
        <v>21</v>
      </c>
      <c r="B34" t="str">
        <f>VLOOKUP($A34,'Priming Incubation_copy'!$A$29:$B$40,2,FALSE)</f>
        <v>2-C2-FMW-SA3</v>
      </c>
      <c r="C34" t="str">
        <f t="shared" si="1"/>
        <v>SA</v>
      </c>
      <c r="D34" t="str">
        <f t="shared" si="2"/>
        <v>Shaver</v>
      </c>
      <c r="E34" t="str">
        <f t="shared" si="3"/>
        <v>A</v>
      </c>
      <c r="F34">
        <v>2009</v>
      </c>
      <c r="G34">
        <f t="shared" si="15"/>
        <v>48</v>
      </c>
      <c r="H34">
        <f t="shared" si="16"/>
        <v>3</v>
      </c>
      <c r="I34" t="str">
        <f t="shared" si="4"/>
        <v/>
      </c>
      <c r="J34" s="277">
        <f>Schedule_copy!$A$4</f>
        <v>40085</v>
      </c>
      <c r="K34">
        <f t="shared" si="5"/>
        <v>2009</v>
      </c>
      <c r="L34">
        <f t="shared" si="13"/>
        <v>9</v>
      </c>
      <c r="M34">
        <f t="shared" si="14"/>
        <v>29</v>
      </c>
      <c r="N34" s="277">
        <v>40093</v>
      </c>
      <c r="O34">
        <f t="shared" si="8"/>
        <v>2009</v>
      </c>
      <c r="P34">
        <f t="shared" si="21"/>
        <v>10</v>
      </c>
      <c r="Q34">
        <f t="shared" si="22"/>
        <v>7</v>
      </c>
      <c r="R34" t="s">
        <v>420</v>
      </c>
      <c r="S34" s="226">
        <f t="shared" si="23"/>
        <v>8</v>
      </c>
      <c r="T34">
        <f>IF(VLOOKUP(A34,'Priming Incubation_copy'!$A$29:$DI$40,G34,FALSE)=0,"",VLOOKUP(A34,'Priming Incubation_copy'!$A$29:$DI$40,G34,FALSE))</f>
        <v>0.996</v>
      </c>
      <c r="U34" s="226">
        <f t="shared" si="0"/>
        <v>8</v>
      </c>
    </row>
    <row r="35" spans="1:24">
      <c r="A35">
        <v>22</v>
      </c>
      <c r="B35" t="str">
        <f>VLOOKUP($A35,'Priming Incubation_copy'!$A$29:$B$40,2,FALSE)</f>
        <v>2-C2-FMW-SB1</v>
      </c>
      <c r="C35" t="str">
        <f t="shared" si="1"/>
        <v>SB</v>
      </c>
      <c r="D35" t="str">
        <f t="shared" si="2"/>
        <v>Shaver</v>
      </c>
      <c r="E35" t="str">
        <f t="shared" si="3"/>
        <v>B</v>
      </c>
      <c r="F35">
        <v>2009</v>
      </c>
      <c r="G35">
        <f t="shared" si="15"/>
        <v>48</v>
      </c>
      <c r="H35">
        <f t="shared" si="16"/>
        <v>3</v>
      </c>
      <c r="I35" t="str">
        <f t="shared" si="4"/>
        <v/>
      </c>
      <c r="J35" s="277">
        <f>Schedule_copy!$A$4</f>
        <v>40085</v>
      </c>
      <c r="K35">
        <f t="shared" si="5"/>
        <v>2009</v>
      </c>
      <c r="L35">
        <f t="shared" si="13"/>
        <v>9</v>
      </c>
      <c r="M35">
        <f t="shared" si="14"/>
        <v>29</v>
      </c>
      <c r="N35" s="277">
        <v>40093</v>
      </c>
      <c r="O35">
        <f t="shared" si="8"/>
        <v>2009</v>
      </c>
      <c r="P35">
        <f t="shared" si="21"/>
        <v>10</v>
      </c>
      <c r="Q35">
        <f t="shared" si="22"/>
        <v>7</v>
      </c>
      <c r="R35" t="s">
        <v>420</v>
      </c>
      <c r="S35" s="226">
        <f t="shared" si="23"/>
        <v>8</v>
      </c>
      <c r="T35">
        <f>IF(VLOOKUP(A35,'Priming Incubation_copy'!$A$29:$DI$40,G35,FALSE)=0,"",VLOOKUP(A35,'Priming Incubation_copy'!$A$29:$DI$40,G35,FALSE))</f>
        <v>0.316</v>
      </c>
      <c r="U35" s="226">
        <f t="shared" si="0"/>
        <v>8</v>
      </c>
    </row>
    <row r="36" spans="1:24">
      <c r="A36">
        <v>23</v>
      </c>
      <c r="B36" t="str">
        <f>VLOOKUP($A36,'Priming Incubation_copy'!$A$29:$B$40,2,FALSE)</f>
        <v>2-C2-FMW-SB2</v>
      </c>
      <c r="C36" t="str">
        <f t="shared" si="1"/>
        <v>SB</v>
      </c>
      <c r="D36" t="str">
        <f t="shared" si="2"/>
        <v>Shaver</v>
      </c>
      <c r="E36" t="str">
        <f t="shared" si="3"/>
        <v>B</v>
      </c>
      <c r="F36">
        <v>2009</v>
      </c>
      <c r="G36">
        <f t="shared" si="15"/>
        <v>48</v>
      </c>
      <c r="H36">
        <f t="shared" si="16"/>
        <v>3</v>
      </c>
      <c r="I36" t="str">
        <f t="shared" si="4"/>
        <v/>
      </c>
      <c r="J36" s="277">
        <f>Schedule_copy!$A$4</f>
        <v>40085</v>
      </c>
      <c r="K36">
        <f t="shared" si="5"/>
        <v>2009</v>
      </c>
      <c r="L36">
        <f t="shared" si="13"/>
        <v>9</v>
      </c>
      <c r="M36">
        <f t="shared" si="14"/>
        <v>29</v>
      </c>
      <c r="N36" s="277">
        <v>40093</v>
      </c>
      <c r="O36">
        <f t="shared" si="8"/>
        <v>2009</v>
      </c>
      <c r="P36">
        <f t="shared" si="21"/>
        <v>10</v>
      </c>
      <c r="Q36">
        <f t="shared" si="22"/>
        <v>7</v>
      </c>
      <c r="R36" t="s">
        <v>420</v>
      </c>
      <c r="S36" s="226">
        <f t="shared" si="23"/>
        <v>8</v>
      </c>
      <c r="T36" t="str">
        <f>IF(VLOOKUP(A36,'Priming Incubation_copy'!$A$29:$DI$40,G36,FALSE)=0,"",VLOOKUP(A36,'Priming Incubation_copy'!$A$29:$DI$40,G36,FALSE))</f>
        <v/>
      </c>
      <c r="U36" s="226">
        <f t="shared" si="0"/>
        <v>8</v>
      </c>
    </row>
    <row r="37" spans="1:24">
      <c r="A37">
        <v>24</v>
      </c>
      <c r="B37" t="str">
        <f>VLOOKUP($A37,'Priming Incubation_copy'!$A$29:$B$40,2,FALSE)</f>
        <v>2-C2-FMW-SB3</v>
      </c>
      <c r="C37" t="str">
        <f t="shared" si="1"/>
        <v>SB</v>
      </c>
      <c r="D37" t="str">
        <f t="shared" si="2"/>
        <v>Shaver</v>
      </c>
      <c r="E37" t="str">
        <f t="shared" si="3"/>
        <v>B</v>
      </c>
      <c r="F37">
        <v>2009</v>
      </c>
      <c r="G37">
        <f t="shared" si="15"/>
        <v>48</v>
      </c>
      <c r="H37">
        <f t="shared" si="16"/>
        <v>3</v>
      </c>
      <c r="I37" t="str">
        <f t="shared" si="4"/>
        <v/>
      </c>
      <c r="J37" s="277">
        <f>Schedule_copy!$A$4</f>
        <v>40085</v>
      </c>
      <c r="K37">
        <f t="shared" si="5"/>
        <v>2009</v>
      </c>
      <c r="L37">
        <f t="shared" si="13"/>
        <v>9</v>
      </c>
      <c r="M37">
        <f t="shared" si="14"/>
        <v>29</v>
      </c>
      <c r="N37" s="277">
        <v>40093</v>
      </c>
      <c r="O37">
        <f t="shared" si="8"/>
        <v>2009</v>
      </c>
      <c r="P37">
        <f t="shared" si="21"/>
        <v>10</v>
      </c>
      <c r="Q37">
        <f t="shared" si="22"/>
        <v>7</v>
      </c>
      <c r="R37" t="s">
        <v>420</v>
      </c>
      <c r="S37" s="226">
        <f t="shared" si="23"/>
        <v>8</v>
      </c>
      <c r="T37">
        <f>IF(VLOOKUP(A37,'Priming Incubation_copy'!$A$29:$DI$40,G37,FALSE)=0,"",VLOOKUP(A37,'Priming Incubation_copy'!$A$29:$DI$40,G37,FALSE))</f>
        <v>0.32</v>
      </c>
      <c r="U37" s="226">
        <f>IF(R37="pre",S37,N37-VLOOKUP(A37,$A$2:$J$13,10,FALSE))</f>
        <v>8</v>
      </c>
    </row>
    <row r="38" spans="1:24">
      <c r="A38">
        <v>13</v>
      </c>
      <c r="B38" t="str">
        <f>VLOOKUP($A38,'Priming Incubation_copy'!$A$29:$B$40,2,FALSE)</f>
        <v>2-C2-FMW-MA1</v>
      </c>
      <c r="C38" t="str">
        <f t="shared" si="1"/>
        <v>MA</v>
      </c>
      <c r="D38" t="str">
        <f t="shared" si="2"/>
        <v>Musick</v>
      </c>
      <c r="E38" t="str">
        <f t="shared" si="3"/>
        <v>A</v>
      </c>
      <c r="F38">
        <v>2009</v>
      </c>
      <c r="G38">
        <f t="shared" si="15"/>
        <v>53</v>
      </c>
      <c r="H38">
        <v>4</v>
      </c>
      <c r="I38" t="str">
        <f t="shared" si="4"/>
        <v/>
      </c>
      <c r="J38" s="277">
        <f>Schedule_copy!$A$13</f>
        <v>40094</v>
      </c>
      <c r="K38">
        <f t="shared" si="5"/>
        <v>2009</v>
      </c>
      <c r="L38">
        <f t="shared" si="13"/>
        <v>10</v>
      </c>
      <c r="M38">
        <f t="shared" si="14"/>
        <v>8</v>
      </c>
      <c r="N38" s="277">
        <v>40095</v>
      </c>
      <c r="O38">
        <f t="shared" si="8"/>
        <v>2009</v>
      </c>
      <c r="P38">
        <f t="shared" si="21"/>
        <v>10</v>
      </c>
      <c r="Q38">
        <f t="shared" si="22"/>
        <v>9</v>
      </c>
      <c r="R38" t="s">
        <v>421</v>
      </c>
      <c r="S38" s="226">
        <f>N38-J38</f>
        <v>1</v>
      </c>
      <c r="T38">
        <f>IF(VLOOKUP(A38,'Priming Incubation_copy'!$A$29:$DI$40,G38,FALSE)=0,"",VLOOKUP(A38,'Priming Incubation_copy'!$A$29:$DI$40,G38,FALSE))</f>
        <v>0.3805</v>
      </c>
      <c r="U38" s="226">
        <f t="shared" ref="U38:U97" si="24">IF(R38="pre",S38,N38-VLOOKUP(A38,$A$2:$J$13,10,FALSE))</f>
        <v>10</v>
      </c>
      <c r="V38" s="226"/>
      <c r="W38" s="226"/>
      <c r="X38" s="226"/>
    </row>
    <row r="39" spans="1:24">
      <c r="A39">
        <v>14</v>
      </c>
      <c r="B39" t="str">
        <f>VLOOKUP($A39,'Priming Incubation_copy'!$A$29:$B$40,2,FALSE)</f>
        <v>2-C2-FMW-MA2</v>
      </c>
      <c r="C39" t="str">
        <f t="shared" si="1"/>
        <v>MA</v>
      </c>
      <c r="D39" t="str">
        <f t="shared" si="2"/>
        <v>Musick</v>
      </c>
      <c r="E39" t="str">
        <f t="shared" si="3"/>
        <v>A</v>
      </c>
      <c r="F39">
        <v>2009</v>
      </c>
      <c r="G39">
        <f t="shared" si="15"/>
        <v>53</v>
      </c>
      <c r="H39">
        <f t="shared" si="20"/>
        <v>4</v>
      </c>
      <c r="I39" t="str">
        <f t="shared" si="4"/>
        <v/>
      </c>
      <c r="J39" s="277">
        <f>Schedule_copy!$A$13</f>
        <v>40094</v>
      </c>
      <c r="K39">
        <f t="shared" si="5"/>
        <v>2009</v>
      </c>
      <c r="L39">
        <f t="shared" si="13"/>
        <v>10</v>
      </c>
      <c r="M39">
        <f t="shared" si="14"/>
        <v>8</v>
      </c>
      <c r="N39" s="277">
        <v>40095</v>
      </c>
      <c r="O39">
        <f t="shared" si="8"/>
        <v>2009</v>
      </c>
      <c r="P39">
        <f t="shared" ref="P39:P49" si="25">MONTH(N39)</f>
        <v>10</v>
      </c>
      <c r="Q39">
        <f t="shared" ref="Q39:Q49" si="26">DAY(N39)+N39-ROUNDDOWN(N39,0)</f>
        <v>9</v>
      </c>
      <c r="R39" t="s">
        <v>421</v>
      </c>
      <c r="S39" s="226">
        <f t="shared" ref="S39:S49" si="27">N39-J39</f>
        <v>1</v>
      </c>
      <c r="T39">
        <f>IF(VLOOKUP(A39,'Priming Incubation_copy'!$A$29:$DI$40,G39,FALSE)=0,"",VLOOKUP(A39,'Priming Incubation_copy'!$A$29:$DI$40,G39,FALSE))</f>
        <v>0.39050000000000001</v>
      </c>
      <c r="U39" s="226">
        <f t="shared" si="24"/>
        <v>10</v>
      </c>
    </row>
    <row r="40" spans="1:24">
      <c r="A40">
        <v>15</v>
      </c>
      <c r="B40" t="str">
        <f>VLOOKUP($A40,'Priming Incubation_copy'!$A$29:$B$40,2,FALSE)</f>
        <v>2-C2-FMW-MA3</v>
      </c>
      <c r="C40" t="str">
        <f t="shared" si="1"/>
        <v>MA</v>
      </c>
      <c r="D40" t="str">
        <f t="shared" si="2"/>
        <v>Musick</v>
      </c>
      <c r="E40" t="str">
        <f t="shared" si="3"/>
        <v>A</v>
      </c>
      <c r="F40">
        <v>2009</v>
      </c>
      <c r="G40">
        <f t="shared" si="15"/>
        <v>53</v>
      </c>
      <c r="H40">
        <f t="shared" si="16"/>
        <v>4</v>
      </c>
      <c r="I40" t="str">
        <f t="shared" si="4"/>
        <v/>
      </c>
      <c r="J40" s="277">
        <f>Schedule_copy!$A$13</f>
        <v>40094</v>
      </c>
      <c r="K40">
        <f t="shared" si="5"/>
        <v>2009</v>
      </c>
      <c r="L40">
        <f t="shared" si="13"/>
        <v>10</v>
      </c>
      <c r="M40">
        <f t="shared" si="14"/>
        <v>8</v>
      </c>
      <c r="N40" s="277">
        <v>40095</v>
      </c>
      <c r="O40">
        <f t="shared" si="8"/>
        <v>2009</v>
      </c>
      <c r="P40">
        <f t="shared" si="25"/>
        <v>10</v>
      </c>
      <c r="Q40">
        <f t="shared" si="26"/>
        <v>9</v>
      </c>
      <c r="R40" t="s">
        <v>421</v>
      </c>
      <c r="S40" s="226">
        <f t="shared" si="27"/>
        <v>1</v>
      </c>
      <c r="T40">
        <f>IF(VLOOKUP(A40,'Priming Incubation_copy'!$A$29:$DI$40,G40,FALSE)=0,"",VLOOKUP(A40,'Priming Incubation_copy'!$A$29:$DI$40,G40,FALSE))</f>
        <v>0.32750000000000001</v>
      </c>
      <c r="U40" s="226">
        <f t="shared" si="24"/>
        <v>10</v>
      </c>
    </row>
    <row r="41" spans="1:24">
      <c r="A41">
        <v>16</v>
      </c>
      <c r="B41" t="str">
        <f>VLOOKUP($A41,'Priming Incubation_copy'!$A$29:$B$40,2,FALSE)</f>
        <v>2-C2-FMW-MB1</v>
      </c>
      <c r="C41" t="str">
        <f t="shared" si="1"/>
        <v>MB</v>
      </c>
      <c r="D41" t="str">
        <f t="shared" si="2"/>
        <v>Musick</v>
      </c>
      <c r="E41" t="str">
        <f t="shared" si="3"/>
        <v>B</v>
      </c>
      <c r="F41">
        <v>2009</v>
      </c>
      <c r="G41">
        <f t="shared" si="15"/>
        <v>53</v>
      </c>
      <c r="H41">
        <f t="shared" si="16"/>
        <v>4</v>
      </c>
      <c r="I41" t="str">
        <f t="shared" si="4"/>
        <v/>
      </c>
      <c r="J41" s="277">
        <f>Schedule_copy!$A$13</f>
        <v>40094</v>
      </c>
      <c r="K41">
        <f t="shared" si="5"/>
        <v>2009</v>
      </c>
      <c r="L41">
        <f t="shared" si="13"/>
        <v>10</v>
      </c>
      <c r="M41">
        <f t="shared" si="14"/>
        <v>8</v>
      </c>
      <c r="N41" s="277">
        <v>40095</v>
      </c>
      <c r="O41">
        <f t="shared" si="8"/>
        <v>2009</v>
      </c>
      <c r="P41">
        <f t="shared" si="25"/>
        <v>10</v>
      </c>
      <c r="Q41">
        <f t="shared" si="26"/>
        <v>9</v>
      </c>
      <c r="R41" t="s">
        <v>421</v>
      </c>
      <c r="S41" s="226">
        <f t="shared" si="27"/>
        <v>1</v>
      </c>
      <c r="T41">
        <f>IF(VLOOKUP(A41,'Priming Incubation_copy'!$A$29:$DI$40,G41,FALSE)=0,"",VLOOKUP(A41,'Priming Incubation_copy'!$A$29:$DI$40,G41,FALSE))</f>
        <v>0.14749999999999999</v>
      </c>
      <c r="U41" s="226">
        <f t="shared" si="24"/>
        <v>10</v>
      </c>
    </row>
    <row r="42" spans="1:24">
      <c r="A42">
        <v>17</v>
      </c>
      <c r="B42" t="str">
        <f>VLOOKUP($A42,'Priming Incubation_copy'!$A$29:$B$40,2,FALSE)</f>
        <v>2-C2-FMW-MB2</v>
      </c>
      <c r="C42" t="str">
        <f t="shared" si="1"/>
        <v>MB</v>
      </c>
      <c r="D42" t="str">
        <f t="shared" si="2"/>
        <v>Musick</v>
      </c>
      <c r="E42" t="str">
        <f t="shared" si="3"/>
        <v>B</v>
      </c>
      <c r="F42">
        <v>2009</v>
      </c>
      <c r="G42">
        <f t="shared" si="15"/>
        <v>53</v>
      </c>
      <c r="H42">
        <f t="shared" si="16"/>
        <v>4</v>
      </c>
      <c r="I42" t="str">
        <f t="shared" si="4"/>
        <v/>
      </c>
      <c r="J42" s="277">
        <f>Schedule_copy!$A$13</f>
        <v>40094</v>
      </c>
      <c r="K42">
        <f t="shared" si="5"/>
        <v>2009</v>
      </c>
      <c r="L42">
        <f t="shared" si="13"/>
        <v>10</v>
      </c>
      <c r="M42">
        <f t="shared" si="14"/>
        <v>8</v>
      </c>
      <c r="N42" s="277">
        <v>40095</v>
      </c>
      <c r="O42">
        <f t="shared" si="8"/>
        <v>2009</v>
      </c>
      <c r="P42">
        <f t="shared" si="25"/>
        <v>10</v>
      </c>
      <c r="Q42">
        <f t="shared" si="26"/>
        <v>9</v>
      </c>
      <c r="R42" t="s">
        <v>421</v>
      </c>
      <c r="S42" s="226">
        <f t="shared" si="27"/>
        <v>1</v>
      </c>
      <c r="T42">
        <f>IF(VLOOKUP(A42,'Priming Incubation_copy'!$A$29:$DI$40,G42,FALSE)=0,"",VLOOKUP(A42,'Priming Incubation_copy'!$A$29:$DI$40,G42,FALSE))</f>
        <v>0.10250000000000001</v>
      </c>
      <c r="U42" s="226">
        <f t="shared" si="24"/>
        <v>10</v>
      </c>
    </row>
    <row r="43" spans="1:24">
      <c r="A43">
        <v>18</v>
      </c>
      <c r="B43" t="str">
        <f>VLOOKUP($A43,'Priming Incubation_copy'!$A$29:$B$40,2,FALSE)</f>
        <v>2-C2-FMW-MB3</v>
      </c>
      <c r="C43" t="str">
        <f t="shared" si="1"/>
        <v>MB</v>
      </c>
      <c r="D43" t="str">
        <f t="shared" si="2"/>
        <v>Musick</v>
      </c>
      <c r="E43" t="str">
        <f t="shared" si="3"/>
        <v>B</v>
      </c>
      <c r="F43">
        <v>2009</v>
      </c>
      <c r="G43">
        <f t="shared" si="15"/>
        <v>53</v>
      </c>
      <c r="H43">
        <f t="shared" si="16"/>
        <v>4</v>
      </c>
      <c r="I43" t="str">
        <f t="shared" si="4"/>
        <v/>
      </c>
      <c r="J43" s="277">
        <f>Schedule_copy!$A$13</f>
        <v>40094</v>
      </c>
      <c r="K43">
        <f t="shared" si="5"/>
        <v>2009</v>
      </c>
      <c r="L43">
        <f t="shared" si="13"/>
        <v>10</v>
      </c>
      <c r="M43">
        <f t="shared" si="14"/>
        <v>8</v>
      </c>
      <c r="N43" s="277">
        <v>40095</v>
      </c>
      <c r="O43">
        <f t="shared" si="8"/>
        <v>2009</v>
      </c>
      <c r="P43">
        <f t="shared" si="25"/>
        <v>10</v>
      </c>
      <c r="Q43">
        <f t="shared" si="26"/>
        <v>9</v>
      </c>
      <c r="R43" t="s">
        <v>421</v>
      </c>
      <c r="S43" s="226">
        <f t="shared" si="27"/>
        <v>1</v>
      </c>
      <c r="T43">
        <f>IF(VLOOKUP(A43,'Priming Incubation_copy'!$A$29:$DI$40,G43,FALSE)=0,"",VLOOKUP(A43,'Priming Incubation_copy'!$A$29:$DI$40,G43,FALSE))</f>
        <v>0.10250000000000001</v>
      </c>
      <c r="U43" s="226">
        <f t="shared" si="24"/>
        <v>10</v>
      </c>
    </row>
    <row r="44" spans="1:24">
      <c r="A44">
        <v>19</v>
      </c>
      <c r="B44" t="str">
        <f>VLOOKUP($A44,'Priming Incubation_copy'!$A$29:$B$40,2,FALSE)</f>
        <v>2-C2-FMW-SA1</v>
      </c>
      <c r="C44" t="str">
        <f t="shared" si="1"/>
        <v>SA</v>
      </c>
      <c r="D44" t="str">
        <f t="shared" si="2"/>
        <v>Shaver</v>
      </c>
      <c r="E44" t="str">
        <f t="shared" si="3"/>
        <v>A</v>
      </c>
      <c r="F44">
        <v>2009</v>
      </c>
      <c r="G44">
        <f t="shared" si="15"/>
        <v>53</v>
      </c>
      <c r="H44">
        <f t="shared" si="16"/>
        <v>4</v>
      </c>
      <c r="I44" t="str">
        <f t="shared" si="4"/>
        <v/>
      </c>
      <c r="J44" s="277">
        <f>Schedule_copy!$A$13</f>
        <v>40094</v>
      </c>
      <c r="K44">
        <f t="shared" si="5"/>
        <v>2009</v>
      </c>
      <c r="L44">
        <f t="shared" si="13"/>
        <v>10</v>
      </c>
      <c r="M44">
        <f t="shared" si="14"/>
        <v>8</v>
      </c>
      <c r="N44" s="277">
        <v>40095</v>
      </c>
      <c r="O44">
        <f t="shared" si="8"/>
        <v>2009</v>
      </c>
      <c r="P44">
        <f t="shared" si="25"/>
        <v>10</v>
      </c>
      <c r="Q44">
        <f t="shared" si="26"/>
        <v>9</v>
      </c>
      <c r="R44" t="s">
        <v>421</v>
      </c>
      <c r="S44" s="226">
        <f t="shared" si="27"/>
        <v>1</v>
      </c>
      <c r="T44">
        <f>IF(VLOOKUP(A44,'Priming Incubation_copy'!$A$29:$DI$40,G44,FALSE)=0,"",VLOOKUP(A44,'Priming Incubation_copy'!$A$29:$DI$40,G44,FALSE))</f>
        <v>0.45250000000000001</v>
      </c>
      <c r="U44" s="226">
        <f t="shared" si="24"/>
        <v>10</v>
      </c>
    </row>
    <row r="45" spans="1:24">
      <c r="A45">
        <v>20</v>
      </c>
      <c r="B45" t="str">
        <f>VLOOKUP($A45,'Priming Incubation_copy'!$A$29:$B$40,2,FALSE)</f>
        <v>2-C2-FMW-SA2</v>
      </c>
      <c r="C45" t="str">
        <f t="shared" si="1"/>
        <v>SA</v>
      </c>
      <c r="D45" t="str">
        <f t="shared" si="2"/>
        <v>Shaver</v>
      </c>
      <c r="E45" t="str">
        <f t="shared" si="3"/>
        <v>A</v>
      </c>
      <c r="F45">
        <v>2009</v>
      </c>
      <c r="G45">
        <f t="shared" si="15"/>
        <v>53</v>
      </c>
      <c r="H45">
        <f t="shared" si="16"/>
        <v>4</v>
      </c>
      <c r="I45" t="str">
        <f t="shared" si="4"/>
        <v/>
      </c>
      <c r="J45" s="277">
        <f>Schedule_copy!$A$13</f>
        <v>40094</v>
      </c>
      <c r="K45">
        <f t="shared" si="5"/>
        <v>2009</v>
      </c>
      <c r="L45">
        <f t="shared" si="13"/>
        <v>10</v>
      </c>
      <c r="M45">
        <f t="shared" si="14"/>
        <v>8</v>
      </c>
      <c r="N45" s="277">
        <v>40095</v>
      </c>
      <c r="O45">
        <f t="shared" si="8"/>
        <v>2009</v>
      </c>
      <c r="P45">
        <f t="shared" si="25"/>
        <v>10</v>
      </c>
      <c r="Q45">
        <f t="shared" si="26"/>
        <v>9</v>
      </c>
      <c r="R45" t="s">
        <v>421</v>
      </c>
      <c r="S45" s="226">
        <f t="shared" si="27"/>
        <v>1</v>
      </c>
      <c r="T45">
        <f>IF(VLOOKUP(A45,'Priming Incubation_copy'!$A$29:$DI$40,G45,FALSE)=0,"",VLOOKUP(A45,'Priming Incubation_copy'!$A$29:$DI$40,G45,FALSE))</f>
        <v>0.41299999999999998</v>
      </c>
      <c r="U45" s="226">
        <f t="shared" si="24"/>
        <v>10</v>
      </c>
    </row>
    <row r="46" spans="1:24">
      <c r="A46">
        <v>21</v>
      </c>
      <c r="B46" t="str">
        <f>VLOOKUP($A46,'Priming Incubation_copy'!$A$29:$B$40,2,FALSE)</f>
        <v>2-C2-FMW-SA3</v>
      </c>
      <c r="C46" t="str">
        <f t="shared" si="1"/>
        <v>SA</v>
      </c>
      <c r="D46" t="str">
        <f t="shared" si="2"/>
        <v>Shaver</v>
      </c>
      <c r="E46" t="str">
        <f t="shared" si="3"/>
        <v>A</v>
      </c>
      <c r="F46">
        <v>2009</v>
      </c>
      <c r="G46">
        <f t="shared" si="15"/>
        <v>53</v>
      </c>
      <c r="H46">
        <f t="shared" si="16"/>
        <v>4</v>
      </c>
      <c r="I46" t="str">
        <f t="shared" si="4"/>
        <v/>
      </c>
      <c r="J46" s="277">
        <f>Schedule_copy!$A$13</f>
        <v>40094</v>
      </c>
      <c r="K46">
        <f t="shared" si="5"/>
        <v>2009</v>
      </c>
      <c r="L46">
        <f t="shared" si="13"/>
        <v>10</v>
      </c>
      <c r="M46">
        <f t="shared" si="14"/>
        <v>8</v>
      </c>
      <c r="N46" s="277">
        <v>40095</v>
      </c>
      <c r="O46">
        <f t="shared" si="8"/>
        <v>2009</v>
      </c>
      <c r="P46">
        <f t="shared" si="25"/>
        <v>10</v>
      </c>
      <c r="Q46">
        <f t="shared" si="26"/>
        <v>9</v>
      </c>
      <c r="R46" t="s">
        <v>421</v>
      </c>
      <c r="S46" s="226">
        <f t="shared" si="27"/>
        <v>1</v>
      </c>
      <c r="T46">
        <f>IF(VLOOKUP(A46,'Priming Incubation_copy'!$A$29:$DI$40,G46,FALSE)=0,"",VLOOKUP(A46,'Priming Incubation_copy'!$A$29:$DI$40,G46,FALSE))</f>
        <v>0.43299999999999994</v>
      </c>
      <c r="U46" s="226">
        <f t="shared" si="24"/>
        <v>10</v>
      </c>
    </row>
    <row r="47" spans="1:24">
      <c r="A47">
        <v>22</v>
      </c>
      <c r="B47" t="str">
        <f>VLOOKUP($A47,'Priming Incubation_copy'!$A$29:$B$40,2,FALSE)</f>
        <v>2-C2-FMW-SB1</v>
      </c>
      <c r="C47" t="str">
        <f t="shared" si="1"/>
        <v>SB</v>
      </c>
      <c r="D47" t="str">
        <f t="shared" si="2"/>
        <v>Shaver</v>
      </c>
      <c r="E47" t="str">
        <f t="shared" si="3"/>
        <v>B</v>
      </c>
      <c r="F47">
        <v>2009</v>
      </c>
      <c r="G47">
        <f t="shared" si="15"/>
        <v>53</v>
      </c>
      <c r="H47">
        <f t="shared" si="16"/>
        <v>4</v>
      </c>
      <c r="I47" t="str">
        <f t="shared" si="4"/>
        <v/>
      </c>
      <c r="J47" s="277">
        <f>Schedule_copy!$A$13</f>
        <v>40094</v>
      </c>
      <c r="K47">
        <f t="shared" si="5"/>
        <v>2009</v>
      </c>
      <c r="L47">
        <f t="shared" si="13"/>
        <v>10</v>
      </c>
      <c r="M47">
        <f t="shared" si="14"/>
        <v>8</v>
      </c>
      <c r="N47" s="277">
        <v>40095</v>
      </c>
      <c r="O47">
        <f t="shared" si="8"/>
        <v>2009</v>
      </c>
      <c r="P47">
        <f t="shared" si="25"/>
        <v>10</v>
      </c>
      <c r="Q47">
        <f t="shared" si="26"/>
        <v>9</v>
      </c>
      <c r="R47" t="s">
        <v>421</v>
      </c>
      <c r="S47" s="226">
        <f t="shared" si="27"/>
        <v>1</v>
      </c>
      <c r="T47">
        <f>IF(VLOOKUP(A47,'Priming Incubation_copy'!$A$29:$DI$40,G47,FALSE)=0,"",VLOOKUP(A47,'Priming Incubation_copy'!$A$29:$DI$40,G47,FALSE))</f>
        <v>0.16600000000000001</v>
      </c>
      <c r="U47" s="226">
        <f t="shared" si="24"/>
        <v>10</v>
      </c>
    </row>
    <row r="48" spans="1:24">
      <c r="A48">
        <v>23</v>
      </c>
      <c r="B48" t="str">
        <f>VLOOKUP($A48,'Priming Incubation_copy'!$A$29:$B$40,2,FALSE)</f>
        <v>2-C2-FMW-SB2</v>
      </c>
      <c r="C48" t="str">
        <f t="shared" si="1"/>
        <v>SB</v>
      </c>
      <c r="D48" t="str">
        <f t="shared" si="2"/>
        <v>Shaver</v>
      </c>
      <c r="E48" t="str">
        <f t="shared" si="3"/>
        <v>B</v>
      </c>
      <c r="F48">
        <v>2009</v>
      </c>
      <c r="G48">
        <f t="shared" si="15"/>
        <v>53</v>
      </c>
      <c r="H48">
        <f t="shared" si="16"/>
        <v>4</v>
      </c>
      <c r="I48" t="str">
        <f t="shared" si="4"/>
        <v/>
      </c>
      <c r="J48" s="277">
        <f>Schedule_copy!$A$13</f>
        <v>40094</v>
      </c>
      <c r="K48">
        <f t="shared" si="5"/>
        <v>2009</v>
      </c>
      <c r="L48">
        <f t="shared" si="13"/>
        <v>10</v>
      </c>
      <c r="M48">
        <f t="shared" si="14"/>
        <v>8</v>
      </c>
      <c r="N48" s="277">
        <v>40095</v>
      </c>
      <c r="O48">
        <f t="shared" si="8"/>
        <v>2009</v>
      </c>
      <c r="P48">
        <f t="shared" si="25"/>
        <v>10</v>
      </c>
      <c r="Q48">
        <f t="shared" si="26"/>
        <v>9</v>
      </c>
      <c r="R48" t="s">
        <v>421</v>
      </c>
      <c r="S48" s="226">
        <f t="shared" si="27"/>
        <v>1</v>
      </c>
      <c r="T48">
        <f>IF(VLOOKUP(A48,'Priming Incubation_copy'!$A$29:$DI$40,G48,FALSE)=0,"",VLOOKUP(A48,'Priming Incubation_copy'!$A$29:$DI$40,G48,FALSE))</f>
        <v>0.153</v>
      </c>
      <c r="U48" s="226">
        <f t="shared" si="24"/>
        <v>10</v>
      </c>
    </row>
    <row r="49" spans="1:21">
      <c r="A49">
        <v>24</v>
      </c>
      <c r="B49" t="str">
        <f>VLOOKUP($A49,'Priming Incubation_copy'!$A$29:$B$40,2,FALSE)</f>
        <v>2-C2-FMW-SB3</v>
      </c>
      <c r="C49" t="str">
        <f t="shared" si="1"/>
        <v>SB</v>
      </c>
      <c r="D49" t="str">
        <f t="shared" si="2"/>
        <v>Shaver</v>
      </c>
      <c r="E49" t="str">
        <f t="shared" si="3"/>
        <v>B</v>
      </c>
      <c r="F49">
        <v>2009</v>
      </c>
      <c r="G49">
        <f t="shared" si="15"/>
        <v>53</v>
      </c>
      <c r="H49">
        <f t="shared" si="16"/>
        <v>4</v>
      </c>
      <c r="I49" t="str">
        <f t="shared" si="4"/>
        <v/>
      </c>
      <c r="J49" s="277">
        <f>Schedule_copy!$A$13</f>
        <v>40094</v>
      </c>
      <c r="K49">
        <f t="shared" si="5"/>
        <v>2009</v>
      </c>
      <c r="L49">
        <f t="shared" si="13"/>
        <v>10</v>
      </c>
      <c r="M49">
        <f t="shared" si="14"/>
        <v>8</v>
      </c>
      <c r="N49" s="277">
        <v>40095</v>
      </c>
      <c r="O49">
        <f t="shared" si="8"/>
        <v>2009</v>
      </c>
      <c r="P49">
        <f t="shared" si="25"/>
        <v>10</v>
      </c>
      <c r="Q49">
        <f t="shared" si="26"/>
        <v>9</v>
      </c>
      <c r="R49" t="s">
        <v>421</v>
      </c>
      <c r="S49" s="226">
        <f t="shared" si="27"/>
        <v>1</v>
      </c>
      <c r="T49">
        <f>IF(VLOOKUP(A49,'Priming Incubation_copy'!$A$29:$DI$40,G49,FALSE)=0,"",VLOOKUP(A49,'Priming Incubation_copy'!$A$29:$DI$40,G49,FALSE))</f>
        <v>0.185</v>
      </c>
      <c r="U49" s="226">
        <f t="shared" si="24"/>
        <v>10</v>
      </c>
    </row>
    <row r="50" spans="1:21">
      <c r="A50">
        <v>13</v>
      </c>
      <c r="B50" t="str">
        <f>VLOOKUP($A50,'Priming Incubation_copy'!$A$29:$B$40,2,FALSE)</f>
        <v>2-C2-FMW-MA1</v>
      </c>
      <c r="C50" t="str">
        <f t="shared" si="1"/>
        <v>MA</v>
      </c>
      <c r="D50" t="str">
        <f t="shared" si="2"/>
        <v>Musick</v>
      </c>
      <c r="E50" t="str">
        <f t="shared" si="3"/>
        <v>A</v>
      </c>
      <c r="F50">
        <v>2009</v>
      </c>
      <c r="G50">
        <f t="shared" si="15"/>
        <v>58</v>
      </c>
      <c r="H50">
        <v>5</v>
      </c>
      <c r="I50" t="str">
        <f t="shared" si="4"/>
        <v/>
      </c>
      <c r="J50" s="277">
        <f>Schedule_copy!$A$13</f>
        <v>40094</v>
      </c>
      <c r="K50">
        <f t="shared" si="5"/>
        <v>2009</v>
      </c>
      <c r="L50">
        <f t="shared" si="13"/>
        <v>10</v>
      </c>
      <c r="M50">
        <f t="shared" si="14"/>
        <v>8</v>
      </c>
      <c r="N50" s="277">
        <v>40096</v>
      </c>
      <c r="O50">
        <f t="shared" si="8"/>
        <v>2009</v>
      </c>
      <c r="P50">
        <f t="shared" ref="P50:P97" si="28">MONTH(N50)</f>
        <v>10</v>
      </c>
      <c r="Q50">
        <f t="shared" ref="Q50:Q97" si="29">DAY(N50)+N50-ROUNDDOWN(N50,0)</f>
        <v>10</v>
      </c>
      <c r="R50" t="s">
        <v>421</v>
      </c>
      <c r="S50" s="226">
        <f t="shared" ref="S50:S97" si="30">N50-J50</f>
        <v>2</v>
      </c>
      <c r="T50">
        <f>IF(VLOOKUP(A50,'Priming Incubation_copy'!$A$29:$DI$40,G50,FALSE)=0,"",VLOOKUP(A50,'Priming Incubation_copy'!$A$29:$DI$40,G50,FALSE))</f>
        <v>0.55999999999999994</v>
      </c>
      <c r="U50" s="226">
        <f t="shared" si="24"/>
        <v>11</v>
      </c>
    </row>
    <row r="51" spans="1:21">
      <c r="A51">
        <v>14</v>
      </c>
      <c r="B51" t="str">
        <f>VLOOKUP($A51,'Priming Incubation_copy'!$A$29:$B$40,2,FALSE)</f>
        <v>2-C2-FMW-MA2</v>
      </c>
      <c r="C51" t="str">
        <f t="shared" si="1"/>
        <v>MA</v>
      </c>
      <c r="D51" t="str">
        <f t="shared" si="2"/>
        <v>Musick</v>
      </c>
      <c r="E51" t="str">
        <f t="shared" si="3"/>
        <v>A</v>
      </c>
      <c r="F51">
        <v>2009</v>
      </c>
      <c r="G51">
        <f t="shared" si="15"/>
        <v>58</v>
      </c>
      <c r="H51">
        <f t="shared" si="20"/>
        <v>5</v>
      </c>
      <c r="I51" t="str">
        <f t="shared" si="4"/>
        <v/>
      </c>
      <c r="J51" s="277">
        <f>Schedule_copy!$A$13</f>
        <v>40094</v>
      </c>
      <c r="K51">
        <f t="shared" si="5"/>
        <v>2009</v>
      </c>
      <c r="L51">
        <f t="shared" si="13"/>
        <v>10</v>
      </c>
      <c r="M51">
        <f t="shared" si="14"/>
        <v>8</v>
      </c>
      <c r="N51" s="277">
        <v>40096</v>
      </c>
      <c r="O51">
        <f t="shared" si="8"/>
        <v>2009</v>
      </c>
      <c r="P51">
        <f t="shared" si="28"/>
        <v>10</v>
      </c>
      <c r="Q51">
        <f t="shared" si="29"/>
        <v>10</v>
      </c>
      <c r="R51" t="s">
        <v>421</v>
      </c>
      <c r="S51" s="226">
        <f t="shared" si="30"/>
        <v>2</v>
      </c>
      <c r="T51">
        <f>IF(VLOOKUP(A51,'Priming Incubation_copy'!$A$29:$DI$40,G51,FALSE)=0,"",VLOOKUP(A51,'Priming Incubation_copy'!$A$29:$DI$40,G51,FALSE))</f>
        <v>0.443</v>
      </c>
      <c r="U51" s="226">
        <f t="shared" si="24"/>
        <v>11</v>
      </c>
    </row>
    <row r="52" spans="1:21">
      <c r="A52">
        <v>15</v>
      </c>
      <c r="B52" t="str">
        <f>VLOOKUP($A52,'Priming Incubation_copy'!$A$29:$B$40,2,FALSE)</f>
        <v>2-C2-FMW-MA3</v>
      </c>
      <c r="C52" t="str">
        <f t="shared" si="1"/>
        <v>MA</v>
      </c>
      <c r="D52" t="str">
        <f t="shared" si="2"/>
        <v>Musick</v>
      </c>
      <c r="E52" t="str">
        <f t="shared" si="3"/>
        <v>A</v>
      </c>
      <c r="F52">
        <v>2009</v>
      </c>
      <c r="G52">
        <f t="shared" si="15"/>
        <v>58</v>
      </c>
      <c r="H52">
        <f t="shared" si="16"/>
        <v>5</v>
      </c>
      <c r="I52" t="str">
        <f t="shared" si="4"/>
        <v/>
      </c>
      <c r="J52" s="277">
        <f>Schedule_copy!$A$13</f>
        <v>40094</v>
      </c>
      <c r="K52">
        <f t="shared" si="5"/>
        <v>2009</v>
      </c>
      <c r="L52">
        <f t="shared" si="13"/>
        <v>10</v>
      </c>
      <c r="M52">
        <f t="shared" si="14"/>
        <v>8</v>
      </c>
      <c r="N52" s="277">
        <v>40096</v>
      </c>
      <c r="O52">
        <f t="shared" si="8"/>
        <v>2009</v>
      </c>
      <c r="P52">
        <f t="shared" si="28"/>
        <v>10</v>
      </c>
      <c r="Q52">
        <f t="shared" si="29"/>
        <v>10</v>
      </c>
      <c r="R52" t="s">
        <v>421</v>
      </c>
      <c r="S52" s="226">
        <f t="shared" si="30"/>
        <v>2</v>
      </c>
      <c r="T52">
        <f>IF(VLOOKUP(A52,'Priming Incubation_copy'!$A$29:$DI$40,G52,FALSE)=0,"",VLOOKUP(A52,'Priming Incubation_copy'!$A$29:$DI$40,G52,FALSE))</f>
        <v>0.47899999999999998</v>
      </c>
      <c r="U52" s="226">
        <f t="shared" si="24"/>
        <v>11</v>
      </c>
    </row>
    <row r="53" spans="1:21">
      <c r="A53">
        <v>16</v>
      </c>
      <c r="B53" t="str">
        <f>VLOOKUP($A53,'Priming Incubation_copy'!$A$29:$B$40,2,FALSE)</f>
        <v>2-C2-FMW-MB1</v>
      </c>
      <c r="C53" t="str">
        <f t="shared" si="1"/>
        <v>MB</v>
      </c>
      <c r="D53" t="str">
        <f t="shared" si="2"/>
        <v>Musick</v>
      </c>
      <c r="E53" t="str">
        <f t="shared" si="3"/>
        <v>B</v>
      </c>
      <c r="F53">
        <v>2009</v>
      </c>
      <c r="G53">
        <f t="shared" si="15"/>
        <v>58</v>
      </c>
      <c r="H53">
        <f t="shared" si="16"/>
        <v>5</v>
      </c>
      <c r="I53" t="str">
        <f t="shared" si="4"/>
        <v/>
      </c>
      <c r="J53" s="277">
        <f>Schedule_copy!$A$13</f>
        <v>40094</v>
      </c>
      <c r="K53">
        <f t="shared" si="5"/>
        <v>2009</v>
      </c>
      <c r="L53">
        <f t="shared" si="13"/>
        <v>10</v>
      </c>
      <c r="M53">
        <f t="shared" si="14"/>
        <v>8</v>
      </c>
      <c r="N53" s="277">
        <v>40096</v>
      </c>
      <c r="O53">
        <f t="shared" si="8"/>
        <v>2009</v>
      </c>
      <c r="P53">
        <f t="shared" si="28"/>
        <v>10</v>
      </c>
      <c r="Q53">
        <f t="shared" si="29"/>
        <v>10</v>
      </c>
      <c r="R53" t="s">
        <v>421</v>
      </c>
      <c r="S53" s="226">
        <f t="shared" si="30"/>
        <v>2</v>
      </c>
      <c r="T53">
        <f>IF(VLOOKUP(A53,'Priming Incubation_copy'!$A$29:$DI$40,G53,FALSE)=0,"",VLOOKUP(A53,'Priming Incubation_copy'!$A$29:$DI$40,G53,FALSE))</f>
        <v>0.13600000000000001</v>
      </c>
      <c r="U53" s="226">
        <f t="shared" si="24"/>
        <v>11</v>
      </c>
    </row>
    <row r="54" spans="1:21">
      <c r="A54">
        <v>17</v>
      </c>
      <c r="B54" t="str">
        <f>VLOOKUP($A54,'Priming Incubation_copy'!$A$29:$B$40,2,FALSE)</f>
        <v>2-C2-FMW-MB2</v>
      </c>
      <c r="C54" t="str">
        <f t="shared" si="1"/>
        <v>MB</v>
      </c>
      <c r="D54" t="str">
        <f t="shared" si="2"/>
        <v>Musick</v>
      </c>
      <c r="E54" t="str">
        <f t="shared" si="3"/>
        <v>B</v>
      </c>
      <c r="F54">
        <v>2009</v>
      </c>
      <c r="G54">
        <f t="shared" si="15"/>
        <v>58</v>
      </c>
      <c r="H54">
        <f t="shared" si="16"/>
        <v>5</v>
      </c>
      <c r="I54" t="str">
        <f t="shared" si="4"/>
        <v/>
      </c>
      <c r="J54" s="277">
        <f>Schedule_copy!$A$13</f>
        <v>40094</v>
      </c>
      <c r="K54">
        <f t="shared" si="5"/>
        <v>2009</v>
      </c>
      <c r="L54">
        <f t="shared" si="13"/>
        <v>10</v>
      </c>
      <c r="M54">
        <f t="shared" si="14"/>
        <v>8</v>
      </c>
      <c r="N54" s="277">
        <v>40096</v>
      </c>
      <c r="O54">
        <f t="shared" si="8"/>
        <v>2009</v>
      </c>
      <c r="P54">
        <f t="shared" si="28"/>
        <v>10</v>
      </c>
      <c r="Q54">
        <f t="shared" si="29"/>
        <v>10</v>
      </c>
      <c r="R54" t="s">
        <v>421</v>
      </c>
      <c r="S54" s="226">
        <f t="shared" si="30"/>
        <v>2</v>
      </c>
      <c r="T54">
        <f>IF(VLOOKUP(A54,'Priming Incubation_copy'!$A$29:$DI$40,G54,FALSE)=0,"",VLOOKUP(A54,'Priming Incubation_copy'!$A$29:$DI$40,G54,FALSE))</f>
        <v>0.11700000000000001</v>
      </c>
      <c r="U54" s="226">
        <f t="shared" si="24"/>
        <v>11</v>
      </c>
    </row>
    <row r="55" spans="1:21">
      <c r="A55">
        <v>18</v>
      </c>
      <c r="B55" t="str">
        <f>VLOOKUP($A55,'Priming Incubation_copy'!$A$29:$B$40,2,FALSE)</f>
        <v>2-C2-FMW-MB3</v>
      </c>
      <c r="C55" t="str">
        <f t="shared" si="1"/>
        <v>MB</v>
      </c>
      <c r="D55" t="str">
        <f t="shared" si="2"/>
        <v>Musick</v>
      </c>
      <c r="E55" t="str">
        <f t="shared" si="3"/>
        <v>B</v>
      </c>
      <c r="F55">
        <v>2009</v>
      </c>
      <c r="G55">
        <f t="shared" si="15"/>
        <v>58</v>
      </c>
      <c r="H55">
        <f t="shared" si="16"/>
        <v>5</v>
      </c>
      <c r="I55" t="str">
        <f t="shared" si="4"/>
        <v/>
      </c>
      <c r="J55" s="277">
        <f>Schedule_copy!$A$13</f>
        <v>40094</v>
      </c>
      <c r="K55">
        <f t="shared" si="5"/>
        <v>2009</v>
      </c>
      <c r="L55">
        <f t="shared" si="13"/>
        <v>10</v>
      </c>
      <c r="M55">
        <f t="shared" si="14"/>
        <v>8</v>
      </c>
      <c r="N55" s="277">
        <v>40096</v>
      </c>
      <c r="O55">
        <f t="shared" si="8"/>
        <v>2009</v>
      </c>
      <c r="P55">
        <f t="shared" si="28"/>
        <v>10</v>
      </c>
      <c r="Q55">
        <f t="shared" si="29"/>
        <v>10</v>
      </c>
      <c r="R55" t="s">
        <v>421</v>
      </c>
      <c r="S55" s="226">
        <f t="shared" si="30"/>
        <v>2</v>
      </c>
      <c r="T55">
        <f>IF(VLOOKUP(A55,'Priming Incubation_copy'!$A$29:$DI$40,G55,FALSE)=0,"",VLOOKUP(A55,'Priming Incubation_copy'!$A$29:$DI$40,G55,FALSE))</f>
        <v>0.13100000000000001</v>
      </c>
      <c r="U55" s="226">
        <f t="shared" si="24"/>
        <v>11</v>
      </c>
    </row>
    <row r="56" spans="1:21">
      <c r="A56">
        <v>19</v>
      </c>
      <c r="B56" t="str">
        <f>VLOOKUP($A56,'Priming Incubation_copy'!$A$29:$B$40,2,FALSE)</f>
        <v>2-C2-FMW-SA1</v>
      </c>
      <c r="C56" t="str">
        <f t="shared" si="1"/>
        <v>SA</v>
      </c>
      <c r="D56" t="str">
        <f t="shared" si="2"/>
        <v>Shaver</v>
      </c>
      <c r="E56" t="str">
        <f t="shared" si="3"/>
        <v>A</v>
      </c>
      <c r="F56">
        <v>2009</v>
      </c>
      <c r="G56">
        <f t="shared" si="15"/>
        <v>58</v>
      </c>
      <c r="H56">
        <f t="shared" si="16"/>
        <v>5</v>
      </c>
      <c r="I56" t="str">
        <f t="shared" si="4"/>
        <v/>
      </c>
      <c r="J56" s="277">
        <f>Schedule_copy!$A$13</f>
        <v>40094</v>
      </c>
      <c r="K56">
        <f t="shared" si="5"/>
        <v>2009</v>
      </c>
      <c r="L56">
        <f t="shared" si="13"/>
        <v>10</v>
      </c>
      <c r="M56">
        <f t="shared" si="14"/>
        <v>8</v>
      </c>
      <c r="N56" s="277">
        <v>40096</v>
      </c>
      <c r="O56">
        <f t="shared" si="8"/>
        <v>2009</v>
      </c>
      <c r="P56">
        <f t="shared" si="28"/>
        <v>10</v>
      </c>
      <c r="Q56">
        <f t="shared" si="29"/>
        <v>10</v>
      </c>
      <c r="R56" t="s">
        <v>421</v>
      </c>
      <c r="S56" s="226">
        <f t="shared" si="30"/>
        <v>2</v>
      </c>
      <c r="T56">
        <f>IF(VLOOKUP(A56,'Priming Incubation_copy'!$A$29:$DI$40,G56,FALSE)=0,"",VLOOKUP(A56,'Priming Incubation_copy'!$A$29:$DI$40,G56,FALSE))</f>
        <v>0.86</v>
      </c>
      <c r="U56" s="226">
        <f t="shared" si="24"/>
        <v>11</v>
      </c>
    </row>
    <row r="57" spans="1:21">
      <c r="A57">
        <v>20</v>
      </c>
      <c r="B57" t="str">
        <f>VLOOKUP($A57,'Priming Incubation_copy'!$A$29:$B$40,2,FALSE)</f>
        <v>2-C2-FMW-SA2</v>
      </c>
      <c r="C57" t="str">
        <f t="shared" si="1"/>
        <v>SA</v>
      </c>
      <c r="D57" t="str">
        <f t="shared" si="2"/>
        <v>Shaver</v>
      </c>
      <c r="E57" t="str">
        <f t="shared" si="3"/>
        <v>A</v>
      </c>
      <c r="F57">
        <v>2009</v>
      </c>
      <c r="G57">
        <f t="shared" si="15"/>
        <v>58</v>
      </c>
      <c r="H57">
        <f t="shared" si="16"/>
        <v>5</v>
      </c>
      <c r="I57" t="str">
        <f t="shared" si="4"/>
        <v/>
      </c>
      <c r="J57" s="277">
        <f>Schedule_copy!$A$13</f>
        <v>40094</v>
      </c>
      <c r="K57">
        <f t="shared" si="5"/>
        <v>2009</v>
      </c>
      <c r="L57">
        <f t="shared" si="13"/>
        <v>10</v>
      </c>
      <c r="M57">
        <f t="shared" si="14"/>
        <v>8</v>
      </c>
      <c r="N57" s="277">
        <v>40096</v>
      </c>
      <c r="O57">
        <f t="shared" si="8"/>
        <v>2009</v>
      </c>
      <c r="P57">
        <f t="shared" si="28"/>
        <v>10</v>
      </c>
      <c r="Q57">
        <f t="shared" si="29"/>
        <v>10</v>
      </c>
      <c r="R57" t="s">
        <v>421</v>
      </c>
      <c r="S57" s="226">
        <f t="shared" si="30"/>
        <v>2</v>
      </c>
      <c r="T57">
        <f>IF(VLOOKUP(A57,'Priming Incubation_copy'!$A$29:$DI$40,G57,FALSE)=0,"",VLOOKUP(A57,'Priming Incubation_copy'!$A$29:$DI$40,G57,FALSE))</f>
        <v>0.78100000000000003</v>
      </c>
      <c r="U57" s="226">
        <f t="shared" si="24"/>
        <v>11</v>
      </c>
    </row>
    <row r="58" spans="1:21">
      <c r="A58">
        <v>21</v>
      </c>
      <c r="B58" t="str">
        <f>VLOOKUP($A58,'Priming Incubation_copy'!$A$29:$B$40,2,FALSE)</f>
        <v>2-C2-FMW-SA3</v>
      </c>
      <c r="C58" t="str">
        <f t="shared" si="1"/>
        <v>SA</v>
      </c>
      <c r="D58" t="str">
        <f t="shared" si="2"/>
        <v>Shaver</v>
      </c>
      <c r="E58" t="str">
        <f t="shared" si="3"/>
        <v>A</v>
      </c>
      <c r="F58">
        <v>2009</v>
      </c>
      <c r="G58">
        <f t="shared" si="15"/>
        <v>58</v>
      </c>
      <c r="H58">
        <f t="shared" si="16"/>
        <v>5</v>
      </c>
      <c r="I58" t="str">
        <f t="shared" si="4"/>
        <v/>
      </c>
      <c r="J58" s="277">
        <f>Schedule_copy!$A$13</f>
        <v>40094</v>
      </c>
      <c r="K58">
        <f t="shared" si="5"/>
        <v>2009</v>
      </c>
      <c r="L58">
        <f t="shared" si="13"/>
        <v>10</v>
      </c>
      <c r="M58">
        <f t="shared" si="14"/>
        <v>8</v>
      </c>
      <c r="N58" s="277">
        <v>40096</v>
      </c>
      <c r="O58">
        <f t="shared" si="8"/>
        <v>2009</v>
      </c>
      <c r="P58">
        <f t="shared" si="28"/>
        <v>10</v>
      </c>
      <c r="Q58">
        <f t="shared" si="29"/>
        <v>10</v>
      </c>
      <c r="R58" t="s">
        <v>421</v>
      </c>
      <c r="S58" s="226">
        <f t="shared" si="30"/>
        <v>2</v>
      </c>
      <c r="T58">
        <f>IF(VLOOKUP(A58,'Priming Incubation_copy'!$A$29:$DI$40,G58,FALSE)=0,"",VLOOKUP(A58,'Priming Incubation_copy'!$A$29:$DI$40,G58,FALSE))</f>
        <v>0.755</v>
      </c>
      <c r="U58" s="226">
        <f t="shared" si="24"/>
        <v>11</v>
      </c>
    </row>
    <row r="59" spans="1:21">
      <c r="A59">
        <v>22</v>
      </c>
      <c r="B59" t="str">
        <f>VLOOKUP($A59,'Priming Incubation_copy'!$A$29:$B$40,2,FALSE)</f>
        <v>2-C2-FMW-SB1</v>
      </c>
      <c r="C59" t="str">
        <f t="shared" si="1"/>
        <v>SB</v>
      </c>
      <c r="D59" t="str">
        <f t="shared" si="2"/>
        <v>Shaver</v>
      </c>
      <c r="E59" t="str">
        <f t="shared" si="3"/>
        <v>B</v>
      </c>
      <c r="F59">
        <v>2009</v>
      </c>
      <c r="G59">
        <f t="shared" si="15"/>
        <v>58</v>
      </c>
      <c r="H59">
        <f t="shared" si="16"/>
        <v>5</v>
      </c>
      <c r="I59" t="str">
        <f t="shared" si="4"/>
        <v/>
      </c>
      <c r="J59" s="277">
        <f>Schedule_copy!$A$13</f>
        <v>40094</v>
      </c>
      <c r="K59">
        <f t="shared" si="5"/>
        <v>2009</v>
      </c>
      <c r="L59">
        <f t="shared" si="13"/>
        <v>10</v>
      </c>
      <c r="M59">
        <f t="shared" si="14"/>
        <v>8</v>
      </c>
      <c r="N59" s="277">
        <v>40096</v>
      </c>
      <c r="O59">
        <f t="shared" si="8"/>
        <v>2009</v>
      </c>
      <c r="P59">
        <f t="shared" si="28"/>
        <v>10</v>
      </c>
      <c r="Q59">
        <f t="shared" si="29"/>
        <v>10</v>
      </c>
      <c r="R59" t="s">
        <v>421</v>
      </c>
      <c r="S59" s="226">
        <f t="shared" si="30"/>
        <v>2</v>
      </c>
      <c r="T59">
        <f>IF(VLOOKUP(A59,'Priming Incubation_copy'!$A$29:$DI$40,G59,FALSE)=0,"",VLOOKUP(A59,'Priming Incubation_copy'!$A$29:$DI$40,G59,FALSE))</f>
        <v>0.214</v>
      </c>
      <c r="U59" s="226">
        <f t="shared" si="24"/>
        <v>11</v>
      </c>
    </row>
    <row r="60" spans="1:21">
      <c r="A60">
        <v>23</v>
      </c>
      <c r="B60" t="str">
        <f>VLOOKUP($A60,'Priming Incubation_copy'!$A$29:$B$40,2,FALSE)</f>
        <v>2-C2-FMW-SB2</v>
      </c>
      <c r="C60" t="str">
        <f t="shared" si="1"/>
        <v>SB</v>
      </c>
      <c r="D60" t="str">
        <f t="shared" si="2"/>
        <v>Shaver</v>
      </c>
      <c r="E60" t="str">
        <f t="shared" si="3"/>
        <v>B</v>
      </c>
      <c r="F60">
        <v>2009</v>
      </c>
      <c r="G60">
        <f t="shared" si="15"/>
        <v>58</v>
      </c>
      <c r="H60">
        <f t="shared" si="16"/>
        <v>5</v>
      </c>
      <c r="I60" t="str">
        <f t="shared" si="4"/>
        <v/>
      </c>
      <c r="J60" s="277">
        <f>Schedule_copy!$A$13</f>
        <v>40094</v>
      </c>
      <c r="K60">
        <f t="shared" si="5"/>
        <v>2009</v>
      </c>
      <c r="L60">
        <f t="shared" si="13"/>
        <v>10</v>
      </c>
      <c r="M60">
        <f t="shared" si="14"/>
        <v>8</v>
      </c>
      <c r="N60" s="277">
        <v>40096</v>
      </c>
      <c r="O60">
        <f t="shared" si="8"/>
        <v>2009</v>
      </c>
      <c r="P60">
        <f t="shared" si="28"/>
        <v>10</v>
      </c>
      <c r="Q60">
        <f t="shared" si="29"/>
        <v>10</v>
      </c>
      <c r="R60" t="s">
        <v>421</v>
      </c>
      <c r="S60" s="226">
        <f t="shared" si="30"/>
        <v>2</v>
      </c>
      <c r="T60">
        <f>IF(VLOOKUP(A60,'Priming Incubation_copy'!$A$29:$DI$40,G60,FALSE)=0,"",VLOOKUP(A60,'Priming Incubation_copy'!$A$29:$DI$40,G60,FALSE))</f>
        <v>0.16500000000000001</v>
      </c>
      <c r="U60" s="226">
        <f t="shared" si="24"/>
        <v>11</v>
      </c>
    </row>
    <row r="61" spans="1:21">
      <c r="A61">
        <v>24</v>
      </c>
      <c r="B61" t="str">
        <f>VLOOKUP($A61,'Priming Incubation_copy'!$A$29:$B$40,2,FALSE)</f>
        <v>2-C2-FMW-SB3</v>
      </c>
      <c r="C61" t="str">
        <f t="shared" si="1"/>
        <v>SB</v>
      </c>
      <c r="D61" t="str">
        <f t="shared" si="2"/>
        <v>Shaver</v>
      </c>
      <c r="E61" t="str">
        <f t="shared" si="3"/>
        <v>B</v>
      </c>
      <c r="F61">
        <v>2009</v>
      </c>
      <c r="G61">
        <f t="shared" si="15"/>
        <v>58</v>
      </c>
      <c r="H61">
        <f t="shared" si="16"/>
        <v>5</v>
      </c>
      <c r="I61" t="str">
        <f t="shared" si="4"/>
        <v/>
      </c>
      <c r="J61" s="277">
        <f>Schedule_copy!$A$13</f>
        <v>40094</v>
      </c>
      <c r="K61">
        <f t="shared" si="5"/>
        <v>2009</v>
      </c>
      <c r="L61">
        <f t="shared" si="13"/>
        <v>10</v>
      </c>
      <c r="M61">
        <f t="shared" si="14"/>
        <v>8</v>
      </c>
      <c r="N61" s="277">
        <v>40096</v>
      </c>
      <c r="O61">
        <f t="shared" si="8"/>
        <v>2009</v>
      </c>
      <c r="P61">
        <f t="shared" si="28"/>
        <v>10</v>
      </c>
      <c r="Q61">
        <f t="shared" si="29"/>
        <v>10</v>
      </c>
      <c r="R61" t="s">
        <v>421</v>
      </c>
      <c r="S61" s="226">
        <f t="shared" si="30"/>
        <v>2</v>
      </c>
      <c r="T61">
        <f>IF(VLOOKUP(A61,'Priming Incubation_copy'!$A$29:$DI$40,G61,FALSE)=0,"",VLOOKUP(A61,'Priming Incubation_copy'!$A$29:$DI$40,G61,FALSE))</f>
        <v>0.216</v>
      </c>
      <c r="U61" s="226">
        <f t="shared" si="24"/>
        <v>11</v>
      </c>
    </row>
    <row r="62" spans="1:21">
      <c r="A62">
        <v>13</v>
      </c>
      <c r="B62" t="str">
        <f>VLOOKUP($A62,'Priming Incubation_copy'!$A$29:$B$40,2,FALSE)</f>
        <v>2-C2-FMW-MA1</v>
      </c>
      <c r="C62" t="str">
        <f t="shared" si="1"/>
        <v>MA</v>
      </c>
      <c r="D62" t="str">
        <f t="shared" si="2"/>
        <v>Musick</v>
      </c>
      <c r="E62" t="str">
        <f t="shared" si="3"/>
        <v>A</v>
      </c>
      <c r="F62">
        <v>2009</v>
      </c>
      <c r="G62">
        <f t="shared" si="15"/>
        <v>63</v>
      </c>
      <c r="H62">
        <v>6</v>
      </c>
      <c r="I62" t="str">
        <f t="shared" si="4"/>
        <v/>
      </c>
      <c r="J62" s="277">
        <f>Schedule_copy!$A$13</f>
        <v>40094</v>
      </c>
      <c r="K62">
        <f t="shared" si="5"/>
        <v>2009</v>
      </c>
      <c r="L62">
        <f t="shared" si="13"/>
        <v>10</v>
      </c>
      <c r="M62">
        <f t="shared" si="14"/>
        <v>8</v>
      </c>
      <c r="N62" s="277">
        <v>40097</v>
      </c>
      <c r="O62">
        <f t="shared" si="8"/>
        <v>2009</v>
      </c>
      <c r="P62">
        <f t="shared" si="28"/>
        <v>10</v>
      </c>
      <c r="Q62">
        <f t="shared" si="29"/>
        <v>11</v>
      </c>
      <c r="R62" t="s">
        <v>421</v>
      </c>
      <c r="S62" s="226">
        <f t="shared" si="30"/>
        <v>3</v>
      </c>
      <c r="T62">
        <f>IF(VLOOKUP(A62,'Priming Incubation_copy'!$A$29:$DI$40,G62,FALSE)=0,"",VLOOKUP(A62,'Priming Incubation_copy'!$A$29:$DI$40,G62,FALSE))</f>
        <v>0.65400000000000003</v>
      </c>
      <c r="U62" s="226">
        <f t="shared" si="24"/>
        <v>12</v>
      </c>
    </row>
    <row r="63" spans="1:21">
      <c r="A63">
        <v>14</v>
      </c>
      <c r="B63" t="str">
        <f>VLOOKUP($A63,'Priming Incubation_copy'!$A$29:$B$40,2,FALSE)</f>
        <v>2-C2-FMW-MA2</v>
      </c>
      <c r="C63" t="str">
        <f t="shared" si="1"/>
        <v>MA</v>
      </c>
      <c r="D63" t="str">
        <f t="shared" si="2"/>
        <v>Musick</v>
      </c>
      <c r="E63" t="str">
        <f t="shared" si="3"/>
        <v>A</v>
      </c>
      <c r="F63">
        <v>2009</v>
      </c>
      <c r="G63">
        <f t="shared" si="15"/>
        <v>63</v>
      </c>
      <c r="H63">
        <f t="shared" si="20"/>
        <v>6</v>
      </c>
      <c r="I63" t="str">
        <f t="shared" si="4"/>
        <v/>
      </c>
      <c r="J63" s="277">
        <f>Schedule_copy!$A$13</f>
        <v>40094</v>
      </c>
      <c r="K63">
        <f t="shared" si="5"/>
        <v>2009</v>
      </c>
      <c r="L63">
        <f t="shared" si="13"/>
        <v>10</v>
      </c>
      <c r="M63">
        <f t="shared" si="14"/>
        <v>8</v>
      </c>
      <c r="N63" s="277">
        <v>40097</v>
      </c>
      <c r="O63">
        <f t="shared" si="8"/>
        <v>2009</v>
      </c>
      <c r="P63">
        <f t="shared" si="28"/>
        <v>10</v>
      </c>
      <c r="Q63">
        <f t="shared" si="29"/>
        <v>11</v>
      </c>
      <c r="R63" t="s">
        <v>421</v>
      </c>
      <c r="S63" s="226">
        <f t="shared" si="30"/>
        <v>3</v>
      </c>
      <c r="T63">
        <f>IF(VLOOKUP(A63,'Priming Incubation_copy'!$A$29:$DI$40,G63,FALSE)=0,"",VLOOKUP(A63,'Priming Incubation_copy'!$A$29:$DI$40,G63,FALSE))</f>
        <v>0.65249999999999997</v>
      </c>
      <c r="U63" s="226">
        <f t="shared" si="24"/>
        <v>12</v>
      </c>
    </row>
    <row r="64" spans="1:21">
      <c r="A64">
        <v>15</v>
      </c>
      <c r="B64" t="str">
        <f>VLOOKUP($A64,'Priming Incubation_copy'!$A$29:$B$40,2,FALSE)</f>
        <v>2-C2-FMW-MA3</v>
      </c>
      <c r="C64" t="str">
        <f t="shared" si="1"/>
        <v>MA</v>
      </c>
      <c r="D64" t="str">
        <f t="shared" si="2"/>
        <v>Musick</v>
      </c>
      <c r="E64" t="str">
        <f t="shared" si="3"/>
        <v>A</v>
      </c>
      <c r="F64">
        <v>2009</v>
      </c>
      <c r="G64">
        <f t="shared" si="15"/>
        <v>63</v>
      </c>
      <c r="H64">
        <f t="shared" si="16"/>
        <v>6</v>
      </c>
      <c r="I64" t="str">
        <f t="shared" si="4"/>
        <v/>
      </c>
      <c r="J64" s="277">
        <f>Schedule_copy!$A$13</f>
        <v>40094</v>
      </c>
      <c r="K64">
        <f t="shared" si="5"/>
        <v>2009</v>
      </c>
      <c r="L64">
        <f t="shared" si="13"/>
        <v>10</v>
      </c>
      <c r="M64">
        <f t="shared" si="14"/>
        <v>8</v>
      </c>
      <c r="N64" s="277">
        <v>40097</v>
      </c>
      <c r="O64">
        <f t="shared" si="8"/>
        <v>2009</v>
      </c>
      <c r="P64">
        <f t="shared" si="28"/>
        <v>10</v>
      </c>
      <c r="Q64">
        <f t="shared" si="29"/>
        <v>11</v>
      </c>
      <c r="R64" t="s">
        <v>421</v>
      </c>
      <c r="S64" s="226">
        <f t="shared" si="30"/>
        <v>3</v>
      </c>
      <c r="T64">
        <f>IF(VLOOKUP(A64,'Priming Incubation_copy'!$A$29:$DI$40,G64,FALSE)=0,"",VLOOKUP(A64,'Priming Incubation_copy'!$A$29:$DI$40,G64,FALSE))</f>
        <v>0.66149999999999998</v>
      </c>
      <c r="U64" s="226">
        <f t="shared" si="24"/>
        <v>12</v>
      </c>
    </row>
    <row r="65" spans="1:21">
      <c r="A65">
        <v>16</v>
      </c>
      <c r="B65" t="str">
        <f>VLOOKUP($A65,'Priming Incubation_copy'!$A$29:$B$40,2,FALSE)</f>
        <v>2-C2-FMW-MB1</v>
      </c>
      <c r="C65" t="str">
        <f t="shared" si="1"/>
        <v>MB</v>
      </c>
      <c r="D65" t="str">
        <f t="shared" si="2"/>
        <v>Musick</v>
      </c>
      <c r="E65" t="str">
        <f t="shared" si="3"/>
        <v>B</v>
      </c>
      <c r="F65">
        <v>2009</v>
      </c>
      <c r="G65">
        <f t="shared" si="15"/>
        <v>63</v>
      </c>
      <c r="H65">
        <f t="shared" si="16"/>
        <v>6</v>
      </c>
      <c r="I65" t="str">
        <f t="shared" si="4"/>
        <v/>
      </c>
      <c r="J65" s="277">
        <f>Schedule_copy!$A$13</f>
        <v>40094</v>
      </c>
      <c r="K65">
        <f t="shared" si="5"/>
        <v>2009</v>
      </c>
      <c r="L65">
        <f t="shared" si="13"/>
        <v>10</v>
      </c>
      <c r="M65">
        <f t="shared" si="14"/>
        <v>8</v>
      </c>
      <c r="N65" s="277">
        <v>40097</v>
      </c>
      <c r="O65">
        <f t="shared" si="8"/>
        <v>2009</v>
      </c>
      <c r="P65">
        <f t="shared" si="28"/>
        <v>10</v>
      </c>
      <c r="Q65">
        <f t="shared" si="29"/>
        <v>11</v>
      </c>
      <c r="R65" t="s">
        <v>421</v>
      </c>
      <c r="S65" s="226">
        <f t="shared" si="30"/>
        <v>3</v>
      </c>
      <c r="T65">
        <f>IF(VLOOKUP(A65,'Priming Incubation_copy'!$A$29:$DI$40,G65,FALSE)=0,"",VLOOKUP(A65,'Priming Incubation_copy'!$A$29:$DI$40,G65,FALSE))</f>
        <v>0.14250000000000002</v>
      </c>
      <c r="U65" s="226">
        <f t="shared" si="24"/>
        <v>12</v>
      </c>
    </row>
    <row r="66" spans="1:21">
      <c r="A66">
        <v>17</v>
      </c>
      <c r="B66" t="str">
        <f>VLOOKUP($A66,'Priming Incubation_copy'!$A$29:$B$40,2,FALSE)</f>
        <v>2-C2-FMW-MB2</v>
      </c>
      <c r="C66" t="str">
        <f t="shared" si="1"/>
        <v>MB</v>
      </c>
      <c r="D66" t="str">
        <f t="shared" si="2"/>
        <v>Musick</v>
      </c>
      <c r="E66" t="str">
        <f t="shared" si="3"/>
        <v>B</v>
      </c>
      <c r="F66">
        <v>2009</v>
      </c>
      <c r="G66">
        <f t="shared" si="15"/>
        <v>63</v>
      </c>
      <c r="H66">
        <f t="shared" si="16"/>
        <v>6</v>
      </c>
      <c r="I66" t="str">
        <f t="shared" si="4"/>
        <v/>
      </c>
      <c r="J66" s="277">
        <f>Schedule_copy!$A$13</f>
        <v>40094</v>
      </c>
      <c r="K66">
        <f t="shared" si="5"/>
        <v>2009</v>
      </c>
      <c r="L66">
        <f t="shared" si="13"/>
        <v>10</v>
      </c>
      <c r="M66">
        <f t="shared" si="14"/>
        <v>8</v>
      </c>
      <c r="N66" s="277">
        <v>40097</v>
      </c>
      <c r="O66">
        <f t="shared" si="8"/>
        <v>2009</v>
      </c>
      <c r="P66">
        <f t="shared" si="28"/>
        <v>10</v>
      </c>
      <c r="Q66">
        <f t="shared" si="29"/>
        <v>11</v>
      </c>
      <c r="R66" t="s">
        <v>421</v>
      </c>
      <c r="S66" s="226">
        <f t="shared" si="30"/>
        <v>3</v>
      </c>
      <c r="T66">
        <f>IF(VLOOKUP(A66,'Priming Incubation_copy'!$A$29:$DI$40,G66,FALSE)=0,"",VLOOKUP(A66,'Priming Incubation_copy'!$A$29:$DI$40,G66,FALSE))</f>
        <v>0.1605</v>
      </c>
      <c r="U66" s="226">
        <f t="shared" si="24"/>
        <v>12</v>
      </c>
    </row>
    <row r="67" spans="1:21">
      <c r="A67">
        <v>18</v>
      </c>
      <c r="B67" t="str">
        <f>VLOOKUP($A67,'Priming Incubation_copy'!$A$29:$B$40,2,FALSE)</f>
        <v>2-C2-FMW-MB3</v>
      </c>
      <c r="C67" t="str">
        <f t="shared" ref="C67:C97" si="31">LEFT(RIGHT(B67,3),2)</f>
        <v>MB</v>
      </c>
      <c r="D67" t="str">
        <f t="shared" ref="D67:D97" si="32">IF(LEFT(C67,1)="M","Musick","Shaver")</f>
        <v>Musick</v>
      </c>
      <c r="E67" t="str">
        <f t="shared" ref="E67:E97" si="33">IF(RIGHT(C67,1)="B","B","A")</f>
        <v>B</v>
      </c>
      <c r="F67">
        <v>2009</v>
      </c>
      <c r="G67">
        <f t="shared" si="15"/>
        <v>63</v>
      </c>
      <c r="H67">
        <f t="shared" si="16"/>
        <v>6</v>
      </c>
      <c r="I67" t="str">
        <f t="shared" ref="I67:I97" si="34">IF(AND(H67&lt;&gt;H66,N67=N66),"fix meas date","")</f>
        <v/>
      </c>
      <c r="J67" s="277">
        <f>Schedule_copy!$A$13</f>
        <v>40094</v>
      </c>
      <c r="K67">
        <f t="shared" ref="K67:K97" si="35">YEAR(J67)</f>
        <v>2009</v>
      </c>
      <c r="L67">
        <f t="shared" si="13"/>
        <v>10</v>
      </c>
      <c r="M67">
        <f t="shared" si="14"/>
        <v>8</v>
      </c>
      <c r="N67" s="277">
        <v>40097</v>
      </c>
      <c r="O67">
        <f t="shared" ref="O67:O97" si="36">YEAR(N67)</f>
        <v>2009</v>
      </c>
      <c r="P67">
        <f t="shared" si="28"/>
        <v>10</v>
      </c>
      <c r="Q67">
        <f t="shared" si="29"/>
        <v>11</v>
      </c>
      <c r="R67" t="s">
        <v>421</v>
      </c>
      <c r="S67" s="226">
        <f t="shared" si="30"/>
        <v>3</v>
      </c>
      <c r="T67">
        <f>IF(VLOOKUP(A67,'Priming Incubation_copy'!$A$29:$DI$40,G67,FALSE)=0,"",VLOOKUP(A67,'Priming Incubation_copy'!$A$29:$DI$40,G67,FALSE))</f>
        <v>0.17550000000000002</v>
      </c>
      <c r="U67" s="226">
        <f t="shared" si="24"/>
        <v>12</v>
      </c>
    </row>
    <row r="68" spans="1:21">
      <c r="A68">
        <v>19</v>
      </c>
      <c r="B68" t="str">
        <f>VLOOKUP($A68,'Priming Incubation_copy'!$A$29:$B$40,2,FALSE)</f>
        <v>2-C2-FMW-SA1</v>
      </c>
      <c r="C68" t="str">
        <f t="shared" si="31"/>
        <v>SA</v>
      </c>
      <c r="D68" t="str">
        <f t="shared" si="32"/>
        <v>Shaver</v>
      </c>
      <c r="E68" t="str">
        <f t="shared" si="33"/>
        <v>A</v>
      </c>
      <c r="F68">
        <v>2009</v>
      </c>
      <c r="G68">
        <f t="shared" si="15"/>
        <v>63</v>
      </c>
      <c r="H68">
        <f t="shared" si="16"/>
        <v>6</v>
      </c>
      <c r="I68" t="str">
        <f t="shared" si="34"/>
        <v/>
      </c>
      <c r="J68" s="277">
        <f>Schedule_copy!$A$13</f>
        <v>40094</v>
      </c>
      <c r="K68">
        <f t="shared" si="35"/>
        <v>2009</v>
      </c>
      <c r="L68">
        <f t="shared" si="13"/>
        <v>10</v>
      </c>
      <c r="M68">
        <f t="shared" si="14"/>
        <v>8</v>
      </c>
      <c r="N68" s="277">
        <v>40097</v>
      </c>
      <c r="O68">
        <f t="shared" si="36"/>
        <v>2009</v>
      </c>
      <c r="P68">
        <f t="shared" si="28"/>
        <v>10</v>
      </c>
      <c r="Q68">
        <f t="shared" si="29"/>
        <v>11</v>
      </c>
      <c r="R68" t="s">
        <v>421</v>
      </c>
      <c r="S68" s="226">
        <f t="shared" si="30"/>
        <v>3</v>
      </c>
      <c r="T68">
        <f>IF(VLOOKUP(A68,'Priming Incubation_copy'!$A$29:$DI$40,G68,FALSE)=0,"",VLOOKUP(A68,'Priming Incubation_copy'!$A$29:$DI$40,G68,FALSE))</f>
        <v>1.026</v>
      </c>
      <c r="U68" s="226">
        <f t="shared" si="24"/>
        <v>12</v>
      </c>
    </row>
    <row r="69" spans="1:21">
      <c r="A69">
        <v>20</v>
      </c>
      <c r="B69" t="str">
        <f>VLOOKUP($A69,'Priming Incubation_copy'!$A$29:$B$40,2,FALSE)</f>
        <v>2-C2-FMW-SA2</v>
      </c>
      <c r="C69" t="str">
        <f t="shared" si="31"/>
        <v>SA</v>
      </c>
      <c r="D69" t="str">
        <f t="shared" si="32"/>
        <v>Shaver</v>
      </c>
      <c r="E69" t="str">
        <f t="shared" si="33"/>
        <v>A</v>
      </c>
      <c r="F69">
        <v>2009</v>
      </c>
      <c r="G69">
        <f t="shared" si="15"/>
        <v>63</v>
      </c>
      <c r="H69">
        <f t="shared" si="16"/>
        <v>6</v>
      </c>
      <c r="I69" t="str">
        <f t="shared" si="34"/>
        <v/>
      </c>
      <c r="J69" s="277">
        <f>Schedule_copy!$A$13</f>
        <v>40094</v>
      </c>
      <c r="K69">
        <f t="shared" si="35"/>
        <v>2009</v>
      </c>
      <c r="L69">
        <f t="shared" si="13"/>
        <v>10</v>
      </c>
      <c r="M69">
        <f t="shared" si="14"/>
        <v>8</v>
      </c>
      <c r="N69" s="277">
        <v>40097</v>
      </c>
      <c r="O69">
        <f t="shared" si="36"/>
        <v>2009</v>
      </c>
      <c r="P69">
        <f t="shared" si="28"/>
        <v>10</v>
      </c>
      <c r="Q69">
        <f t="shared" si="29"/>
        <v>11</v>
      </c>
      <c r="R69" t="s">
        <v>421</v>
      </c>
      <c r="S69" s="226">
        <f t="shared" si="30"/>
        <v>3</v>
      </c>
      <c r="T69">
        <f>IF(VLOOKUP(A69,'Priming Incubation_copy'!$A$29:$DI$40,G69,FALSE)=0,"",VLOOKUP(A69,'Priming Incubation_copy'!$A$29:$DI$40,G69,FALSE))</f>
        <v>0.89549999999999996</v>
      </c>
      <c r="U69" s="226">
        <f t="shared" si="24"/>
        <v>12</v>
      </c>
    </row>
    <row r="70" spans="1:21">
      <c r="A70">
        <v>21</v>
      </c>
      <c r="B70" t="str">
        <f>VLOOKUP($A70,'Priming Incubation_copy'!$A$29:$B$40,2,FALSE)</f>
        <v>2-C2-FMW-SA3</v>
      </c>
      <c r="C70" t="str">
        <f t="shared" si="31"/>
        <v>SA</v>
      </c>
      <c r="D70" t="str">
        <f t="shared" si="32"/>
        <v>Shaver</v>
      </c>
      <c r="E70" t="str">
        <f t="shared" si="33"/>
        <v>A</v>
      </c>
      <c r="F70">
        <v>2009</v>
      </c>
      <c r="G70">
        <f t="shared" si="15"/>
        <v>63</v>
      </c>
      <c r="H70">
        <f t="shared" si="16"/>
        <v>6</v>
      </c>
      <c r="I70" t="str">
        <f t="shared" si="34"/>
        <v/>
      </c>
      <c r="J70" s="277">
        <f>Schedule_copy!$A$13</f>
        <v>40094</v>
      </c>
      <c r="K70">
        <f t="shared" si="35"/>
        <v>2009</v>
      </c>
      <c r="L70">
        <f t="shared" si="13"/>
        <v>10</v>
      </c>
      <c r="M70">
        <f t="shared" si="14"/>
        <v>8</v>
      </c>
      <c r="N70" s="277">
        <v>40097</v>
      </c>
      <c r="O70">
        <f t="shared" si="36"/>
        <v>2009</v>
      </c>
      <c r="P70">
        <f t="shared" si="28"/>
        <v>10</v>
      </c>
      <c r="Q70">
        <f t="shared" si="29"/>
        <v>11</v>
      </c>
      <c r="R70" t="s">
        <v>421</v>
      </c>
      <c r="S70" s="226">
        <f t="shared" si="30"/>
        <v>3</v>
      </c>
      <c r="T70">
        <f>IF(VLOOKUP(A70,'Priming Incubation_copy'!$A$29:$DI$40,G70,FALSE)=0,"",VLOOKUP(A70,'Priming Incubation_copy'!$A$29:$DI$40,G70,FALSE))</f>
        <v>0.91049999999999998</v>
      </c>
      <c r="U70" s="226">
        <f t="shared" si="24"/>
        <v>12</v>
      </c>
    </row>
    <row r="71" spans="1:21">
      <c r="A71">
        <v>22</v>
      </c>
      <c r="B71" t="str">
        <f>VLOOKUP($A71,'Priming Incubation_copy'!$A$29:$B$40,2,FALSE)</f>
        <v>2-C2-FMW-SB1</v>
      </c>
      <c r="C71" t="str">
        <f t="shared" si="31"/>
        <v>SB</v>
      </c>
      <c r="D71" t="str">
        <f t="shared" si="32"/>
        <v>Shaver</v>
      </c>
      <c r="E71" t="str">
        <f t="shared" si="33"/>
        <v>B</v>
      </c>
      <c r="F71">
        <v>2009</v>
      </c>
      <c r="G71">
        <f t="shared" si="15"/>
        <v>63</v>
      </c>
      <c r="H71">
        <f t="shared" si="16"/>
        <v>6</v>
      </c>
      <c r="I71" t="str">
        <f t="shared" si="34"/>
        <v/>
      </c>
      <c r="J71" s="277">
        <f>Schedule_copy!$A$13</f>
        <v>40094</v>
      </c>
      <c r="K71">
        <f t="shared" si="35"/>
        <v>2009</v>
      </c>
      <c r="L71">
        <f t="shared" si="13"/>
        <v>10</v>
      </c>
      <c r="M71">
        <f t="shared" si="14"/>
        <v>8</v>
      </c>
      <c r="N71" s="277">
        <v>40097</v>
      </c>
      <c r="O71">
        <f t="shared" si="36"/>
        <v>2009</v>
      </c>
      <c r="P71">
        <f t="shared" si="28"/>
        <v>10</v>
      </c>
      <c r="Q71">
        <f t="shared" si="29"/>
        <v>11</v>
      </c>
      <c r="R71" t="s">
        <v>421</v>
      </c>
      <c r="S71" s="226">
        <f t="shared" si="30"/>
        <v>3</v>
      </c>
      <c r="T71">
        <f>IF(VLOOKUP(A71,'Priming Incubation_copy'!$A$29:$DI$40,G71,FALSE)=0,"",VLOOKUP(A71,'Priming Incubation_copy'!$A$29:$DI$40,G71,FALSE))</f>
        <v>0.19649999999999998</v>
      </c>
      <c r="U71" s="226">
        <f t="shared" si="24"/>
        <v>12</v>
      </c>
    </row>
    <row r="72" spans="1:21">
      <c r="A72">
        <v>23</v>
      </c>
      <c r="B72" t="str">
        <f>VLOOKUP($A72,'Priming Incubation_copy'!$A$29:$B$40,2,FALSE)</f>
        <v>2-C2-FMW-SB2</v>
      </c>
      <c r="C72" t="str">
        <f t="shared" si="31"/>
        <v>SB</v>
      </c>
      <c r="D72" t="str">
        <f t="shared" si="32"/>
        <v>Shaver</v>
      </c>
      <c r="E72" t="str">
        <f t="shared" si="33"/>
        <v>B</v>
      </c>
      <c r="F72">
        <v>2009</v>
      </c>
      <c r="G72">
        <f t="shared" si="15"/>
        <v>63</v>
      </c>
      <c r="H72">
        <f t="shared" si="16"/>
        <v>6</v>
      </c>
      <c r="I72" t="str">
        <f t="shared" si="34"/>
        <v/>
      </c>
      <c r="J72" s="277">
        <f>Schedule_copy!$A$13</f>
        <v>40094</v>
      </c>
      <c r="K72">
        <f t="shared" si="35"/>
        <v>2009</v>
      </c>
      <c r="L72">
        <f t="shared" si="13"/>
        <v>10</v>
      </c>
      <c r="M72">
        <f t="shared" si="14"/>
        <v>8</v>
      </c>
      <c r="N72" s="277">
        <v>40097</v>
      </c>
      <c r="O72">
        <f t="shared" si="36"/>
        <v>2009</v>
      </c>
      <c r="P72">
        <f t="shared" si="28"/>
        <v>10</v>
      </c>
      <c r="Q72">
        <f t="shared" si="29"/>
        <v>11</v>
      </c>
      <c r="R72" t="s">
        <v>421</v>
      </c>
      <c r="S72" s="226">
        <f t="shared" si="30"/>
        <v>3</v>
      </c>
      <c r="T72">
        <f>IF(VLOOKUP(A72,'Priming Incubation_copy'!$A$29:$DI$40,G72,FALSE)=0,"",VLOOKUP(A72,'Priming Incubation_copy'!$A$29:$DI$40,G72,FALSE))</f>
        <v>0.23100000000000001</v>
      </c>
      <c r="U72" s="226">
        <f t="shared" si="24"/>
        <v>12</v>
      </c>
    </row>
    <row r="73" spans="1:21">
      <c r="A73">
        <v>24</v>
      </c>
      <c r="B73" t="str">
        <f>VLOOKUP($A73,'Priming Incubation_copy'!$A$29:$B$40,2,FALSE)</f>
        <v>2-C2-FMW-SB3</v>
      </c>
      <c r="C73" t="str">
        <f t="shared" si="31"/>
        <v>SB</v>
      </c>
      <c r="D73" t="str">
        <f t="shared" si="32"/>
        <v>Shaver</v>
      </c>
      <c r="E73" t="str">
        <f t="shared" si="33"/>
        <v>B</v>
      </c>
      <c r="F73">
        <v>2009</v>
      </c>
      <c r="G73">
        <f t="shared" si="15"/>
        <v>63</v>
      </c>
      <c r="H73">
        <f t="shared" si="16"/>
        <v>6</v>
      </c>
      <c r="I73" t="str">
        <f t="shared" si="34"/>
        <v/>
      </c>
      <c r="J73" s="277">
        <f>Schedule_copy!$A$13</f>
        <v>40094</v>
      </c>
      <c r="K73">
        <f t="shared" si="35"/>
        <v>2009</v>
      </c>
      <c r="L73">
        <f t="shared" si="13"/>
        <v>10</v>
      </c>
      <c r="M73">
        <f t="shared" si="14"/>
        <v>8</v>
      </c>
      <c r="N73" s="277">
        <v>40097</v>
      </c>
      <c r="O73">
        <f t="shared" si="36"/>
        <v>2009</v>
      </c>
      <c r="P73">
        <f t="shared" si="28"/>
        <v>10</v>
      </c>
      <c r="Q73">
        <f t="shared" si="29"/>
        <v>11</v>
      </c>
      <c r="R73" t="s">
        <v>421</v>
      </c>
      <c r="S73" s="226">
        <f t="shared" si="30"/>
        <v>3</v>
      </c>
      <c r="T73">
        <f>IF(VLOOKUP(A73,'Priming Incubation_copy'!$A$29:$DI$40,G73,FALSE)=0,"",VLOOKUP(A73,'Priming Incubation_copy'!$A$29:$DI$40,G73,FALSE))</f>
        <v>0.27</v>
      </c>
      <c r="U73" s="226">
        <f t="shared" si="24"/>
        <v>12</v>
      </c>
    </row>
    <row r="74" spans="1:21">
      <c r="A74">
        <v>13</v>
      </c>
      <c r="B74" t="str">
        <f>VLOOKUP($A74,'Priming Incubation_copy'!$A$29:$B$40,2,FALSE)</f>
        <v>2-C2-FMW-MA1</v>
      </c>
      <c r="C74" t="str">
        <f t="shared" si="31"/>
        <v>MA</v>
      </c>
      <c r="D74" t="str">
        <f t="shared" si="32"/>
        <v>Musick</v>
      </c>
      <c r="E74" t="str">
        <f t="shared" si="33"/>
        <v>A</v>
      </c>
      <c r="F74">
        <v>2009</v>
      </c>
      <c r="G74">
        <f t="shared" si="15"/>
        <v>68</v>
      </c>
      <c r="H74">
        <v>7</v>
      </c>
      <c r="I74" t="str">
        <f t="shared" si="34"/>
        <v/>
      </c>
      <c r="J74" s="277">
        <f>Schedule_copy!$A$13</f>
        <v>40094</v>
      </c>
      <c r="K74">
        <f t="shared" si="35"/>
        <v>2009</v>
      </c>
      <c r="L74">
        <f t="shared" si="13"/>
        <v>10</v>
      </c>
      <c r="M74">
        <f t="shared" si="14"/>
        <v>8</v>
      </c>
      <c r="N74" s="277">
        <v>40099</v>
      </c>
      <c r="O74">
        <f t="shared" si="36"/>
        <v>2009</v>
      </c>
      <c r="P74">
        <f t="shared" si="28"/>
        <v>10</v>
      </c>
      <c r="Q74">
        <f t="shared" si="29"/>
        <v>13</v>
      </c>
      <c r="R74" t="s">
        <v>421</v>
      </c>
      <c r="S74" s="226">
        <f t="shared" si="30"/>
        <v>5</v>
      </c>
      <c r="T74">
        <f>IF(VLOOKUP(A74,'Priming Incubation_copy'!$A$29:$DI$40,G74,FALSE)=0,"",VLOOKUP(A74,'Priming Incubation_copy'!$A$29:$DI$40,G74,FALSE))</f>
        <v>0.86499999999999999</v>
      </c>
      <c r="U74" s="226">
        <f t="shared" si="24"/>
        <v>14</v>
      </c>
    </row>
    <row r="75" spans="1:21">
      <c r="A75">
        <v>14</v>
      </c>
      <c r="B75" t="str">
        <f>VLOOKUP($A75,'Priming Incubation_copy'!$A$29:$B$40,2,FALSE)</f>
        <v>2-C2-FMW-MA2</v>
      </c>
      <c r="C75" t="str">
        <f t="shared" si="31"/>
        <v>MA</v>
      </c>
      <c r="D75" t="str">
        <f t="shared" si="32"/>
        <v>Musick</v>
      </c>
      <c r="E75" t="str">
        <f t="shared" si="33"/>
        <v>A</v>
      </c>
      <c r="F75">
        <v>2009</v>
      </c>
      <c r="G75">
        <f t="shared" si="15"/>
        <v>68</v>
      </c>
      <c r="H75">
        <f t="shared" si="20"/>
        <v>7</v>
      </c>
      <c r="I75" t="str">
        <f t="shared" si="34"/>
        <v/>
      </c>
      <c r="J75" s="277">
        <f>Schedule_copy!$A$13</f>
        <v>40094</v>
      </c>
      <c r="K75">
        <f t="shared" si="35"/>
        <v>2009</v>
      </c>
      <c r="L75">
        <f t="shared" si="13"/>
        <v>10</v>
      </c>
      <c r="M75">
        <f t="shared" si="14"/>
        <v>8</v>
      </c>
      <c r="N75" s="277">
        <v>40099</v>
      </c>
      <c r="O75">
        <f t="shared" si="36"/>
        <v>2009</v>
      </c>
      <c r="P75">
        <f t="shared" si="28"/>
        <v>10</v>
      </c>
      <c r="Q75">
        <f t="shared" si="29"/>
        <v>13</v>
      </c>
      <c r="R75" t="s">
        <v>421</v>
      </c>
      <c r="S75" s="226">
        <f t="shared" si="30"/>
        <v>5</v>
      </c>
      <c r="T75">
        <f>IF(VLOOKUP(A75,'Priming Incubation_copy'!$A$29:$DI$40,G75,FALSE)=0,"",VLOOKUP(A75,'Priming Incubation_copy'!$A$29:$DI$40,G75,FALSE))</f>
        <v>0.8175</v>
      </c>
      <c r="U75" s="226">
        <f t="shared" si="24"/>
        <v>14</v>
      </c>
    </row>
    <row r="76" spans="1:21">
      <c r="A76">
        <v>15</v>
      </c>
      <c r="B76" t="str">
        <f>VLOOKUP($A76,'Priming Incubation_copy'!$A$29:$B$40,2,FALSE)</f>
        <v>2-C2-FMW-MA3</v>
      </c>
      <c r="C76" t="str">
        <f t="shared" si="31"/>
        <v>MA</v>
      </c>
      <c r="D76" t="str">
        <f t="shared" si="32"/>
        <v>Musick</v>
      </c>
      <c r="E76" t="str">
        <f t="shared" si="33"/>
        <v>A</v>
      </c>
      <c r="F76">
        <v>2009</v>
      </c>
      <c r="G76">
        <f t="shared" si="15"/>
        <v>68</v>
      </c>
      <c r="H76">
        <f t="shared" si="16"/>
        <v>7</v>
      </c>
      <c r="I76" t="str">
        <f t="shared" si="34"/>
        <v/>
      </c>
      <c r="J76" s="277">
        <f>Schedule_copy!$A$13</f>
        <v>40094</v>
      </c>
      <c r="K76">
        <f t="shared" si="35"/>
        <v>2009</v>
      </c>
      <c r="L76">
        <f t="shared" si="13"/>
        <v>10</v>
      </c>
      <c r="M76">
        <f t="shared" si="14"/>
        <v>8</v>
      </c>
      <c r="N76" s="277">
        <v>40099</v>
      </c>
      <c r="O76">
        <f t="shared" si="36"/>
        <v>2009</v>
      </c>
      <c r="P76">
        <f t="shared" si="28"/>
        <v>10</v>
      </c>
      <c r="Q76">
        <f t="shared" si="29"/>
        <v>13</v>
      </c>
      <c r="R76" t="s">
        <v>421</v>
      </c>
      <c r="S76" s="226">
        <f t="shared" si="30"/>
        <v>5</v>
      </c>
      <c r="T76">
        <f>IF(VLOOKUP(A76,'Priming Incubation_copy'!$A$29:$DI$40,G76,FALSE)=0,"",VLOOKUP(A76,'Priming Incubation_copy'!$A$29:$DI$40,G76,FALSE))</f>
        <v>0.98250000000000004</v>
      </c>
      <c r="U76" s="226">
        <f t="shared" si="24"/>
        <v>14</v>
      </c>
    </row>
    <row r="77" spans="1:21">
      <c r="A77">
        <v>16</v>
      </c>
      <c r="B77" t="str">
        <f>VLOOKUP($A77,'Priming Incubation_copy'!$A$29:$B$40,2,FALSE)</f>
        <v>2-C2-FMW-MB1</v>
      </c>
      <c r="C77" t="str">
        <f t="shared" si="31"/>
        <v>MB</v>
      </c>
      <c r="D77" t="str">
        <f t="shared" si="32"/>
        <v>Musick</v>
      </c>
      <c r="E77" t="str">
        <f t="shared" si="33"/>
        <v>B</v>
      </c>
      <c r="F77">
        <v>2009</v>
      </c>
      <c r="G77">
        <f t="shared" si="15"/>
        <v>68</v>
      </c>
      <c r="H77">
        <f t="shared" si="16"/>
        <v>7</v>
      </c>
      <c r="I77" t="str">
        <f t="shared" si="34"/>
        <v/>
      </c>
      <c r="J77" s="277">
        <f>Schedule_copy!$A$13</f>
        <v>40094</v>
      </c>
      <c r="K77">
        <f t="shared" si="35"/>
        <v>2009</v>
      </c>
      <c r="L77">
        <f t="shared" si="13"/>
        <v>10</v>
      </c>
      <c r="M77">
        <f t="shared" si="14"/>
        <v>8</v>
      </c>
      <c r="N77" s="277">
        <v>40099</v>
      </c>
      <c r="O77">
        <f t="shared" si="36"/>
        <v>2009</v>
      </c>
      <c r="P77">
        <f t="shared" si="28"/>
        <v>10</v>
      </c>
      <c r="Q77">
        <f t="shared" si="29"/>
        <v>13</v>
      </c>
      <c r="R77" t="s">
        <v>421</v>
      </c>
      <c r="S77" s="226">
        <f t="shared" si="30"/>
        <v>5</v>
      </c>
      <c r="T77">
        <f>IF(VLOOKUP(A77,'Priming Incubation_copy'!$A$29:$DI$40,G77,FALSE)=0,"",VLOOKUP(A77,'Priming Incubation_copy'!$A$29:$DI$40,G77,FALSE))</f>
        <v>0.16250000000000001</v>
      </c>
      <c r="U77" s="226">
        <f t="shared" si="24"/>
        <v>14</v>
      </c>
    </row>
    <row r="78" spans="1:21">
      <c r="A78">
        <v>17</v>
      </c>
      <c r="B78" t="str">
        <f>VLOOKUP($A78,'Priming Incubation_copy'!$A$29:$B$40,2,FALSE)</f>
        <v>2-C2-FMW-MB2</v>
      </c>
      <c r="C78" t="str">
        <f t="shared" si="31"/>
        <v>MB</v>
      </c>
      <c r="D78" t="str">
        <f t="shared" si="32"/>
        <v>Musick</v>
      </c>
      <c r="E78" t="str">
        <f t="shared" si="33"/>
        <v>B</v>
      </c>
      <c r="F78">
        <v>2009</v>
      </c>
      <c r="G78">
        <f t="shared" si="15"/>
        <v>68</v>
      </c>
      <c r="H78">
        <f t="shared" si="16"/>
        <v>7</v>
      </c>
      <c r="I78" t="str">
        <f t="shared" si="34"/>
        <v/>
      </c>
      <c r="J78" s="277">
        <f>Schedule_copy!$A$13</f>
        <v>40094</v>
      </c>
      <c r="K78">
        <f t="shared" si="35"/>
        <v>2009</v>
      </c>
      <c r="L78">
        <f t="shared" ref="L78:L97" si="37">MONTH(J78)</f>
        <v>10</v>
      </c>
      <c r="M78">
        <f t="shared" ref="M78:M97" si="38">DAY(J78)+J78-ROUNDDOWN(J78,0)</f>
        <v>8</v>
      </c>
      <c r="N78" s="277">
        <v>40099</v>
      </c>
      <c r="O78">
        <f t="shared" si="36"/>
        <v>2009</v>
      </c>
      <c r="P78">
        <f t="shared" si="28"/>
        <v>10</v>
      </c>
      <c r="Q78">
        <f t="shared" si="29"/>
        <v>13</v>
      </c>
      <c r="R78" t="s">
        <v>421</v>
      </c>
      <c r="S78" s="226">
        <f t="shared" si="30"/>
        <v>5</v>
      </c>
      <c r="T78">
        <f>IF(VLOOKUP(A78,'Priming Incubation_copy'!$A$29:$DI$40,G78,FALSE)=0,"",VLOOKUP(A78,'Priming Incubation_copy'!$A$29:$DI$40,G78,FALSE))</f>
        <v>0.185</v>
      </c>
      <c r="U78" s="226">
        <f t="shared" si="24"/>
        <v>14</v>
      </c>
    </row>
    <row r="79" spans="1:21">
      <c r="A79">
        <v>18</v>
      </c>
      <c r="B79" t="str">
        <f>VLOOKUP($A79,'Priming Incubation_copy'!$A$29:$B$40,2,FALSE)</f>
        <v>2-C2-FMW-MB3</v>
      </c>
      <c r="C79" t="str">
        <f t="shared" si="31"/>
        <v>MB</v>
      </c>
      <c r="D79" t="str">
        <f t="shared" si="32"/>
        <v>Musick</v>
      </c>
      <c r="E79" t="str">
        <f t="shared" si="33"/>
        <v>B</v>
      </c>
      <c r="F79">
        <v>2009</v>
      </c>
      <c r="G79">
        <f t="shared" ref="G79:G97" si="39">G67+5</f>
        <v>68</v>
      </c>
      <c r="H79">
        <f t="shared" ref="H79:H97" si="40">H78</f>
        <v>7</v>
      </c>
      <c r="I79" t="str">
        <f t="shared" si="34"/>
        <v/>
      </c>
      <c r="J79" s="277">
        <f>Schedule_copy!$A$13</f>
        <v>40094</v>
      </c>
      <c r="K79">
        <f t="shared" si="35"/>
        <v>2009</v>
      </c>
      <c r="L79">
        <f t="shared" si="37"/>
        <v>10</v>
      </c>
      <c r="M79">
        <f t="shared" si="38"/>
        <v>8</v>
      </c>
      <c r="N79" s="277">
        <v>40099</v>
      </c>
      <c r="O79">
        <f t="shared" si="36"/>
        <v>2009</v>
      </c>
      <c r="P79">
        <f t="shared" si="28"/>
        <v>10</v>
      </c>
      <c r="Q79">
        <f t="shared" si="29"/>
        <v>13</v>
      </c>
      <c r="R79" t="s">
        <v>421</v>
      </c>
      <c r="S79" s="226">
        <f t="shared" si="30"/>
        <v>5</v>
      </c>
      <c r="T79">
        <f>IF(VLOOKUP(A79,'Priming Incubation_copy'!$A$29:$DI$40,G79,FALSE)=0,"",VLOOKUP(A79,'Priming Incubation_copy'!$A$29:$DI$40,G79,FALSE))</f>
        <v>0.21249999999999997</v>
      </c>
      <c r="U79" s="226">
        <f t="shared" si="24"/>
        <v>14</v>
      </c>
    </row>
    <row r="80" spans="1:21">
      <c r="A80">
        <v>19</v>
      </c>
      <c r="B80" t="str">
        <f>VLOOKUP($A80,'Priming Incubation_copy'!$A$29:$B$40,2,FALSE)</f>
        <v>2-C2-FMW-SA1</v>
      </c>
      <c r="C80" t="str">
        <f t="shared" si="31"/>
        <v>SA</v>
      </c>
      <c r="D80" t="str">
        <f t="shared" si="32"/>
        <v>Shaver</v>
      </c>
      <c r="E80" t="str">
        <f t="shared" si="33"/>
        <v>A</v>
      </c>
      <c r="F80">
        <v>2009</v>
      </c>
      <c r="G80">
        <f t="shared" si="39"/>
        <v>68</v>
      </c>
      <c r="H80">
        <f t="shared" si="40"/>
        <v>7</v>
      </c>
      <c r="I80" t="str">
        <f t="shared" si="34"/>
        <v/>
      </c>
      <c r="J80" s="277">
        <f>Schedule_copy!$A$13</f>
        <v>40094</v>
      </c>
      <c r="K80">
        <f t="shared" si="35"/>
        <v>2009</v>
      </c>
      <c r="L80">
        <f t="shared" si="37"/>
        <v>10</v>
      </c>
      <c r="M80">
        <f t="shared" si="38"/>
        <v>8</v>
      </c>
      <c r="N80" s="277">
        <v>40099</v>
      </c>
      <c r="O80">
        <f t="shared" si="36"/>
        <v>2009</v>
      </c>
      <c r="P80">
        <f t="shared" si="28"/>
        <v>10</v>
      </c>
      <c r="Q80">
        <f t="shared" si="29"/>
        <v>13</v>
      </c>
      <c r="R80" t="s">
        <v>421</v>
      </c>
      <c r="S80" s="226">
        <f t="shared" si="30"/>
        <v>5</v>
      </c>
      <c r="T80">
        <f>IF(VLOOKUP(A80,'Priming Incubation_copy'!$A$29:$DI$40,G80,FALSE)=0,"",VLOOKUP(A80,'Priming Incubation_copy'!$A$29:$DI$40,G80,FALSE))</f>
        <v>1.5699999999999998</v>
      </c>
      <c r="U80" s="226">
        <f t="shared" si="24"/>
        <v>14</v>
      </c>
    </row>
    <row r="81" spans="1:24">
      <c r="A81">
        <v>20</v>
      </c>
      <c r="B81" t="str">
        <f>VLOOKUP($A81,'Priming Incubation_copy'!$A$29:$B$40,2,FALSE)</f>
        <v>2-C2-FMW-SA2</v>
      </c>
      <c r="C81" t="str">
        <f t="shared" si="31"/>
        <v>SA</v>
      </c>
      <c r="D81" t="str">
        <f t="shared" si="32"/>
        <v>Shaver</v>
      </c>
      <c r="E81" t="str">
        <f t="shared" si="33"/>
        <v>A</v>
      </c>
      <c r="F81">
        <v>2009</v>
      </c>
      <c r="G81">
        <f t="shared" si="39"/>
        <v>68</v>
      </c>
      <c r="H81">
        <f t="shared" si="40"/>
        <v>7</v>
      </c>
      <c r="I81" t="str">
        <f t="shared" si="34"/>
        <v/>
      </c>
      <c r="J81" s="277">
        <f>Schedule_copy!$A$13</f>
        <v>40094</v>
      </c>
      <c r="K81">
        <f t="shared" si="35"/>
        <v>2009</v>
      </c>
      <c r="L81">
        <f t="shared" si="37"/>
        <v>10</v>
      </c>
      <c r="M81">
        <f t="shared" si="38"/>
        <v>8</v>
      </c>
      <c r="N81" s="277">
        <v>40099</v>
      </c>
      <c r="O81">
        <f t="shared" si="36"/>
        <v>2009</v>
      </c>
      <c r="P81">
        <f t="shared" si="28"/>
        <v>10</v>
      </c>
      <c r="Q81">
        <f t="shared" si="29"/>
        <v>13</v>
      </c>
      <c r="R81" t="s">
        <v>421</v>
      </c>
      <c r="S81" s="226">
        <f t="shared" si="30"/>
        <v>5</v>
      </c>
      <c r="T81">
        <f>IF(VLOOKUP(A81,'Priming Incubation_copy'!$A$29:$DI$40,G81,FALSE)=0,"",VLOOKUP(A81,'Priming Incubation_copy'!$A$29:$DI$40,G81,FALSE))</f>
        <v>1.5824999999999998</v>
      </c>
      <c r="U81" s="226">
        <f t="shared" si="24"/>
        <v>14</v>
      </c>
    </row>
    <row r="82" spans="1:24">
      <c r="A82">
        <v>21</v>
      </c>
      <c r="B82" t="str">
        <f>VLOOKUP($A82,'Priming Incubation_copy'!$A$29:$B$40,2,FALSE)</f>
        <v>2-C2-FMW-SA3</v>
      </c>
      <c r="C82" t="str">
        <f t="shared" si="31"/>
        <v>SA</v>
      </c>
      <c r="D82" t="str">
        <f t="shared" si="32"/>
        <v>Shaver</v>
      </c>
      <c r="E82" t="str">
        <f t="shared" si="33"/>
        <v>A</v>
      </c>
      <c r="F82">
        <v>2009</v>
      </c>
      <c r="G82">
        <f t="shared" si="39"/>
        <v>68</v>
      </c>
      <c r="H82">
        <f t="shared" si="40"/>
        <v>7</v>
      </c>
      <c r="I82" t="str">
        <f t="shared" si="34"/>
        <v/>
      </c>
      <c r="J82" s="277">
        <f>Schedule_copy!$A$13</f>
        <v>40094</v>
      </c>
      <c r="K82">
        <f t="shared" si="35"/>
        <v>2009</v>
      </c>
      <c r="L82">
        <f t="shared" si="37"/>
        <v>10</v>
      </c>
      <c r="M82">
        <f t="shared" si="38"/>
        <v>8</v>
      </c>
      <c r="N82" s="277">
        <v>40099</v>
      </c>
      <c r="O82">
        <f t="shared" si="36"/>
        <v>2009</v>
      </c>
      <c r="P82">
        <f t="shared" si="28"/>
        <v>10</v>
      </c>
      <c r="Q82">
        <f t="shared" si="29"/>
        <v>13</v>
      </c>
      <c r="R82" t="s">
        <v>421</v>
      </c>
      <c r="S82" s="226">
        <f t="shared" si="30"/>
        <v>5</v>
      </c>
      <c r="T82">
        <f>IF(VLOOKUP(A82,'Priming Incubation_copy'!$A$29:$DI$40,G82,FALSE)=0,"",VLOOKUP(A82,'Priming Incubation_copy'!$A$29:$DI$40,G82,FALSE))</f>
        <v>1.66</v>
      </c>
      <c r="U82" s="226">
        <f t="shared" si="24"/>
        <v>14</v>
      </c>
    </row>
    <row r="83" spans="1:24">
      <c r="A83">
        <v>22</v>
      </c>
      <c r="B83" t="str">
        <f>VLOOKUP($A83,'Priming Incubation_copy'!$A$29:$B$40,2,FALSE)</f>
        <v>2-C2-FMW-SB1</v>
      </c>
      <c r="C83" t="str">
        <f t="shared" si="31"/>
        <v>SB</v>
      </c>
      <c r="D83" t="str">
        <f t="shared" si="32"/>
        <v>Shaver</v>
      </c>
      <c r="E83" t="str">
        <f t="shared" si="33"/>
        <v>B</v>
      </c>
      <c r="F83">
        <v>2009</v>
      </c>
      <c r="G83">
        <f t="shared" si="39"/>
        <v>68</v>
      </c>
      <c r="H83">
        <f t="shared" si="40"/>
        <v>7</v>
      </c>
      <c r="I83" t="str">
        <f t="shared" si="34"/>
        <v/>
      </c>
      <c r="J83" s="277">
        <f>Schedule_copy!$A$13</f>
        <v>40094</v>
      </c>
      <c r="K83">
        <f t="shared" si="35"/>
        <v>2009</v>
      </c>
      <c r="L83">
        <f t="shared" si="37"/>
        <v>10</v>
      </c>
      <c r="M83">
        <f t="shared" si="38"/>
        <v>8</v>
      </c>
      <c r="N83" s="277">
        <v>40099</v>
      </c>
      <c r="O83">
        <f t="shared" si="36"/>
        <v>2009</v>
      </c>
      <c r="P83">
        <f t="shared" si="28"/>
        <v>10</v>
      </c>
      <c r="Q83">
        <f t="shared" si="29"/>
        <v>13</v>
      </c>
      <c r="R83" t="s">
        <v>421</v>
      </c>
      <c r="S83" s="226">
        <f t="shared" si="30"/>
        <v>5</v>
      </c>
      <c r="T83">
        <f>IF(VLOOKUP(A83,'Priming Incubation_copy'!$A$29:$DI$40,G83,FALSE)=0,"",VLOOKUP(A83,'Priming Incubation_copy'!$A$29:$DI$40,G83,FALSE))</f>
        <v>0.32750000000000001</v>
      </c>
      <c r="U83" s="226">
        <f t="shared" si="24"/>
        <v>14</v>
      </c>
    </row>
    <row r="84" spans="1:24">
      <c r="A84">
        <v>23</v>
      </c>
      <c r="B84" t="str">
        <f>VLOOKUP($A84,'Priming Incubation_copy'!$A$29:$B$40,2,FALSE)</f>
        <v>2-C2-FMW-SB2</v>
      </c>
      <c r="C84" t="str">
        <f t="shared" si="31"/>
        <v>SB</v>
      </c>
      <c r="D84" t="str">
        <f t="shared" si="32"/>
        <v>Shaver</v>
      </c>
      <c r="E84" t="str">
        <f t="shared" si="33"/>
        <v>B</v>
      </c>
      <c r="F84">
        <v>2009</v>
      </c>
      <c r="G84">
        <f t="shared" si="39"/>
        <v>68</v>
      </c>
      <c r="H84">
        <f t="shared" si="40"/>
        <v>7</v>
      </c>
      <c r="I84" t="str">
        <f t="shared" si="34"/>
        <v/>
      </c>
      <c r="J84" s="277">
        <f>Schedule_copy!$A$13</f>
        <v>40094</v>
      </c>
      <c r="K84">
        <f t="shared" si="35"/>
        <v>2009</v>
      </c>
      <c r="L84">
        <f t="shared" si="37"/>
        <v>10</v>
      </c>
      <c r="M84">
        <f t="shared" si="38"/>
        <v>8</v>
      </c>
      <c r="N84" s="277">
        <v>40099</v>
      </c>
      <c r="O84">
        <f t="shared" si="36"/>
        <v>2009</v>
      </c>
      <c r="P84">
        <f t="shared" si="28"/>
        <v>10</v>
      </c>
      <c r="Q84">
        <f t="shared" si="29"/>
        <v>13</v>
      </c>
      <c r="R84" t="s">
        <v>421</v>
      </c>
      <c r="S84" s="226">
        <f t="shared" si="30"/>
        <v>5</v>
      </c>
      <c r="T84">
        <f>IF(VLOOKUP(A84,'Priming Incubation_copy'!$A$29:$DI$40,G84,FALSE)=0,"",VLOOKUP(A84,'Priming Incubation_copy'!$A$29:$DI$40,G84,FALSE))</f>
        <v>0.22999999999999998</v>
      </c>
      <c r="U84" s="226">
        <f t="shared" si="24"/>
        <v>14</v>
      </c>
    </row>
    <row r="85" spans="1:24">
      <c r="A85">
        <v>24</v>
      </c>
      <c r="B85" t="str">
        <f>VLOOKUP($A85,'Priming Incubation_copy'!$A$29:$B$40,2,FALSE)</f>
        <v>2-C2-FMW-SB3</v>
      </c>
      <c r="C85" t="str">
        <f t="shared" si="31"/>
        <v>SB</v>
      </c>
      <c r="D85" t="str">
        <f t="shared" si="32"/>
        <v>Shaver</v>
      </c>
      <c r="E85" t="str">
        <f t="shared" si="33"/>
        <v>B</v>
      </c>
      <c r="F85">
        <v>2009</v>
      </c>
      <c r="G85">
        <f t="shared" si="39"/>
        <v>68</v>
      </c>
      <c r="H85">
        <f t="shared" si="40"/>
        <v>7</v>
      </c>
      <c r="I85" t="str">
        <f t="shared" si="34"/>
        <v/>
      </c>
      <c r="J85" s="277">
        <f>Schedule_copy!$A$13</f>
        <v>40094</v>
      </c>
      <c r="K85">
        <f t="shared" si="35"/>
        <v>2009</v>
      </c>
      <c r="L85">
        <f t="shared" si="37"/>
        <v>10</v>
      </c>
      <c r="M85">
        <f t="shared" si="38"/>
        <v>8</v>
      </c>
      <c r="N85" s="277">
        <v>40099</v>
      </c>
      <c r="O85">
        <f t="shared" si="36"/>
        <v>2009</v>
      </c>
      <c r="P85">
        <f t="shared" si="28"/>
        <v>10</v>
      </c>
      <c r="Q85">
        <f t="shared" si="29"/>
        <v>13</v>
      </c>
      <c r="R85" t="s">
        <v>421</v>
      </c>
      <c r="S85" s="226">
        <f t="shared" si="30"/>
        <v>5</v>
      </c>
      <c r="T85">
        <f>IF(VLOOKUP(A85,'Priming Incubation_copy'!$A$29:$DI$40,G85,FALSE)=0,"",VLOOKUP(A85,'Priming Incubation_copy'!$A$29:$DI$40,G85,FALSE))</f>
        <v>0.34249999999999997</v>
      </c>
      <c r="U85" s="226">
        <f t="shared" si="24"/>
        <v>14</v>
      </c>
    </row>
    <row r="86" spans="1:24">
      <c r="A86">
        <v>13</v>
      </c>
      <c r="B86" t="str">
        <f>VLOOKUP($A86,'Priming Incubation_copy'!$A$29:$B$40,2,FALSE)</f>
        <v>2-C2-FMW-MA1</v>
      </c>
      <c r="C86" t="str">
        <f t="shared" si="31"/>
        <v>MA</v>
      </c>
      <c r="D86" t="str">
        <f t="shared" si="32"/>
        <v>Musick</v>
      </c>
      <c r="E86" t="str">
        <f t="shared" si="33"/>
        <v>A</v>
      </c>
      <c r="F86">
        <v>2009</v>
      </c>
      <c r="G86">
        <f t="shared" si="39"/>
        <v>73</v>
      </c>
      <c r="H86">
        <v>8</v>
      </c>
      <c r="I86" t="str">
        <f t="shared" si="34"/>
        <v/>
      </c>
      <c r="J86" s="277">
        <f>Schedule_copy!$A$13</f>
        <v>40094</v>
      </c>
      <c r="K86">
        <f t="shared" si="35"/>
        <v>2009</v>
      </c>
      <c r="L86">
        <f t="shared" si="37"/>
        <v>10</v>
      </c>
      <c r="M86">
        <f t="shared" si="38"/>
        <v>8</v>
      </c>
      <c r="N86" s="277">
        <v>40102</v>
      </c>
      <c r="O86">
        <f t="shared" si="36"/>
        <v>2009</v>
      </c>
      <c r="P86">
        <f t="shared" si="28"/>
        <v>10</v>
      </c>
      <c r="Q86">
        <f t="shared" si="29"/>
        <v>16</v>
      </c>
      <c r="R86" t="s">
        <v>421</v>
      </c>
      <c r="S86" s="226">
        <f t="shared" si="30"/>
        <v>8</v>
      </c>
      <c r="T86">
        <f>IF(VLOOKUP(A86,'Priming Incubation_copy'!$A$29:$DI$40,G86,FALSE)=0,"",VLOOKUP(A86,'Priming Incubation_copy'!$A$29:$DI$40,G86,FALSE))</f>
        <v>1.3639999999999999</v>
      </c>
      <c r="U86" s="226">
        <f t="shared" si="24"/>
        <v>17</v>
      </c>
      <c r="V86">
        <f>IF(VLOOKUP($A86,'Isotope data_copy'!$F$52:$J$63,2,FALSE)="","",VLOOKUP($A86,'Isotope data_copy'!$F$52:$J$63,2,FALSE))</f>
        <v>-25.75</v>
      </c>
      <c r="W86">
        <f>IF(VLOOKUP($A86,'Isotope data_copy'!$F$52:$J$63,4,FALSE)="","",VLOOKUP($A86,'Isotope data_copy'!$F$52:$J$63,4,FALSE))</f>
        <v>63.9</v>
      </c>
      <c r="X86">
        <f>IF(VLOOKUP($A86,'Isotope data_copy'!$F$52:$J$63,5,FALSE)="","",VLOOKUP($A86,'Isotope data_copy'!$F$52:$J$63,5,FALSE))</f>
        <v>2.1</v>
      </c>
    </row>
    <row r="87" spans="1:24">
      <c r="A87">
        <v>14</v>
      </c>
      <c r="B87" t="str">
        <f>VLOOKUP($A87,'Priming Incubation_copy'!$A$29:$B$40,2,FALSE)</f>
        <v>2-C2-FMW-MA2</v>
      </c>
      <c r="C87" t="str">
        <f t="shared" si="31"/>
        <v>MA</v>
      </c>
      <c r="D87" t="str">
        <f t="shared" si="32"/>
        <v>Musick</v>
      </c>
      <c r="E87" t="str">
        <f t="shared" si="33"/>
        <v>A</v>
      </c>
      <c r="F87">
        <v>2009</v>
      </c>
      <c r="G87">
        <f t="shared" si="39"/>
        <v>73</v>
      </c>
      <c r="H87">
        <f t="shared" si="20"/>
        <v>8</v>
      </c>
      <c r="I87" t="str">
        <f t="shared" si="34"/>
        <v/>
      </c>
      <c r="J87" s="277">
        <f>Schedule_copy!$A$13</f>
        <v>40094</v>
      </c>
      <c r="K87">
        <f t="shared" si="35"/>
        <v>2009</v>
      </c>
      <c r="L87">
        <f t="shared" si="37"/>
        <v>10</v>
      </c>
      <c r="M87">
        <f t="shared" si="38"/>
        <v>8</v>
      </c>
      <c r="N87" s="277">
        <v>40102</v>
      </c>
      <c r="O87">
        <f t="shared" si="36"/>
        <v>2009</v>
      </c>
      <c r="P87">
        <f t="shared" si="28"/>
        <v>10</v>
      </c>
      <c r="Q87">
        <f t="shared" si="29"/>
        <v>16</v>
      </c>
      <c r="R87" t="s">
        <v>421</v>
      </c>
      <c r="S87" s="226">
        <f t="shared" si="30"/>
        <v>8</v>
      </c>
      <c r="T87">
        <f>IF(VLOOKUP(A87,'Priming Incubation_copy'!$A$29:$DI$40,G87,FALSE)=0,"",VLOOKUP(A87,'Priming Incubation_copy'!$A$29:$DI$40,G87,FALSE))</f>
        <v>1.3120000000000001</v>
      </c>
      <c r="U87" s="226">
        <f t="shared" si="24"/>
        <v>17</v>
      </c>
      <c r="V87">
        <f>IF(VLOOKUP($A87,'Isotope data_copy'!$F$52:$J$63,2,FALSE)="","",VLOOKUP($A87,'Isotope data_copy'!$F$52:$J$63,2,FALSE))</f>
        <v>-25.82</v>
      </c>
      <c r="W87">
        <f>IF(VLOOKUP($A87,'Isotope data_copy'!$F$52:$J$63,4,FALSE)="","",VLOOKUP($A87,'Isotope data_copy'!$F$52:$J$63,4,FALSE))</f>
        <v>77.900000000000006</v>
      </c>
      <c r="X87">
        <f>IF(VLOOKUP($A87,'Isotope data_copy'!$F$52:$J$63,5,FALSE)="","",VLOOKUP($A87,'Isotope data_copy'!$F$52:$J$63,5,FALSE))</f>
        <v>2.4</v>
      </c>
    </row>
    <row r="88" spans="1:24">
      <c r="A88">
        <v>15</v>
      </c>
      <c r="B88" t="str">
        <f>VLOOKUP($A88,'Priming Incubation_copy'!$A$29:$B$40,2,FALSE)</f>
        <v>2-C2-FMW-MA3</v>
      </c>
      <c r="C88" t="str">
        <f t="shared" si="31"/>
        <v>MA</v>
      </c>
      <c r="D88" t="str">
        <f t="shared" si="32"/>
        <v>Musick</v>
      </c>
      <c r="E88" t="str">
        <f t="shared" si="33"/>
        <v>A</v>
      </c>
      <c r="F88">
        <v>2009</v>
      </c>
      <c r="G88">
        <f t="shared" si="39"/>
        <v>73</v>
      </c>
      <c r="H88">
        <f t="shared" si="40"/>
        <v>8</v>
      </c>
      <c r="I88" t="str">
        <f t="shared" si="34"/>
        <v/>
      </c>
      <c r="J88" s="277">
        <f>Schedule_copy!$A$13</f>
        <v>40094</v>
      </c>
      <c r="K88">
        <f t="shared" si="35"/>
        <v>2009</v>
      </c>
      <c r="L88">
        <f t="shared" si="37"/>
        <v>10</v>
      </c>
      <c r="M88">
        <f t="shared" si="38"/>
        <v>8</v>
      </c>
      <c r="N88" s="277">
        <v>40102</v>
      </c>
      <c r="O88">
        <f t="shared" si="36"/>
        <v>2009</v>
      </c>
      <c r="P88">
        <f t="shared" si="28"/>
        <v>10</v>
      </c>
      <c r="Q88">
        <f t="shared" si="29"/>
        <v>16</v>
      </c>
      <c r="R88" t="s">
        <v>421</v>
      </c>
      <c r="S88" s="226">
        <f t="shared" si="30"/>
        <v>8</v>
      </c>
      <c r="T88">
        <f>IF(VLOOKUP(A88,'Priming Incubation_copy'!$A$29:$DI$40,G88,FALSE)=0,"",VLOOKUP(A88,'Priming Incubation_copy'!$A$29:$DI$40,G88,FALSE))</f>
        <v>1.3520000000000001</v>
      </c>
      <c r="U88" s="226">
        <f t="shared" si="24"/>
        <v>17</v>
      </c>
      <c r="V88">
        <f>IF(VLOOKUP($A88,'Isotope data_copy'!$F$52:$J$63,2,FALSE)="","",VLOOKUP($A88,'Isotope data_copy'!$F$52:$J$63,2,FALSE))</f>
        <v>-25.4</v>
      </c>
      <c r="W88" t="str">
        <f>IF(VLOOKUP($A88,'Isotope data_copy'!$F$52:$J$63,4,FALSE)="","",VLOOKUP($A88,'Isotope data_copy'!$F$52:$J$63,4,FALSE))</f>
        <v/>
      </c>
      <c r="X88" t="str">
        <f>IF(VLOOKUP($A88,'Isotope data_copy'!$F$52:$J$63,5,FALSE)="","",VLOOKUP($A88,'Isotope data_copy'!$F$52:$J$63,5,FALSE))</f>
        <v/>
      </c>
    </row>
    <row r="89" spans="1:24">
      <c r="A89">
        <v>16</v>
      </c>
      <c r="B89" t="str">
        <f>VLOOKUP($A89,'Priming Incubation_copy'!$A$29:$B$40,2,FALSE)</f>
        <v>2-C2-FMW-MB1</v>
      </c>
      <c r="C89" t="str">
        <f t="shared" si="31"/>
        <v>MB</v>
      </c>
      <c r="D89" t="str">
        <f t="shared" si="32"/>
        <v>Musick</v>
      </c>
      <c r="E89" t="str">
        <f t="shared" si="33"/>
        <v>B</v>
      </c>
      <c r="F89">
        <v>2009</v>
      </c>
      <c r="G89">
        <f t="shared" si="39"/>
        <v>73</v>
      </c>
      <c r="H89">
        <f t="shared" si="40"/>
        <v>8</v>
      </c>
      <c r="I89" t="str">
        <f t="shared" si="34"/>
        <v/>
      </c>
      <c r="J89" s="277">
        <f>Schedule_copy!$A$13</f>
        <v>40094</v>
      </c>
      <c r="K89">
        <f t="shared" si="35"/>
        <v>2009</v>
      </c>
      <c r="L89">
        <f t="shared" si="37"/>
        <v>10</v>
      </c>
      <c r="M89">
        <f t="shared" si="38"/>
        <v>8</v>
      </c>
      <c r="N89" s="277">
        <v>40102</v>
      </c>
      <c r="O89">
        <f t="shared" si="36"/>
        <v>2009</v>
      </c>
      <c r="P89">
        <f t="shared" si="28"/>
        <v>10</v>
      </c>
      <c r="Q89">
        <f t="shared" si="29"/>
        <v>16</v>
      </c>
      <c r="R89" t="s">
        <v>421</v>
      </c>
      <c r="S89" s="226">
        <f t="shared" si="30"/>
        <v>8</v>
      </c>
      <c r="T89">
        <f>IF(VLOOKUP(A89,'Priming Incubation_copy'!$A$29:$DI$40,G89,FALSE)=0,"",VLOOKUP(A89,'Priming Incubation_copy'!$A$29:$DI$40,G89,FALSE))</f>
        <v>0.248</v>
      </c>
      <c r="U89" s="226">
        <f t="shared" si="24"/>
        <v>17</v>
      </c>
      <c r="V89">
        <f>IF(VLOOKUP($A89,'Isotope data_copy'!$F$52:$J$63,2,FALSE)="","",VLOOKUP($A89,'Isotope data_copy'!$F$52:$J$63,2,FALSE))</f>
        <v>-17.54</v>
      </c>
      <c r="W89">
        <f>IF(VLOOKUP($A89,'Isotope data_copy'!$F$52:$J$63,4,FALSE)="","",VLOOKUP($A89,'Isotope data_copy'!$F$52:$J$63,4,FALSE))</f>
        <v>34.799999999999997</v>
      </c>
      <c r="X89">
        <f>IF(VLOOKUP($A89,'Isotope data_copy'!$F$52:$J$63,5,FALSE)="","",VLOOKUP($A89,'Isotope data_copy'!$F$52:$J$63,5,FALSE))</f>
        <v>2.1</v>
      </c>
    </row>
    <row r="90" spans="1:24">
      <c r="A90">
        <v>17</v>
      </c>
      <c r="B90" t="str">
        <f>VLOOKUP($A90,'Priming Incubation_copy'!$A$29:$B$40,2,FALSE)</f>
        <v>2-C2-FMW-MB2</v>
      </c>
      <c r="C90" t="str">
        <f t="shared" si="31"/>
        <v>MB</v>
      </c>
      <c r="D90" t="str">
        <f t="shared" si="32"/>
        <v>Musick</v>
      </c>
      <c r="E90" t="str">
        <f t="shared" si="33"/>
        <v>B</v>
      </c>
      <c r="F90">
        <v>2009</v>
      </c>
      <c r="G90">
        <f t="shared" si="39"/>
        <v>73</v>
      </c>
      <c r="H90">
        <f t="shared" si="40"/>
        <v>8</v>
      </c>
      <c r="I90" t="str">
        <f t="shared" si="34"/>
        <v/>
      </c>
      <c r="J90" s="277">
        <f>Schedule_copy!$A$13</f>
        <v>40094</v>
      </c>
      <c r="K90">
        <f t="shared" si="35"/>
        <v>2009</v>
      </c>
      <c r="L90">
        <f t="shared" si="37"/>
        <v>10</v>
      </c>
      <c r="M90">
        <f t="shared" si="38"/>
        <v>8</v>
      </c>
      <c r="N90" s="277">
        <v>40102</v>
      </c>
      <c r="O90">
        <f t="shared" si="36"/>
        <v>2009</v>
      </c>
      <c r="P90">
        <f t="shared" si="28"/>
        <v>10</v>
      </c>
      <c r="Q90">
        <f t="shared" si="29"/>
        <v>16</v>
      </c>
      <c r="R90" t="s">
        <v>421</v>
      </c>
      <c r="S90" s="226">
        <f t="shared" si="30"/>
        <v>8</v>
      </c>
      <c r="T90">
        <f>IF(VLOOKUP(A90,'Priming Incubation_copy'!$A$29:$DI$40,G90,FALSE)=0,"",VLOOKUP(A90,'Priming Incubation_copy'!$A$29:$DI$40,G90,FALSE))</f>
        <v>0.192</v>
      </c>
      <c r="U90" s="226">
        <f t="shared" si="24"/>
        <v>17</v>
      </c>
      <c r="V90">
        <f>IF(VLOOKUP($A90,'Isotope data_copy'!$F$52:$J$63,2,FALSE)="","",VLOOKUP($A90,'Isotope data_copy'!$F$52:$J$63,2,FALSE))</f>
        <v>-16.809999999999999</v>
      </c>
      <c r="W90">
        <f>IF(VLOOKUP($A90,'Isotope data_copy'!$F$52:$J$63,4,FALSE)="","",VLOOKUP($A90,'Isotope data_copy'!$F$52:$J$63,4,FALSE))</f>
        <v>42.2</v>
      </c>
      <c r="X90">
        <f>IF(VLOOKUP($A90,'Isotope data_copy'!$F$52:$J$63,5,FALSE)="","",VLOOKUP($A90,'Isotope data_copy'!$F$52:$J$63,5,FALSE))</f>
        <v>2.1</v>
      </c>
    </row>
    <row r="91" spans="1:24">
      <c r="A91">
        <v>18</v>
      </c>
      <c r="B91" t="str">
        <f>VLOOKUP($A91,'Priming Incubation_copy'!$A$29:$B$40,2,FALSE)</f>
        <v>2-C2-FMW-MB3</v>
      </c>
      <c r="C91" t="str">
        <f t="shared" si="31"/>
        <v>MB</v>
      </c>
      <c r="D91" t="str">
        <f t="shared" si="32"/>
        <v>Musick</v>
      </c>
      <c r="E91" t="str">
        <f t="shared" si="33"/>
        <v>B</v>
      </c>
      <c r="F91">
        <v>2009</v>
      </c>
      <c r="G91">
        <f t="shared" si="39"/>
        <v>73</v>
      </c>
      <c r="H91">
        <f t="shared" si="40"/>
        <v>8</v>
      </c>
      <c r="I91" t="str">
        <f t="shared" si="34"/>
        <v/>
      </c>
      <c r="J91" s="277">
        <f>Schedule_copy!$A$13</f>
        <v>40094</v>
      </c>
      <c r="K91">
        <f t="shared" si="35"/>
        <v>2009</v>
      </c>
      <c r="L91">
        <f t="shared" si="37"/>
        <v>10</v>
      </c>
      <c r="M91">
        <f t="shared" si="38"/>
        <v>8</v>
      </c>
      <c r="N91" s="277">
        <v>40102</v>
      </c>
      <c r="O91">
        <f t="shared" si="36"/>
        <v>2009</v>
      </c>
      <c r="P91">
        <f t="shared" si="28"/>
        <v>10</v>
      </c>
      <c r="Q91">
        <f t="shared" si="29"/>
        <v>16</v>
      </c>
      <c r="R91" t="s">
        <v>421</v>
      </c>
      <c r="S91" s="226">
        <f t="shared" si="30"/>
        <v>8</v>
      </c>
      <c r="T91">
        <f>IF(VLOOKUP(A91,'Priming Incubation_copy'!$A$29:$DI$40,G91,FALSE)=0,"",VLOOKUP(A91,'Priming Incubation_copy'!$A$29:$DI$40,G91,FALSE))</f>
        <v>0.22399999999999998</v>
      </c>
      <c r="U91" s="226">
        <f t="shared" si="24"/>
        <v>17</v>
      </c>
      <c r="V91">
        <f>IF(VLOOKUP($A91,'Isotope data_copy'!$F$52:$J$63,2,FALSE)="","",VLOOKUP($A91,'Isotope data_copy'!$F$52:$J$63,2,FALSE))</f>
        <v>-17.55</v>
      </c>
      <c r="W91" t="str">
        <f>IF(VLOOKUP($A91,'Isotope data_copy'!$F$52:$J$63,4,FALSE)="","",VLOOKUP($A91,'Isotope data_copy'!$F$52:$J$63,4,FALSE))</f>
        <v/>
      </c>
      <c r="X91" t="str">
        <f>IF(VLOOKUP($A91,'Isotope data_copy'!$F$52:$J$63,5,FALSE)="","",VLOOKUP($A91,'Isotope data_copy'!$F$52:$J$63,5,FALSE))</f>
        <v/>
      </c>
    </row>
    <row r="92" spans="1:24">
      <c r="A92">
        <v>19</v>
      </c>
      <c r="B92" t="str">
        <f>VLOOKUP($A92,'Priming Incubation_copy'!$A$29:$B$40,2,FALSE)</f>
        <v>2-C2-FMW-SA1</v>
      </c>
      <c r="C92" t="str">
        <f t="shared" si="31"/>
        <v>SA</v>
      </c>
      <c r="D92" t="str">
        <f t="shared" si="32"/>
        <v>Shaver</v>
      </c>
      <c r="E92" t="str">
        <f t="shared" si="33"/>
        <v>A</v>
      </c>
      <c r="F92">
        <v>2009</v>
      </c>
      <c r="G92">
        <f t="shared" si="39"/>
        <v>73</v>
      </c>
      <c r="H92">
        <f t="shared" si="40"/>
        <v>8</v>
      </c>
      <c r="I92" t="str">
        <f t="shared" si="34"/>
        <v/>
      </c>
      <c r="J92" s="277">
        <f>Schedule_copy!$A$13</f>
        <v>40094</v>
      </c>
      <c r="K92">
        <f t="shared" si="35"/>
        <v>2009</v>
      </c>
      <c r="L92">
        <f t="shared" si="37"/>
        <v>10</v>
      </c>
      <c r="M92">
        <f t="shared" si="38"/>
        <v>8</v>
      </c>
      <c r="N92" s="277">
        <v>40102</v>
      </c>
      <c r="O92">
        <f t="shared" si="36"/>
        <v>2009</v>
      </c>
      <c r="P92">
        <f t="shared" si="28"/>
        <v>10</v>
      </c>
      <c r="Q92">
        <f t="shared" si="29"/>
        <v>16</v>
      </c>
      <c r="R92" t="s">
        <v>421</v>
      </c>
      <c r="S92" s="226">
        <f t="shared" si="30"/>
        <v>8</v>
      </c>
      <c r="T92">
        <f>IF(VLOOKUP(A92,'Priming Incubation_copy'!$A$29:$DI$40,G92,FALSE)=0,"",VLOOKUP(A92,'Priming Incubation_copy'!$A$29:$DI$40,G92,FALSE))</f>
        <v>2.3279999999999998</v>
      </c>
      <c r="U92" s="226">
        <f t="shared" si="24"/>
        <v>17</v>
      </c>
      <c r="V92">
        <f>IF(VLOOKUP($A92,'Isotope data_copy'!$F$52:$J$63,2,FALSE)="","",VLOOKUP($A92,'Isotope data_copy'!$F$52:$J$63,2,FALSE))</f>
        <v>-25.27</v>
      </c>
      <c r="W92" t="str">
        <f>IF(VLOOKUP($A92,'Isotope data_copy'!$F$52:$J$63,4,FALSE)="","",VLOOKUP($A92,'Isotope data_copy'!$F$52:$J$63,4,FALSE))</f>
        <v/>
      </c>
      <c r="X92" t="str">
        <f>IF(VLOOKUP($A92,'Isotope data_copy'!$F$52:$J$63,5,FALSE)="","",VLOOKUP($A92,'Isotope data_copy'!$F$52:$J$63,5,FALSE))</f>
        <v/>
      </c>
    </row>
    <row r="93" spans="1:24">
      <c r="A93">
        <v>20</v>
      </c>
      <c r="B93" t="str">
        <f>VLOOKUP($A93,'Priming Incubation_copy'!$A$29:$B$40,2,FALSE)</f>
        <v>2-C2-FMW-SA2</v>
      </c>
      <c r="C93" t="str">
        <f t="shared" si="31"/>
        <v>SA</v>
      </c>
      <c r="D93" t="str">
        <f t="shared" si="32"/>
        <v>Shaver</v>
      </c>
      <c r="E93" t="str">
        <f t="shared" si="33"/>
        <v>A</v>
      </c>
      <c r="F93">
        <v>2009</v>
      </c>
      <c r="G93">
        <f t="shared" si="39"/>
        <v>73</v>
      </c>
      <c r="H93">
        <f t="shared" si="40"/>
        <v>8</v>
      </c>
      <c r="I93" t="str">
        <f t="shared" si="34"/>
        <v/>
      </c>
      <c r="J93" s="277">
        <f>Schedule_copy!$A$13</f>
        <v>40094</v>
      </c>
      <c r="K93">
        <f t="shared" si="35"/>
        <v>2009</v>
      </c>
      <c r="L93">
        <f t="shared" si="37"/>
        <v>10</v>
      </c>
      <c r="M93">
        <f t="shared" si="38"/>
        <v>8</v>
      </c>
      <c r="N93" s="277">
        <v>40102</v>
      </c>
      <c r="O93">
        <f t="shared" si="36"/>
        <v>2009</v>
      </c>
      <c r="P93">
        <f t="shared" si="28"/>
        <v>10</v>
      </c>
      <c r="Q93">
        <f t="shared" si="29"/>
        <v>16</v>
      </c>
      <c r="R93" t="s">
        <v>421</v>
      </c>
      <c r="S93" s="226">
        <f t="shared" si="30"/>
        <v>8</v>
      </c>
      <c r="T93">
        <f>IF(VLOOKUP(A93,'Priming Incubation_copy'!$A$29:$DI$40,G93,FALSE)=0,"",VLOOKUP(A93,'Priming Incubation_copy'!$A$29:$DI$40,G93,FALSE))</f>
        <v>2.58</v>
      </c>
      <c r="U93" s="226">
        <f t="shared" si="24"/>
        <v>17</v>
      </c>
      <c r="V93">
        <f>IF(VLOOKUP($A93,'Isotope data_copy'!$F$52:$J$63,2,FALSE)="","",VLOOKUP($A93,'Isotope data_copy'!$F$52:$J$63,2,FALSE))</f>
        <v>-25.48</v>
      </c>
      <c r="W93">
        <f>IF(VLOOKUP($A93,'Isotope data_copy'!$F$52:$J$63,4,FALSE)="","",VLOOKUP($A93,'Isotope data_copy'!$F$52:$J$63,4,FALSE))</f>
        <v>90.9</v>
      </c>
      <c r="X93">
        <f>IF(VLOOKUP($A93,'Isotope data_copy'!$F$52:$J$63,5,FALSE)="","",VLOOKUP($A93,'Isotope data_copy'!$F$52:$J$63,5,FALSE))</f>
        <v>2.2000000000000002</v>
      </c>
    </row>
    <row r="94" spans="1:24">
      <c r="A94">
        <v>21</v>
      </c>
      <c r="B94" t="str">
        <f>VLOOKUP($A94,'Priming Incubation_copy'!$A$29:$B$40,2,FALSE)</f>
        <v>2-C2-FMW-SA3</v>
      </c>
      <c r="C94" t="str">
        <f t="shared" si="31"/>
        <v>SA</v>
      </c>
      <c r="D94" t="str">
        <f t="shared" si="32"/>
        <v>Shaver</v>
      </c>
      <c r="E94" t="str">
        <f t="shared" si="33"/>
        <v>A</v>
      </c>
      <c r="F94">
        <v>2009</v>
      </c>
      <c r="G94">
        <f t="shared" si="39"/>
        <v>73</v>
      </c>
      <c r="H94">
        <f t="shared" si="40"/>
        <v>8</v>
      </c>
      <c r="I94" t="str">
        <f t="shared" si="34"/>
        <v/>
      </c>
      <c r="J94" s="277">
        <f>Schedule_copy!$A$13</f>
        <v>40094</v>
      </c>
      <c r="K94">
        <f t="shared" si="35"/>
        <v>2009</v>
      </c>
      <c r="L94">
        <f t="shared" si="37"/>
        <v>10</v>
      </c>
      <c r="M94">
        <f t="shared" si="38"/>
        <v>8</v>
      </c>
      <c r="N94" s="277">
        <v>40102</v>
      </c>
      <c r="O94">
        <f t="shared" si="36"/>
        <v>2009</v>
      </c>
      <c r="P94">
        <f t="shared" si="28"/>
        <v>10</v>
      </c>
      <c r="Q94">
        <f t="shared" si="29"/>
        <v>16</v>
      </c>
      <c r="R94" t="s">
        <v>421</v>
      </c>
      <c r="S94" s="226">
        <f t="shared" si="30"/>
        <v>8</v>
      </c>
      <c r="T94">
        <f>IF(VLOOKUP(A94,'Priming Incubation_copy'!$A$29:$DI$40,G94,FALSE)=0,"",VLOOKUP(A94,'Priming Incubation_copy'!$A$29:$DI$40,G94,FALSE))</f>
        <v>2.1999999999999997</v>
      </c>
      <c r="U94" s="226">
        <f t="shared" si="24"/>
        <v>17</v>
      </c>
      <c r="V94">
        <f>IF(VLOOKUP($A94,'Isotope data_copy'!$F$52:$J$63,2,FALSE)="","",VLOOKUP($A94,'Isotope data_copy'!$F$52:$J$63,2,FALSE))</f>
        <v>-25.24</v>
      </c>
      <c r="W94">
        <f>IF(VLOOKUP($A94,'Isotope data_copy'!$F$52:$J$63,4,FALSE)="","",VLOOKUP($A94,'Isotope data_copy'!$F$52:$J$63,4,FALSE))</f>
        <v>86.2</v>
      </c>
      <c r="X94">
        <f>IF(VLOOKUP($A94,'Isotope data_copy'!$F$52:$J$63,5,FALSE)="","",VLOOKUP($A94,'Isotope data_copy'!$F$52:$J$63,5,FALSE))</f>
        <v>2.2000000000000002</v>
      </c>
    </row>
    <row r="95" spans="1:24">
      <c r="A95">
        <v>22</v>
      </c>
      <c r="B95" t="str">
        <f>VLOOKUP($A95,'Priming Incubation_copy'!$A$29:$B$40,2,FALSE)</f>
        <v>2-C2-FMW-SB1</v>
      </c>
      <c r="C95" t="str">
        <f t="shared" si="31"/>
        <v>SB</v>
      </c>
      <c r="D95" t="str">
        <f t="shared" si="32"/>
        <v>Shaver</v>
      </c>
      <c r="E95" t="str">
        <f t="shared" si="33"/>
        <v>B</v>
      </c>
      <c r="F95">
        <v>2009</v>
      </c>
      <c r="G95">
        <f t="shared" si="39"/>
        <v>73</v>
      </c>
      <c r="H95">
        <f t="shared" si="40"/>
        <v>8</v>
      </c>
      <c r="I95" t="str">
        <f t="shared" si="34"/>
        <v/>
      </c>
      <c r="J95" s="277">
        <f>Schedule_copy!$A$13</f>
        <v>40094</v>
      </c>
      <c r="K95">
        <f t="shared" si="35"/>
        <v>2009</v>
      </c>
      <c r="L95">
        <f t="shared" si="37"/>
        <v>10</v>
      </c>
      <c r="M95">
        <f t="shared" si="38"/>
        <v>8</v>
      </c>
      <c r="N95" s="277">
        <v>40102</v>
      </c>
      <c r="O95">
        <f t="shared" si="36"/>
        <v>2009</v>
      </c>
      <c r="P95">
        <f t="shared" si="28"/>
        <v>10</v>
      </c>
      <c r="Q95">
        <f t="shared" si="29"/>
        <v>16</v>
      </c>
      <c r="R95" t="s">
        <v>421</v>
      </c>
      <c r="S95" s="226">
        <f t="shared" si="30"/>
        <v>8</v>
      </c>
      <c r="T95">
        <f>IF(VLOOKUP(A95,'Priming Incubation_copy'!$A$29:$DI$40,G95,FALSE)=0,"",VLOOKUP(A95,'Priming Incubation_copy'!$A$29:$DI$40,G95,FALSE))</f>
        <v>0.42799999999999999</v>
      </c>
      <c r="U95" s="226">
        <f t="shared" si="24"/>
        <v>17</v>
      </c>
      <c r="V95">
        <f>IF(VLOOKUP($A95,'Isotope data_copy'!$F$52:$J$63,2,FALSE)="","",VLOOKUP($A95,'Isotope data_copy'!$F$52:$J$63,2,FALSE))</f>
        <v>-20.85</v>
      </c>
      <c r="W95" t="str">
        <f>IF(VLOOKUP($A95,'Isotope data_copy'!$F$52:$J$63,4,FALSE)="","",VLOOKUP($A95,'Isotope data_copy'!$F$52:$J$63,4,FALSE))</f>
        <v/>
      </c>
      <c r="X95" t="str">
        <f>IF(VLOOKUP($A95,'Isotope data_copy'!$F$52:$J$63,5,FALSE)="","",VLOOKUP($A95,'Isotope data_copy'!$F$52:$J$63,5,FALSE))</f>
        <v/>
      </c>
    </row>
    <row r="96" spans="1:24">
      <c r="A96">
        <v>23</v>
      </c>
      <c r="B96" t="str">
        <f>VLOOKUP($A96,'Priming Incubation_copy'!$A$29:$B$40,2,FALSE)</f>
        <v>2-C2-FMW-SB2</v>
      </c>
      <c r="C96" t="str">
        <f t="shared" si="31"/>
        <v>SB</v>
      </c>
      <c r="D96" t="str">
        <f t="shared" si="32"/>
        <v>Shaver</v>
      </c>
      <c r="E96" t="str">
        <f t="shared" si="33"/>
        <v>B</v>
      </c>
      <c r="F96">
        <v>2009</v>
      </c>
      <c r="G96">
        <f t="shared" si="39"/>
        <v>73</v>
      </c>
      <c r="H96">
        <f t="shared" si="40"/>
        <v>8</v>
      </c>
      <c r="I96" t="str">
        <f t="shared" si="34"/>
        <v/>
      </c>
      <c r="J96" s="277">
        <f>Schedule_copy!$A$13</f>
        <v>40094</v>
      </c>
      <c r="K96">
        <f t="shared" si="35"/>
        <v>2009</v>
      </c>
      <c r="L96">
        <f t="shared" si="37"/>
        <v>10</v>
      </c>
      <c r="M96">
        <f t="shared" si="38"/>
        <v>8</v>
      </c>
      <c r="N96" s="277">
        <v>40102</v>
      </c>
      <c r="O96">
        <f t="shared" si="36"/>
        <v>2009</v>
      </c>
      <c r="P96">
        <f t="shared" si="28"/>
        <v>10</v>
      </c>
      <c r="Q96">
        <f t="shared" si="29"/>
        <v>16</v>
      </c>
      <c r="R96" t="s">
        <v>421</v>
      </c>
      <c r="S96" s="226">
        <f t="shared" si="30"/>
        <v>8</v>
      </c>
      <c r="T96">
        <f>IF(VLOOKUP(A96,'Priming Incubation_copy'!$A$29:$DI$40,G96,FALSE)=0,"",VLOOKUP(A96,'Priming Incubation_copy'!$A$29:$DI$40,G96,FALSE))</f>
        <v>0.308</v>
      </c>
      <c r="U96" s="226">
        <f t="shared" si="24"/>
        <v>17</v>
      </c>
      <c r="V96">
        <f>IF(VLOOKUP($A96,'Isotope data_copy'!$F$52:$J$63,2,FALSE)="","",VLOOKUP($A96,'Isotope data_copy'!$F$52:$J$63,2,FALSE))</f>
        <v>-20.2</v>
      </c>
      <c r="W96">
        <f>IF(VLOOKUP($A96,'Isotope data_copy'!$F$52:$J$63,4,FALSE)="","",VLOOKUP($A96,'Isotope data_copy'!$F$52:$J$63,4,FALSE))</f>
        <v>61.2</v>
      </c>
      <c r="X96">
        <f>IF(VLOOKUP($A96,'Isotope data_copy'!$F$52:$J$63,5,FALSE)="","",VLOOKUP($A96,'Isotope data_copy'!$F$52:$J$63,5,FALSE))</f>
        <v>2.1</v>
      </c>
    </row>
    <row r="97" spans="1:24">
      <c r="A97">
        <v>24</v>
      </c>
      <c r="B97" t="str">
        <f>VLOOKUP($A97,'Priming Incubation_copy'!$A$29:$B$40,2,FALSE)</f>
        <v>2-C2-FMW-SB3</v>
      </c>
      <c r="C97" t="str">
        <f t="shared" si="31"/>
        <v>SB</v>
      </c>
      <c r="D97" t="str">
        <f t="shared" si="32"/>
        <v>Shaver</v>
      </c>
      <c r="E97" t="str">
        <f t="shared" si="33"/>
        <v>B</v>
      </c>
      <c r="F97">
        <v>2009</v>
      </c>
      <c r="G97">
        <f t="shared" si="39"/>
        <v>73</v>
      </c>
      <c r="H97">
        <f t="shared" si="40"/>
        <v>8</v>
      </c>
      <c r="I97" t="str">
        <f t="shared" si="34"/>
        <v/>
      </c>
      <c r="J97" s="277">
        <f>Schedule_copy!$A$13</f>
        <v>40094</v>
      </c>
      <c r="K97">
        <f t="shared" si="35"/>
        <v>2009</v>
      </c>
      <c r="L97">
        <f t="shared" si="37"/>
        <v>10</v>
      </c>
      <c r="M97">
        <f t="shared" si="38"/>
        <v>8</v>
      </c>
      <c r="N97" s="277">
        <v>40102</v>
      </c>
      <c r="O97">
        <f t="shared" si="36"/>
        <v>2009</v>
      </c>
      <c r="P97">
        <f t="shared" si="28"/>
        <v>10</v>
      </c>
      <c r="Q97">
        <f t="shared" si="29"/>
        <v>16</v>
      </c>
      <c r="R97" t="s">
        <v>421</v>
      </c>
      <c r="S97" s="226">
        <f t="shared" si="30"/>
        <v>8</v>
      </c>
      <c r="T97">
        <f>IF(VLOOKUP(A97,'Priming Incubation_copy'!$A$29:$DI$40,G97,FALSE)=0,"",VLOOKUP(A97,'Priming Incubation_copy'!$A$29:$DI$40,G97,FALSE))</f>
        <v>0.44</v>
      </c>
      <c r="U97" s="226">
        <f t="shared" si="24"/>
        <v>17</v>
      </c>
      <c r="V97">
        <f>IF(VLOOKUP($A97,'Isotope data_copy'!$F$52:$J$63,2,FALSE)="","",VLOOKUP($A97,'Isotope data_copy'!$F$52:$J$63,2,FALSE))</f>
        <v>-20.440000000000001</v>
      </c>
      <c r="W97">
        <f>IF(VLOOKUP($A97,'Isotope data_copy'!$F$52:$J$63,4,FALSE)="","",VLOOKUP($A97,'Isotope data_copy'!$F$52:$J$63,4,FALSE))</f>
        <v>65.900000000000006</v>
      </c>
      <c r="X97">
        <f>IF(VLOOKUP($A97,'Isotope data_copy'!$F$52:$J$63,5,FALSE)="","",VLOOKUP($A97,'Isotope data_copy'!$F$52:$J$63,5,FALSE))</f>
        <v>2.1</v>
      </c>
    </row>
    <row r="98" spans="1:24">
      <c r="J98" s="277"/>
    </row>
    <row r="99" spans="1:24">
      <c r="J99" s="277"/>
    </row>
    <row r="100" spans="1:24">
      <c r="J100" s="277"/>
    </row>
    <row r="101" spans="1:24">
      <c r="J101" s="277"/>
    </row>
    <row r="102" spans="1:24">
      <c r="J102" s="277"/>
    </row>
    <row r="103" spans="1:24">
      <c r="J103" s="277"/>
    </row>
    <row r="104" spans="1:24">
      <c r="J104" s="277"/>
    </row>
    <row r="105" spans="1:24">
      <c r="J105" s="277"/>
    </row>
    <row r="106" spans="1:24">
      <c r="J106" s="277"/>
    </row>
    <row r="107" spans="1:24">
      <c r="J107" s="277"/>
    </row>
    <row r="108" spans="1:24">
      <c r="J108" s="277"/>
    </row>
    <row r="109" spans="1:24">
      <c r="J109" s="277"/>
    </row>
    <row r="110" spans="1:24">
      <c r="J110" s="277"/>
    </row>
    <row r="111" spans="1:24">
      <c r="J111" s="277"/>
    </row>
    <row r="112" spans="1:24">
      <c r="J112" s="277"/>
    </row>
    <row r="113" spans="10:10">
      <c r="J113" s="277"/>
    </row>
    <row r="114" spans="10:10">
      <c r="J114" s="277"/>
    </row>
    <row r="115" spans="10:10">
      <c r="J115" s="277"/>
    </row>
    <row r="116" spans="10:10">
      <c r="J116" s="277"/>
    </row>
    <row r="117" spans="10:10">
      <c r="J117" s="277"/>
    </row>
    <row r="118" spans="10:10">
      <c r="J118" s="277"/>
    </row>
    <row r="119" spans="10:10">
      <c r="J119" s="277"/>
    </row>
    <row r="120" spans="10:10">
      <c r="J120" s="277"/>
    </row>
    <row r="121" spans="10:10">
      <c r="J121" s="277"/>
    </row>
    <row r="122" spans="10:10">
      <c r="J122" s="277"/>
    </row>
    <row r="123" spans="10:10">
      <c r="J123" s="277"/>
    </row>
    <row r="124" spans="10:10">
      <c r="J124" s="277"/>
    </row>
    <row r="125" spans="10:10">
      <c r="J125" s="277"/>
    </row>
    <row r="126" spans="10:10">
      <c r="J126" s="277"/>
    </row>
    <row r="127" spans="10:10">
      <c r="J127" s="277"/>
    </row>
    <row r="128" spans="10:10">
      <c r="J128" s="277"/>
    </row>
    <row r="129" spans="10:10">
      <c r="J129" s="277"/>
    </row>
    <row r="130" spans="10:10">
      <c r="J130" s="277"/>
    </row>
    <row r="131" spans="10:10">
      <c r="J131" s="277"/>
    </row>
    <row r="132" spans="10:10">
      <c r="J132" s="277"/>
    </row>
    <row r="133" spans="10:10">
      <c r="J133" s="277"/>
    </row>
    <row r="134" spans="10:10">
      <c r="J134" s="277"/>
    </row>
    <row r="135" spans="10:10">
      <c r="J135" s="277"/>
    </row>
    <row r="136" spans="10:10">
      <c r="J136" s="277"/>
    </row>
    <row r="137" spans="10:10">
      <c r="J137" s="277"/>
    </row>
    <row r="138" spans="10:10">
      <c r="J138" s="277"/>
    </row>
    <row r="139" spans="10:10">
      <c r="J139" s="277"/>
    </row>
    <row r="140" spans="10:10">
      <c r="J140" s="277"/>
    </row>
    <row r="141" spans="10:10">
      <c r="J141" s="277"/>
    </row>
    <row r="142" spans="10:10">
      <c r="J142" s="277"/>
    </row>
    <row r="143" spans="10:10">
      <c r="J143" s="277"/>
    </row>
    <row r="144" spans="10:10">
      <c r="J144" s="277"/>
    </row>
    <row r="145" spans="10:10">
      <c r="J145" s="27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Trumbore_1996_copy</vt:lpstr>
      <vt:lpstr>Dahlgren_1997</vt:lpstr>
      <vt:lpstr>Schedule_copy</vt:lpstr>
      <vt:lpstr>Priming Incubation_copy</vt:lpstr>
      <vt:lpstr>CO2 measurements_copy</vt:lpstr>
      <vt:lpstr>Isotope data_copy</vt:lpstr>
      <vt:lpstr>arc-tme-sierra-soil</vt:lpstr>
      <vt:lpstr>arc-tme-sierra-flux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2020-04-28T13:00:55Z</dcterms:created>
  <dcterms:modified xsi:type="dcterms:W3CDTF">2020-07-30T16:23:24Z</dcterms:modified>
</cp:coreProperties>
</file>