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omments1.xml" ContentType="application/vnd.openxmlformats-officedocument.spreadsheetml.comments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showInkAnnotation="0" autoCompressPictures="0"/>
  <bookViews>
    <workbookView xWindow="1005" yWindow="300" windowWidth="27675" windowHeight="16440" tabRatio="557" firstSheet="8" activeTab="17"/>
  </bookViews>
  <sheets>
    <sheet name="arc_inc_ids2" sheetId="1" r:id="rId1"/>
    <sheet name="Methods" sheetId="8" r:id="rId2"/>
    <sheet name="templates" sheetId="2" r:id="rId3"/>
    <sheet name="jar_information" sheetId="3" r:id="rId4"/>
    <sheet name="Pre_04.12.18" sheetId="4" r:id="rId5"/>
    <sheet name="Pre_05.12.18" sheetId="5" r:id="rId6"/>
    <sheet name="Pre_06.12.18" sheetId="6" r:id="rId7"/>
    <sheet name="Pre_07.12.18" sheetId="7" r:id="rId8"/>
    <sheet name="Tabelle1" sheetId="9" r:id="rId9"/>
    <sheet name="Inc_10.12.18" sheetId="10" r:id="rId10"/>
    <sheet name="Inc_12.12.18" sheetId="11" r:id="rId11"/>
    <sheet name="Inc_14.12.18" sheetId="12" r:id="rId12"/>
    <sheet name="13C_PreInc" sheetId="13" r:id="rId13"/>
    <sheet name="13_Inc" sheetId="17" r:id="rId14"/>
    <sheet name="Inc_17.12.18" sheetId="14" r:id="rId15"/>
    <sheet name="Inc_14.01.19" sheetId="15" r:id="rId16"/>
    <sheet name="Inc_21.01.19" sheetId="16" r:id="rId17"/>
    <sheet name="14C" sheetId="18" r:id="rId18"/>
  </sheets>
  <calcPr calcId="14562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T37" i="16" l="1"/>
  <c r="S37" i="16"/>
  <c r="T38" i="16"/>
  <c r="S38" i="16"/>
  <c r="L21" i="3"/>
  <c r="G21" i="3"/>
  <c r="H21" i="3"/>
  <c r="M35" i="11"/>
  <c r="N39" i="13"/>
  <c r="N37" i="13"/>
  <c r="N35" i="13"/>
  <c r="N33" i="13"/>
  <c r="N31" i="13"/>
  <c r="N29" i="13"/>
  <c r="N27" i="13"/>
  <c r="N25" i="13"/>
  <c r="N23" i="13"/>
  <c r="N21" i="13"/>
  <c r="N19" i="13"/>
  <c r="N17" i="13"/>
  <c r="N15" i="13"/>
  <c r="N13" i="13"/>
  <c r="N11" i="13"/>
  <c r="N9" i="13"/>
  <c r="N7" i="13"/>
  <c r="N5" i="13"/>
  <c r="N42" i="17"/>
  <c r="N40" i="17"/>
  <c r="N38" i="17"/>
  <c r="N36" i="17"/>
  <c r="N34" i="17"/>
  <c r="N32" i="17"/>
  <c r="N30" i="17"/>
  <c r="N28" i="17"/>
  <c r="N26" i="17"/>
  <c r="N24" i="17"/>
  <c r="N22" i="17"/>
  <c r="N20" i="17"/>
  <c r="N18" i="17"/>
  <c r="N16" i="17"/>
  <c r="N14" i="17"/>
  <c r="N12" i="17"/>
  <c r="N10" i="17"/>
  <c r="N8" i="17"/>
  <c r="N6" i="17"/>
  <c r="N4" i="17"/>
  <c r="B65" i="16"/>
  <c r="B64" i="16"/>
  <c r="B63" i="16"/>
  <c r="B62" i="16"/>
  <c r="B61" i="16"/>
  <c r="B60" i="16"/>
  <c r="B59" i="16"/>
  <c r="B58" i="16"/>
  <c r="B57" i="16"/>
  <c r="B56" i="16"/>
  <c r="B55" i="16"/>
  <c r="B54" i="16"/>
  <c r="B53" i="16"/>
  <c r="B52" i="16"/>
  <c r="B51" i="16"/>
  <c r="B50" i="16"/>
  <c r="B49" i="16"/>
  <c r="B48" i="16"/>
  <c r="B47" i="16"/>
  <c r="B46" i="16"/>
  <c r="B45" i="16"/>
  <c r="B44" i="16"/>
  <c r="B43" i="16"/>
  <c r="B42" i="16"/>
  <c r="L26" i="3"/>
  <c r="G26" i="3"/>
  <c r="H26" i="3"/>
  <c r="M40" i="16"/>
  <c r="C40" i="16"/>
  <c r="J40" i="16"/>
  <c r="K40" i="16"/>
  <c r="L40" i="16"/>
  <c r="L25" i="3"/>
  <c r="G25" i="3"/>
  <c r="H25" i="3"/>
  <c r="M39" i="16"/>
  <c r="C39" i="16"/>
  <c r="J39" i="16"/>
  <c r="K39" i="16"/>
  <c r="L39" i="16"/>
  <c r="L24" i="3"/>
  <c r="G24" i="3"/>
  <c r="H24" i="3"/>
  <c r="M38" i="16"/>
  <c r="C38" i="16"/>
  <c r="J38" i="16"/>
  <c r="K38" i="16"/>
  <c r="L38" i="16"/>
  <c r="L23" i="3"/>
  <c r="G23" i="3"/>
  <c r="H23" i="3"/>
  <c r="M37" i="16"/>
  <c r="C37" i="16"/>
  <c r="J37" i="16"/>
  <c r="K37" i="16"/>
  <c r="L37" i="16"/>
  <c r="L22" i="3"/>
  <c r="G22" i="3"/>
  <c r="H22" i="3"/>
  <c r="M36" i="16"/>
  <c r="C36" i="16"/>
  <c r="J36" i="16"/>
  <c r="K36" i="16"/>
  <c r="L36" i="16"/>
  <c r="M35" i="16"/>
  <c r="C35" i="16"/>
  <c r="J35" i="16"/>
  <c r="K35" i="16"/>
  <c r="L35" i="16"/>
  <c r="L20" i="3"/>
  <c r="G20" i="3"/>
  <c r="H20" i="3"/>
  <c r="M34" i="16"/>
  <c r="C34" i="16"/>
  <c r="J34" i="16"/>
  <c r="K34" i="16"/>
  <c r="L34" i="16"/>
  <c r="L19" i="3"/>
  <c r="G19" i="3"/>
  <c r="H19" i="3"/>
  <c r="M33" i="16"/>
  <c r="C33" i="16"/>
  <c r="J33" i="16"/>
  <c r="K33" i="16"/>
  <c r="L33" i="16"/>
  <c r="L18" i="3"/>
  <c r="G18" i="3"/>
  <c r="H18" i="3"/>
  <c r="M32" i="16"/>
  <c r="C32" i="16"/>
  <c r="J32" i="16"/>
  <c r="K32" i="16"/>
  <c r="L32" i="16"/>
  <c r="L17" i="3"/>
  <c r="G17" i="3"/>
  <c r="H17" i="3"/>
  <c r="M31" i="16"/>
  <c r="C31" i="16"/>
  <c r="J31" i="16"/>
  <c r="K31" i="16"/>
  <c r="L31" i="16"/>
  <c r="L16" i="3"/>
  <c r="G16" i="3"/>
  <c r="H16" i="3"/>
  <c r="M30" i="16"/>
  <c r="C30" i="16"/>
  <c r="J30" i="16"/>
  <c r="K30" i="16"/>
  <c r="L30" i="16"/>
  <c r="L15" i="3"/>
  <c r="G15" i="3"/>
  <c r="H15" i="3"/>
  <c r="M29" i="16"/>
  <c r="C29" i="16"/>
  <c r="J29" i="16"/>
  <c r="K29" i="16"/>
  <c r="L29" i="16"/>
  <c r="L14" i="3"/>
  <c r="G14" i="3"/>
  <c r="H14" i="3"/>
  <c r="M28" i="16"/>
  <c r="C28" i="16"/>
  <c r="J28" i="16"/>
  <c r="K28" i="16"/>
  <c r="L28" i="16"/>
  <c r="L13" i="3"/>
  <c r="G13" i="3"/>
  <c r="H13" i="3"/>
  <c r="M27" i="16"/>
  <c r="C27" i="16"/>
  <c r="J27" i="16"/>
  <c r="K27" i="16"/>
  <c r="L27" i="16"/>
  <c r="L12" i="3"/>
  <c r="G12" i="3"/>
  <c r="H12" i="3"/>
  <c r="M26" i="16"/>
  <c r="C26" i="16"/>
  <c r="J26" i="16"/>
  <c r="K26" i="16"/>
  <c r="L26" i="16"/>
  <c r="L11" i="3"/>
  <c r="G11" i="3"/>
  <c r="H11" i="3"/>
  <c r="M25" i="16"/>
  <c r="C25" i="16"/>
  <c r="J25" i="16"/>
  <c r="K25" i="16"/>
  <c r="L25" i="16"/>
  <c r="L10" i="3"/>
  <c r="G10" i="3"/>
  <c r="H10" i="3"/>
  <c r="M24" i="16"/>
  <c r="C24" i="16"/>
  <c r="J24" i="16"/>
  <c r="K24" i="16"/>
  <c r="L24" i="16"/>
  <c r="L9" i="3"/>
  <c r="G9" i="3"/>
  <c r="H9" i="3"/>
  <c r="M23" i="16"/>
  <c r="C23" i="16"/>
  <c r="J23" i="16"/>
  <c r="K23" i="16"/>
  <c r="L23" i="16"/>
  <c r="L8" i="3"/>
  <c r="G8" i="3"/>
  <c r="H8" i="3"/>
  <c r="M22" i="16"/>
  <c r="C22" i="16"/>
  <c r="J22" i="16"/>
  <c r="K22" i="16"/>
  <c r="L22" i="16"/>
  <c r="L7" i="3"/>
  <c r="G7" i="3"/>
  <c r="H7" i="3"/>
  <c r="M21" i="16"/>
  <c r="C21" i="16"/>
  <c r="J21" i="16"/>
  <c r="K21" i="16"/>
  <c r="L21" i="16"/>
  <c r="L6" i="3"/>
  <c r="G6" i="3"/>
  <c r="H6" i="3"/>
  <c r="M20" i="16"/>
  <c r="C20" i="16"/>
  <c r="J20" i="16"/>
  <c r="K20" i="16"/>
  <c r="L20" i="16"/>
  <c r="L5" i="3"/>
  <c r="G5" i="3"/>
  <c r="H5" i="3"/>
  <c r="M19" i="16"/>
  <c r="C19" i="16"/>
  <c r="J19" i="16"/>
  <c r="K19" i="16"/>
  <c r="L19" i="16"/>
  <c r="L4" i="3"/>
  <c r="G4" i="3"/>
  <c r="H4" i="3"/>
  <c r="M18" i="16"/>
  <c r="C18" i="16"/>
  <c r="J18" i="16"/>
  <c r="K18" i="16"/>
  <c r="L18" i="16"/>
  <c r="L3" i="3"/>
  <c r="G3" i="3"/>
  <c r="H3" i="3"/>
  <c r="M17" i="16"/>
  <c r="C17" i="16"/>
  <c r="J17" i="16"/>
  <c r="K17" i="16"/>
  <c r="L17" i="16"/>
  <c r="G13" i="16"/>
  <c r="G12" i="16"/>
  <c r="G11" i="16"/>
  <c r="G3" i="16"/>
  <c r="G4" i="16"/>
  <c r="G5" i="16"/>
  <c r="G6" i="16"/>
  <c r="G7" i="16"/>
  <c r="G8" i="16"/>
  <c r="G9" i="16"/>
  <c r="G10" i="16"/>
  <c r="J10" i="16"/>
  <c r="T35" i="14"/>
  <c r="M35" i="14"/>
  <c r="T36" i="14"/>
  <c r="M36" i="14"/>
  <c r="T37" i="14"/>
  <c r="M37" i="14"/>
  <c r="T38" i="14"/>
  <c r="M38" i="14"/>
  <c r="T39" i="14"/>
  <c r="M39" i="14"/>
  <c r="T40" i="14"/>
  <c r="M40" i="14"/>
  <c r="T18" i="12"/>
  <c r="M18" i="12"/>
  <c r="T19" i="12"/>
  <c r="M19" i="12"/>
  <c r="T20" i="12"/>
  <c r="M20" i="12"/>
  <c r="T23" i="12"/>
  <c r="M23" i="12"/>
  <c r="T24" i="12"/>
  <c r="M24" i="12"/>
  <c r="T27" i="12"/>
  <c r="M27" i="12"/>
  <c r="T28" i="12"/>
  <c r="M28" i="12"/>
  <c r="T29" i="12"/>
  <c r="M29" i="12"/>
  <c r="T30" i="12"/>
  <c r="M30" i="12"/>
  <c r="T31" i="12"/>
  <c r="M31" i="12"/>
  <c r="T32" i="12"/>
  <c r="M32" i="12"/>
  <c r="T33" i="12"/>
  <c r="M33" i="12"/>
  <c r="T34" i="12"/>
  <c r="M34" i="12"/>
  <c r="T35" i="12"/>
  <c r="M35" i="12"/>
  <c r="T36" i="12"/>
  <c r="M36" i="12"/>
  <c r="T37" i="12"/>
  <c r="M37" i="12"/>
  <c r="T38" i="12"/>
  <c r="M38" i="12"/>
  <c r="T39" i="12"/>
  <c r="M39" i="12"/>
  <c r="T40" i="12"/>
  <c r="M40" i="12"/>
  <c r="T17" i="12"/>
  <c r="M17" i="12"/>
  <c r="T18" i="11"/>
  <c r="M18" i="11"/>
  <c r="T19" i="11"/>
  <c r="M19" i="11"/>
  <c r="T20" i="11"/>
  <c r="M20" i="11"/>
  <c r="T21" i="11"/>
  <c r="M21" i="11"/>
  <c r="T22" i="11"/>
  <c r="M22" i="11"/>
  <c r="T23" i="11"/>
  <c r="M23" i="11"/>
  <c r="T24" i="11"/>
  <c r="M24" i="11"/>
  <c r="T25" i="11"/>
  <c r="M25" i="11"/>
  <c r="T26" i="11"/>
  <c r="M26" i="11"/>
  <c r="T27" i="11"/>
  <c r="M27" i="11"/>
  <c r="T28" i="11"/>
  <c r="M28" i="11"/>
  <c r="T29" i="11"/>
  <c r="M29" i="11"/>
  <c r="T30" i="11"/>
  <c r="M30" i="11"/>
  <c r="T31" i="11"/>
  <c r="M31" i="11"/>
  <c r="T32" i="11"/>
  <c r="M32" i="11"/>
  <c r="T33" i="11"/>
  <c r="M33" i="11"/>
  <c r="T34" i="11"/>
  <c r="M34" i="11"/>
  <c r="T35" i="11"/>
  <c r="T36" i="11"/>
  <c r="M36" i="11"/>
  <c r="T37" i="11"/>
  <c r="M37" i="11"/>
  <c r="T38" i="11"/>
  <c r="M38" i="11"/>
  <c r="T39" i="11"/>
  <c r="M39" i="11"/>
  <c r="T40" i="11"/>
  <c r="M40" i="11"/>
  <c r="T17" i="11"/>
  <c r="M17" i="11"/>
  <c r="B65" i="15"/>
  <c r="B64" i="15"/>
  <c r="B63" i="15"/>
  <c r="B62" i="15"/>
  <c r="B61" i="15"/>
  <c r="B60" i="15"/>
  <c r="B59" i="15"/>
  <c r="B58" i="15"/>
  <c r="B57" i="15"/>
  <c r="B56" i="15"/>
  <c r="B55" i="15"/>
  <c r="B54" i="15"/>
  <c r="B53" i="15"/>
  <c r="B52" i="15"/>
  <c r="B51" i="15"/>
  <c r="B50" i="15"/>
  <c r="B49" i="15"/>
  <c r="B48" i="15"/>
  <c r="B47" i="15"/>
  <c r="B46" i="15"/>
  <c r="B45" i="15"/>
  <c r="B44" i="15"/>
  <c r="B43" i="15"/>
  <c r="B42" i="15"/>
  <c r="B65" i="14"/>
  <c r="B64" i="14"/>
  <c r="B63" i="14"/>
  <c r="B62" i="14"/>
  <c r="B61" i="14"/>
  <c r="B60" i="14"/>
  <c r="B59" i="14"/>
  <c r="B58" i="14"/>
  <c r="B57" i="14"/>
  <c r="B56" i="14"/>
  <c r="B55" i="14"/>
  <c r="B54" i="14"/>
  <c r="B53" i="14"/>
  <c r="B52" i="14"/>
  <c r="B51" i="14"/>
  <c r="B50" i="14"/>
  <c r="B49" i="14"/>
  <c r="B48" i="14"/>
  <c r="B47" i="14"/>
  <c r="B46" i="14"/>
  <c r="B45" i="14"/>
  <c r="B44" i="14"/>
  <c r="B43" i="14"/>
  <c r="B42" i="14"/>
  <c r="J17" i="10"/>
  <c r="M40" i="15"/>
  <c r="C40" i="15"/>
  <c r="J40" i="15"/>
  <c r="K40" i="15"/>
  <c r="L40" i="15"/>
  <c r="M39" i="15"/>
  <c r="C39" i="15"/>
  <c r="J39" i="15"/>
  <c r="K39" i="15"/>
  <c r="L39" i="15"/>
  <c r="M38" i="15"/>
  <c r="C38" i="15"/>
  <c r="J38" i="15"/>
  <c r="K38" i="15"/>
  <c r="L38" i="15"/>
  <c r="M37" i="15"/>
  <c r="C37" i="15"/>
  <c r="J37" i="15"/>
  <c r="K37" i="15"/>
  <c r="L37" i="15"/>
  <c r="M36" i="15"/>
  <c r="C36" i="15"/>
  <c r="J36" i="15"/>
  <c r="K36" i="15"/>
  <c r="L36" i="15"/>
  <c r="M35" i="15"/>
  <c r="C35" i="15"/>
  <c r="J35" i="15"/>
  <c r="K35" i="15"/>
  <c r="L35" i="15"/>
  <c r="M34" i="15"/>
  <c r="C34" i="15"/>
  <c r="J34" i="15"/>
  <c r="K34" i="15"/>
  <c r="L34" i="15"/>
  <c r="M33" i="15"/>
  <c r="C33" i="15"/>
  <c r="J33" i="15"/>
  <c r="K33" i="15"/>
  <c r="L33" i="15"/>
  <c r="M32" i="15"/>
  <c r="C32" i="15"/>
  <c r="J32" i="15"/>
  <c r="K32" i="15"/>
  <c r="L32" i="15"/>
  <c r="M31" i="15"/>
  <c r="C31" i="15"/>
  <c r="J31" i="15"/>
  <c r="K31" i="15"/>
  <c r="L31" i="15"/>
  <c r="M30" i="15"/>
  <c r="C30" i="15"/>
  <c r="J30" i="15"/>
  <c r="K30" i="15"/>
  <c r="L30" i="15"/>
  <c r="M29" i="15"/>
  <c r="C29" i="15"/>
  <c r="J29" i="15"/>
  <c r="K29" i="15"/>
  <c r="L29" i="15"/>
  <c r="M28" i="15"/>
  <c r="C28" i="15"/>
  <c r="J28" i="15"/>
  <c r="K28" i="15"/>
  <c r="L28" i="15"/>
  <c r="M27" i="15"/>
  <c r="C27" i="15"/>
  <c r="J27" i="15"/>
  <c r="K27" i="15"/>
  <c r="L27" i="15"/>
  <c r="M26" i="15"/>
  <c r="C26" i="15"/>
  <c r="J26" i="15"/>
  <c r="K26" i="15"/>
  <c r="L26" i="15"/>
  <c r="M25" i="15"/>
  <c r="C25" i="15"/>
  <c r="J25" i="15"/>
  <c r="K25" i="15"/>
  <c r="L25" i="15"/>
  <c r="M24" i="15"/>
  <c r="C24" i="15"/>
  <c r="J24" i="15"/>
  <c r="K24" i="15"/>
  <c r="L24" i="15"/>
  <c r="M23" i="15"/>
  <c r="C23" i="15"/>
  <c r="J23" i="15"/>
  <c r="K23" i="15"/>
  <c r="L23" i="15"/>
  <c r="M22" i="15"/>
  <c r="C22" i="15"/>
  <c r="J22" i="15"/>
  <c r="K22" i="15"/>
  <c r="L22" i="15"/>
  <c r="M21" i="15"/>
  <c r="C21" i="15"/>
  <c r="J21" i="15"/>
  <c r="K21" i="15"/>
  <c r="L21" i="15"/>
  <c r="M20" i="15"/>
  <c r="C20" i="15"/>
  <c r="J20" i="15"/>
  <c r="K20" i="15"/>
  <c r="L20" i="15"/>
  <c r="M19" i="15"/>
  <c r="C19" i="15"/>
  <c r="J19" i="15"/>
  <c r="K19" i="15"/>
  <c r="L19" i="15"/>
  <c r="M18" i="15"/>
  <c r="C18" i="15"/>
  <c r="J18" i="15"/>
  <c r="K18" i="15"/>
  <c r="L18" i="15"/>
  <c r="M17" i="15"/>
  <c r="C17" i="15"/>
  <c r="J17" i="15"/>
  <c r="K17" i="15"/>
  <c r="L17" i="15"/>
  <c r="G13" i="15"/>
  <c r="G12" i="15"/>
  <c r="G11" i="15"/>
  <c r="G3" i="15"/>
  <c r="G4" i="15"/>
  <c r="G5" i="15"/>
  <c r="G6" i="15"/>
  <c r="G7" i="15"/>
  <c r="G8" i="15"/>
  <c r="G9" i="15"/>
  <c r="G10" i="15"/>
  <c r="J10" i="15"/>
  <c r="C40" i="14"/>
  <c r="J40" i="14"/>
  <c r="K40" i="14"/>
  <c r="L40" i="14"/>
  <c r="C39" i="14"/>
  <c r="J39" i="14"/>
  <c r="K39" i="14"/>
  <c r="L39" i="14"/>
  <c r="C38" i="14"/>
  <c r="J38" i="14"/>
  <c r="K38" i="14"/>
  <c r="L38" i="14"/>
  <c r="C37" i="14"/>
  <c r="J37" i="14"/>
  <c r="K37" i="14"/>
  <c r="L37" i="14"/>
  <c r="C36" i="14"/>
  <c r="J36" i="14"/>
  <c r="K36" i="14"/>
  <c r="L36" i="14"/>
  <c r="C35" i="14"/>
  <c r="J35" i="14"/>
  <c r="K35" i="14"/>
  <c r="L35" i="14"/>
  <c r="M34" i="14"/>
  <c r="C34" i="14"/>
  <c r="J34" i="14"/>
  <c r="K34" i="14"/>
  <c r="L34" i="14"/>
  <c r="M33" i="14"/>
  <c r="C33" i="14"/>
  <c r="J33" i="14"/>
  <c r="K33" i="14"/>
  <c r="L33" i="14"/>
  <c r="M32" i="14"/>
  <c r="C32" i="14"/>
  <c r="J32" i="14"/>
  <c r="K32" i="14"/>
  <c r="L32" i="14"/>
  <c r="M31" i="14"/>
  <c r="C31" i="14"/>
  <c r="J31" i="14"/>
  <c r="K31" i="14"/>
  <c r="L31" i="14"/>
  <c r="M30" i="14"/>
  <c r="C30" i="14"/>
  <c r="J30" i="14"/>
  <c r="K30" i="14"/>
  <c r="L30" i="14"/>
  <c r="M29" i="14"/>
  <c r="C29" i="14"/>
  <c r="J29" i="14"/>
  <c r="K29" i="14"/>
  <c r="L29" i="14"/>
  <c r="M28" i="14"/>
  <c r="C28" i="14"/>
  <c r="J28" i="14"/>
  <c r="K28" i="14"/>
  <c r="L28" i="14"/>
  <c r="M27" i="14"/>
  <c r="C27" i="14"/>
  <c r="J27" i="14"/>
  <c r="K27" i="14"/>
  <c r="L27" i="14"/>
  <c r="M26" i="14"/>
  <c r="C26" i="14"/>
  <c r="J26" i="14"/>
  <c r="K26" i="14"/>
  <c r="L26" i="14"/>
  <c r="M25" i="14"/>
  <c r="C25" i="14"/>
  <c r="J25" i="14"/>
  <c r="K25" i="14"/>
  <c r="L25" i="14"/>
  <c r="M24" i="14"/>
  <c r="C24" i="14"/>
  <c r="J24" i="14"/>
  <c r="K24" i="14"/>
  <c r="L24" i="14"/>
  <c r="M23" i="14"/>
  <c r="C23" i="14"/>
  <c r="J23" i="14"/>
  <c r="K23" i="14"/>
  <c r="L23" i="14"/>
  <c r="M22" i="14"/>
  <c r="C22" i="14"/>
  <c r="J22" i="14"/>
  <c r="K22" i="14"/>
  <c r="L22" i="14"/>
  <c r="M21" i="14"/>
  <c r="C21" i="14"/>
  <c r="J21" i="14"/>
  <c r="K21" i="14"/>
  <c r="L21" i="14"/>
  <c r="M20" i="14"/>
  <c r="C20" i="14"/>
  <c r="J20" i="14"/>
  <c r="K20" i="14"/>
  <c r="L20" i="14"/>
  <c r="M19" i="14"/>
  <c r="C19" i="14"/>
  <c r="J19" i="14"/>
  <c r="K19" i="14"/>
  <c r="L19" i="14"/>
  <c r="M18" i="14"/>
  <c r="C18" i="14"/>
  <c r="J18" i="14"/>
  <c r="K18" i="14"/>
  <c r="L18" i="14"/>
  <c r="M17" i="14"/>
  <c r="C17" i="14"/>
  <c r="J17" i="14"/>
  <c r="K17" i="14"/>
  <c r="L17" i="14"/>
  <c r="G13" i="14"/>
  <c r="G12" i="14"/>
  <c r="G11" i="14"/>
  <c r="G3" i="14"/>
  <c r="G4" i="14"/>
  <c r="G5" i="14"/>
  <c r="G6" i="14"/>
  <c r="G7" i="14"/>
  <c r="G8" i="14"/>
  <c r="G9" i="14"/>
  <c r="G10" i="14"/>
  <c r="J10" i="14"/>
  <c r="B43" i="12"/>
  <c r="B44" i="12"/>
  <c r="B45" i="12"/>
  <c r="B46" i="12"/>
  <c r="B47" i="12"/>
  <c r="B48" i="12"/>
  <c r="B49" i="12"/>
  <c r="B50" i="12"/>
  <c r="B51" i="12"/>
  <c r="B52" i="12"/>
  <c r="B53" i="12"/>
  <c r="B54" i="12"/>
  <c r="B55" i="12"/>
  <c r="B56" i="12"/>
  <c r="B57" i="12"/>
  <c r="B58" i="12"/>
  <c r="B59" i="12"/>
  <c r="B60" i="12"/>
  <c r="B61" i="12"/>
  <c r="B62" i="12"/>
  <c r="B63" i="12"/>
  <c r="B64" i="12"/>
  <c r="B65" i="12"/>
  <c r="B42" i="12"/>
  <c r="C40" i="12"/>
  <c r="J40" i="12"/>
  <c r="K40" i="12"/>
  <c r="L40" i="12"/>
  <c r="C39" i="12"/>
  <c r="J39" i="12"/>
  <c r="K39" i="12"/>
  <c r="L39" i="12"/>
  <c r="C38" i="12"/>
  <c r="J38" i="12"/>
  <c r="K38" i="12"/>
  <c r="L38" i="12"/>
  <c r="C37" i="12"/>
  <c r="J37" i="12"/>
  <c r="K37" i="12"/>
  <c r="L37" i="12"/>
  <c r="C36" i="12"/>
  <c r="J36" i="12"/>
  <c r="K36" i="12"/>
  <c r="L36" i="12"/>
  <c r="C35" i="12"/>
  <c r="J35" i="12"/>
  <c r="K35" i="12"/>
  <c r="L35" i="12"/>
  <c r="C34" i="12"/>
  <c r="J34" i="12"/>
  <c r="K34" i="12"/>
  <c r="L34" i="12"/>
  <c r="C33" i="12"/>
  <c r="J33" i="12"/>
  <c r="K33" i="12"/>
  <c r="L33" i="12"/>
  <c r="C32" i="12"/>
  <c r="J32" i="12"/>
  <c r="K32" i="12"/>
  <c r="L32" i="12"/>
  <c r="C31" i="12"/>
  <c r="J31" i="12"/>
  <c r="K31" i="12"/>
  <c r="L31" i="12"/>
  <c r="C30" i="12"/>
  <c r="J30" i="12"/>
  <c r="K30" i="12"/>
  <c r="L30" i="12"/>
  <c r="C29" i="12"/>
  <c r="J29" i="12"/>
  <c r="K29" i="12"/>
  <c r="L29" i="12"/>
  <c r="C28" i="12"/>
  <c r="J28" i="12"/>
  <c r="K28" i="12"/>
  <c r="L28" i="12"/>
  <c r="C27" i="12"/>
  <c r="J27" i="12"/>
  <c r="K27" i="12"/>
  <c r="L27" i="12"/>
  <c r="M26" i="12"/>
  <c r="C26" i="12"/>
  <c r="J26" i="12"/>
  <c r="K26" i="12"/>
  <c r="L26" i="12"/>
  <c r="M25" i="12"/>
  <c r="C25" i="12"/>
  <c r="J25" i="12"/>
  <c r="K25" i="12"/>
  <c r="L25" i="12"/>
  <c r="C24" i="12"/>
  <c r="J24" i="12"/>
  <c r="K24" i="12"/>
  <c r="L24" i="12"/>
  <c r="C23" i="12"/>
  <c r="J23" i="12"/>
  <c r="K23" i="12"/>
  <c r="L23" i="12"/>
  <c r="M22" i="12"/>
  <c r="C22" i="12"/>
  <c r="J22" i="12"/>
  <c r="K22" i="12"/>
  <c r="L22" i="12"/>
  <c r="M21" i="12"/>
  <c r="C21" i="12"/>
  <c r="J21" i="12"/>
  <c r="K21" i="12"/>
  <c r="L21" i="12"/>
  <c r="C20" i="12"/>
  <c r="J20" i="12"/>
  <c r="K20" i="12"/>
  <c r="L20" i="12"/>
  <c r="C19" i="12"/>
  <c r="J19" i="12"/>
  <c r="K19" i="12"/>
  <c r="L19" i="12"/>
  <c r="C18" i="12"/>
  <c r="J18" i="12"/>
  <c r="K18" i="12"/>
  <c r="L18" i="12"/>
  <c r="C17" i="12"/>
  <c r="J17" i="12"/>
  <c r="K17" i="12"/>
  <c r="L17" i="12"/>
  <c r="G13" i="12"/>
  <c r="G12" i="12"/>
  <c r="G11" i="12"/>
  <c r="G3" i="12"/>
  <c r="G4" i="12"/>
  <c r="G5" i="12"/>
  <c r="G6" i="12"/>
  <c r="G7" i="12"/>
  <c r="G8" i="12"/>
  <c r="G9" i="12"/>
  <c r="G10" i="12"/>
  <c r="J10" i="12"/>
  <c r="M18" i="7"/>
  <c r="T18" i="7"/>
  <c r="M19" i="7"/>
  <c r="T19" i="7"/>
  <c r="M20" i="7"/>
  <c r="T20" i="7"/>
  <c r="M21" i="7"/>
  <c r="T21" i="7"/>
  <c r="M22" i="7"/>
  <c r="T22" i="7"/>
  <c r="M23" i="7"/>
  <c r="T23" i="7"/>
  <c r="M24" i="7"/>
  <c r="T24" i="7"/>
  <c r="M25" i="7"/>
  <c r="U25" i="7"/>
  <c r="T25" i="7"/>
  <c r="M26" i="7"/>
  <c r="T26" i="7"/>
  <c r="M27" i="7"/>
  <c r="T27" i="7"/>
  <c r="M28" i="7"/>
  <c r="T28" i="7"/>
  <c r="M29" i="7"/>
  <c r="T29" i="7"/>
  <c r="M30" i="7"/>
  <c r="T30" i="7"/>
  <c r="M31" i="7"/>
  <c r="T31" i="7"/>
  <c r="M32" i="7"/>
  <c r="T32" i="7"/>
  <c r="M33" i="7"/>
  <c r="T33" i="7"/>
  <c r="M34" i="7"/>
  <c r="T34" i="7"/>
  <c r="M35" i="7"/>
  <c r="T35" i="7"/>
  <c r="M36" i="7"/>
  <c r="T36" i="7"/>
  <c r="M37" i="7"/>
  <c r="T37" i="7"/>
  <c r="M38" i="7"/>
  <c r="T38" i="7"/>
  <c r="M39" i="7"/>
  <c r="T39" i="7"/>
  <c r="M40" i="7"/>
  <c r="T40" i="7"/>
  <c r="M17" i="7"/>
  <c r="T17" i="7"/>
  <c r="J18" i="11"/>
  <c r="J19" i="11"/>
  <c r="J20" i="11"/>
  <c r="J21" i="11"/>
  <c r="J22" i="11"/>
  <c r="J23" i="11"/>
  <c r="J24" i="11"/>
  <c r="J25" i="11"/>
  <c r="J26" i="11"/>
  <c r="J27" i="11"/>
  <c r="J28" i="11"/>
  <c r="J29" i="11"/>
  <c r="J30" i="11"/>
  <c r="J31" i="11"/>
  <c r="J32" i="11"/>
  <c r="J33" i="11"/>
  <c r="J34" i="11"/>
  <c r="J35" i="11"/>
  <c r="J36" i="11"/>
  <c r="J37" i="11"/>
  <c r="J38" i="11"/>
  <c r="J39" i="11"/>
  <c r="J40" i="11"/>
  <c r="J17" i="11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C40" i="11"/>
  <c r="K40" i="11"/>
  <c r="L40" i="11"/>
  <c r="C39" i="11"/>
  <c r="K39" i="11"/>
  <c r="L39" i="11"/>
  <c r="C38" i="11"/>
  <c r="K38" i="11"/>
  <c r="L38" i="11"/>
  <c r="C37" i="11"/>
  <c r="K37" i="11"/>
  <c r="L37" i="11"/>
  <c r="C36" i="11"/>
  <c r="K36" i="11"/>
  <c r="L36" i="11"/>
  <c r="C35" i="11"/>
  <c r="K35" i="11"/>
  <c r="L35" i="11"/>
  <c r="C34" i="11"/>
  <c r="K34" i="11"/>
  <c r="L34" i="11"/>
  <c r="C33" i="11"/>
  <c r="K33" i="11"/>
  <c r="L33" i="11"/>
  <c r="C32" i="11"/>
  <c r="K32" i="11"/>
  <c r="L32" i="11"/>
  <c r="C31" i="11"/>
  <c r="K31" i="11"/>
  <c r="L31" i="11"/>
  <c r="C30" i="11"/>
  <c r="K30" i="11"/>
  <c r="L30" i="11"/>
  <c r="C29" i="11"/>
  <c r="K29" i="11"/>
  <c r="L29" i="11"/>
  <c r="C28" i="11"/>
  <c r="K28" i="11"/>
  <c r="L28" i="11"/>
  <c r="C27" i="11"/>
  <c r="K27" i="11"/>
  <c r="L27" i="11"/>
  <c r="C26" i="11"/>
  <c r="K26" i="11"/>
  <c r="L26" i="11"/>
  <c r="C25" i="11"/>
  <c r="K25" i="11"/>
  <c r="L25" i="11"/>
  <c r="C24" i="11"/>
  <c r="K24" i="11"/>
  <c r="L24" i="11"/>
  <c r="C23" i="11"/>
  <c r="K23" i="11"/>
  <c r="L23" i="11"/>
  <c r="C22" i="11"/>
  <c r="K22" i="11"/>
  <c r="L22" i="11"/>
  <c r="C21" i="11"/>
  <c r="K21" i="11"/>
  <c r="L21" i="11"/>
  <c r="C20" i="11"/>
  <c r="K20" i="11"/>
  <c r="L20" i="11"/>
  <c r="C19" i="11"/>
  <c r="K19" i="11"/>
  <c r="L19" i="11"/>
  <c r="C18" i="11"/>
  <c r="K18" i="11"/>
  <c r="L18" i="11"/>
  <c r="C17" i="11"/>
  <c r="K17" i="11"/>
  <c r="L17" i="11"/>
  <c r="G13" i="11"/>
  <c r="G12" i="11"/>
  <c r="G11" i="11"/>
  <c r="G3" i="11"/>
  <c r="G4" i="11"/>
  <c r="G5" i="11"/>
  <c r="G6" i="11"/>
  <c r="G7" i="11"/>
  <c r="G8" i="11"/>
  <c r="G9" i="11"/>
  <c r="G10" i="11"/>
  <c r="J10" i="11"/>
  <c r="M40" i="10"/>
  <c r="C40" i="10"/>
  <c r="K40" i="10"/>
  <c r="L40" i="10"/>
  <c r="M39" i="10"/>
  <c r="C39" i="10"/>
  <c r="K39" i="10"/>
  <c r="L39" i="10"/>
  <c r="M38" i="10"/>
  <c r="C38" i="10"/>
  <c r="K38" i="10"/>
  <c r="L38" i="10"/>
  <c r="M37" i="10"/>
  <c r="C37" i="10"/>
  <c r="K37" i="10"/>
  <c r="L37" i="10"/>
  <c r="M36" i="10"/>
  <c r="C36" i="10"/>
  <c r="K36" i="10"/>
  <c r="L36" i="10"/>
  <c r="M35" i="10"/>
  <c r="C35" i="10"/>
  <c r="K35" i="10"/>
  <c r="L35" i="10"/>
  <c r="M34" i="10"/>
  <c r="C34" i="10"/>
  <c r="K34" i="10"/>
  <c r="L34" i="10"/>
  <c r="M33" i="10"/>
  <c r="C33" i="10"/>
  <c r="K33" i="10"/>
  <c r="L33" i="10"/>
  <c r="M32" i="10"/>
  <c r="C32" i="10"/>
  <c r="K32" i="10"/>
  <c r="L32" i="10"/>
  <c r="M31" i="10"/>
  <c r="C31" i="10"/>
  <c r="K31" i="10"/>
  <c r="L31" i="10"/>
  <c r="M30" i="10"/>
  <c r="C30" i="10"/>
  <c r="K30" i="10"/>
  <c r="L30" i="10"/>
  <c r="M29" i="10"/>
  <c r="C29" i="10"/>
  <c r="K29" i="10"/>
  <c r="L29" i="10"/>
  <c r="M28" i="10"/>
  <c r="C28" i="10"/>
  <c r="K28" i="10"/>
  <c r="L28" i="10"/>
  <c r="M27" i="10"/>
  <c r="C27" i="10"/>
  <c r="K27" i="10"/>
  <c r="L27" i="10"/>
  <c r="M26" i="10"/>
  <c r="C26" i="10"/>
  <c r="K26" i="10"/>
  <c r="L26" i="10"/>
  <c r="M25" i="10"/>
  <c r="C25" i="10"/>
  <c r="K25" i="10"/>
  <c r="L25" i="10"/>
  <c r="M24" i="10"/>
  <c r="C24" i="10"/>
  <c r="K24" i="10"/>
  <c r="L24" i="10"/>
  <c r="M23" i="10"/>
  <c r="C23" i="10"/>
  <c r="K23" i="10"/>
  <c r="L23" i="10"/>
  <c r="M22" i="10"/>
  <c r="C22" i="10"/>
  <c r="K22" i="10"/>
  <c r="L22" i="10"/>
  <c r="M21" i="10"/>
  <c r="C21" i="10"/>
  <c r="K21" i="10"/>
  <c r="L21" i="10"/>
  <c r="M20" i="10"/>
  <c r="C20" i="10"/>
  <c r="K20" i="10"/>
  <c r="L20" i="10"/>
  <c r="M19" i="10"/>
  <c r="C19" i="10"/>
  <c r="K19" i="10"/>
  <c r="L19" i="10"/>
  <c r="M18" i="10"/>
  <c r="C18" i="10"/>
  <c r="K18" i="10"/>
  <c r="L18" i="10"/>
  <c r="M17" i="10"/>
  <c r="C17" i="10"/>
  <c r="K17" i="10"/>
  <c r="L17" i="10"/>
  <c r="G13" i="10"/>
  <c r="G12" i="10"/>
  <c r="G11" i="10"/>
  <c r="G3" i="10"/>
  <c r="G4" i="10"/>
  <c r="G5" i="10"/>
  <c r="G6" i="10"/>
  <c r="G7" i="10"/>
  <c r="G8" i="10"/>
  <c r="G9" i="10"/>
  <c r="G10" i="10"/>
  <c r="J10" i="10"/>
  <c r="C40" i="7"/>
  <c r="J40" i="7"/>
  <c r="K40" i="7"/>
  <c r="L40" i="7"/>
  <c r="C39" i="7"/>
  <c r="J39" i="7"/>
  <c r="K39" i="7"/>
  <c r="L39" i="7"/>
  <c r="C38" i="7"/>
  <c r="J38" i="7"/>
  <c r="K38" i="7"/>
  <c r="L38" i="7"/>
  <c r="C37" i="7"/>
  <c r="J37" i="7"/>
  <c r="K37" i="7"/>
  <c r="L37" i="7"/>
  <c r="C36" i="7"/>
  <c r="J36" i="7"/>
  <c r="K36" i="7"/>
  <c r="L36" i="7"/>
  <c r="C35" i="7"/>
  <c r="J35" i="7"/>
  <c r="K35" i="7"/>
  <c r="L35" i="7"/>
  <c r="C34" i="7"/>
  <c r="J34" i="7"/>
  <c r="K34" i="7"/>
  <c r="L34" i="7"/>
  <c r="C33" i="7"/>
  <c r="J33" i="7"/>
  <c r="K33" i="7"/>
  <c r="L33" i="7"/>
  <c r="C32" i="7"/>
  <c r="J32" i="7"/>
  <c r="K32" i="7"/>
  <c r="L32" i="7"/>
  <c r="C31" i="7"/>
  <c r="J31" i="7"/>
  <c r="K31" i="7"/>
  <c r="L31" i="7"/>
  <c r="C30" i="7"/>
  <c r="J30" i="7"/>
  <c r="K30" i="7"/>
  <c r="L30" i="7"/>
  <c r="C29" i="7"/>
  <c r="J29" i="7"/>
  <c r="K29" i="7"/>
  <c r="L29" i="7"/>
  <c r="C28" i="7"/>
  <c r="J28" i="7"/>
  <c r="K28" i="7"/>
  <c r="L28" i="7"/>
  <c r="C27" i="7"/>
  <c r="J27" i="7"/>
  <c r="K27" i="7"/>
  <c r="L27" i="7"/>
  <c r="C26" i="7"/>
  <c r="J26" i="7"/>
  <c r="K26" i="7"/>
  <c r="L26" i="7"/>
  <c r="C25" i="7"/>
  <c r="J25" i="7"/>
  <c r="K25" i="7"/>
  <c r="L25" i="7"/>
  <c r="C24" i="7"/>
  <c r="J24" i="7"/>
  <c r="K24" i="7"/>
  <c r="L24" i="7"/>
  <c r="C23" i="7"/>
  <c r="J23" i="7"/>
  <c r="K23" i="7"/>
  <c r="L23" i="7"/>
  <c r="C22" i="7"/>
  <c r="J22" i="7"/>
  <c r="K22" i="7"/>
  <c r="L22" i="7"/>
  <c r="C21" i="7"/>
  <c r="J21" i="7"/>
  <c r="K21" i="7"/>
  <c r="L21" i="7"/>
  <c r="C20" i="7"/>
  <c r="J20" i="7"/>
  <c r="K20" i="7"/>
  <c r="L20" i="7"/>
  <c r="C19" i="7"/>
  <c r="J19" i="7"/>
  <c r="K19" i="7"/>
  <c r="L19" i="7"/>
  <c r="C18" i="7"/>
  <c r="J18" i="7"/>
  <c r="K18" i="7"/>
  <c r="L18" i="7"/>
  <c r="C17" i="7"/>
  <c r="J17" i="7"/>
  <c r="K17" i="7"/>
  <c r="L17" i="7"/>
  <c r="G13" i="7"/>
  <c r="G12" i="7"/>
  <c r="G11" i="7"/>
  <c r="G3" i="7"/>
  <c r="G4" i="7"/>
  <c r="G5" i="7"/>
  <c r="G6" i="7"/>
  <c r="G7" i="7"/>
  <c r="G8" i="7"/>
  <c r="G9" i="7"/>
  <c r="G10" i="7"/>
  <c r="J10" i="7"/>
  <c r="M40" i="6"/>
  <c r="C40" i="6"/>
  <c r="J40" i="6"/>
  <c r="K40" i="6"/>
  <c r="L40" i="6"/>
  <c r="M39" i="6"/>
  <c r="C39" i="6"/>
  <c r="J39" i="6"/>
  <c r="K39" i="6"/>
  <c r="L39" i="6"/>
  <c r="M38" i="6"/>
  <c r="C38" i="6"/>
  <c r="J38" i="6"/>
  <c r="K38" i="6"/>
  <c r="L38" i="6"/>
  <c r="M37" i="6"/>
  <c r="C37" i="6"/>
  <c r="J37" i="6"/>
  <c r="K37" i="6"/>
  <c r="L37" i="6"/>
  <c r="M36" i="6"/>
  <c r="C36" i="6"/>
  <c r="J36" i="6"/>
  <c r="K36" i="6"/>
  <c r="L36" i="6"/>
  <c r="M35" i="6"/>
  <c r="C35" i="6"/>
  <c r="J35" i="6"/>
  <c r="K35" i="6"/>
  <c r="L35" i="6"/>
  <c r="M34" i="6"/>
  <c r="C34" i="6"/>
  <c r="J34" i="6"/>
  <c r="K34" i="6"/>
  <c r="L34" i="6"/>
  <c r="M33" i="6"/>
  <c r="C33" i="6"/>
  <c r="J33" i="6"/>
  <c r="K33" i="6"/>
  <c r="L33" i="6"/>
  <c r="M32" i="6"/>
  <c r="C32" i="6"/>
  <c r="J32" i="6"/>
  <c r="K32" i="6"/>
  <c r="L32" i="6"/>
  <c r="M31" i="6"/>
  <c r="C31" i="6"/>
  <c r="J31" i="6"/>
  <c r="K31" i="6"/>
  <c r="L31" i="6"/>
  <c r="M30" i="6"/>
  <c r="C30" i="6"/>
  <c r="J30" i="6"/>
  <c r="K30" i="6"/>
  <c r="L30" i="6"/>
  <c r="M29" i="6"/>
  <c r="C29" i="6"/>
  <c r="J29" i="6"/>
  <c r="K29" i="6"/>
  <c r="L29" i="6"/>
  <c r="M28" i="6"/>
  <c r="C28" i="6"/>
  <c r="J28" i="6"/>
  <c r="K28" i="6"/>
  <c r="L28" i="6"/>
  <c r="M27" i="6"/>
  <c r="C27" i="6"/>
  <c r="J27" i="6"/>
  <c r="K27" i="6"/>
  <c r="L27" i="6"/>
  <c r="M26" i="6"/>
  <c r="C26" i="6"/>
  <c r="J26" i="6"/>
  <c r="K26" i="6"/>
  <c r="L26" i="6"/>
  <c r="M25" i="6"/>
  <c r="C25" i="6"/>
  <c r="J25" i="6"/>
  <c r="K25" i="6"/>
  <c r="L25" i="6"/>
  <c r="M24" i="6"/>
  <c r="C24" i="6"/>
  <c r="J24" i="6"/>
  <c r="K24" i="6"/>
  <c r="L24" i="6"/>
  <c r="M23" i="6"/>
  <c r="C23" i="6"/>
  <c r="J23" i="6"/>
  <c r="K23" i="6"/>
  <c r="L23" i="6"/>
  <c r="M22" i="6"/>
  <c r="C22" i="6"/>
  <c r="J22" i="6"/>
  <c r="K22" i="6"/>
  <c r="L22" i="6"/>
  <c r="M21" i="6"/>
  <c r="C21" i="6"/>
  <c r="J21" i="6"/>
  <c r="K21" i="6"/>
  <c r="L21" i="6"/>
  <c r="M20" i="6"/>
  <c r="C20" i="6"/>
  <c r="J20" i="6"/>
  <c r="K20" i="6"/>
  <c r="L20" i="6"/>
  <c r="M19" i="6"/>
  <c r="C19" i="6"/>
  <c r="J19" i="6"/>
  <c r="K19" i="6"/>
  <c r="L19" i="6"/>
  <c r="M18" i="6"/>
  <c r="C18" i="6"/>
  <c r="J18" i="6"/>
  <c r="K18" i="6"/>
  <c r="L18" i="6"/>
  <c r="M17" i="6"/>
  <c r="C17" i="6"/>
  <c r="J17" i="6"/>
  <c r="K17" i="6"/>
  <c r="L17" i="6"/>
  <c r="G13" i="6"/>
  <c r="G12" i="6"/>
  <c r="G11" i="6"/>
  <c r="G3" i="6"/>
  <c r="G4" i="6"/>
  <c r="G5" i="6"/>
  <c r="G6" i="6"/>
  <c r="G7" i="6"/>
  <c r="G8" i="6"/>
  <c r="G9" i="6"/>
  <c r="G10" i="6"/>
  <c r="J10" i="6"/>
  <c r="M40" i="5"/>
  <c r="C40" i="5"/>
  <c r="J40" i="5"/>
  <c r="K40" i="5"/>
  <c r="L40" i="5"/>
  <c r="M39" i="5"/>
  <c r="C39" i="5"/>
  <c r="J39" i="5"/>
  <c r="K39" i="5"/>
  <c r="L39" i="5"/>
  <c r="M38" i="5"/>
  <c r="C38" i="5"/>
  <c r="J38" i="5"/>
  <c r="K38" i="5"/>
  <c r="L38" i="5"/>
  <c r="M37" i="5"/>
  <c r="C37" i="5"/>
  <c r="J37" i="5"/>
  <c r="K37" i="5"/>
  <c r="L37" i="5"/>
  <c r="M36" i="5"/>
  <c r="C36" i="5"/>
  <c r="J36" i="5"/>
  <c r="K36" i="5"/>
  <c r="L36" i="5"/>
  <c r="M35" i="5"/>
  <c r="C35" i="5"/>
  <c r="J35" i="5"/>
  <c r="K35" i="5"/>
  <c r="L35" i="5"/>
  <c r="M34" i="5"/>
  <c r="C34" i="5"/>
  <c r="J34" i="5"/>
  <c r="K34" i="5"/>
  <c r="L34" i="5"/>
  <c r="M33" i="5"/>
  <c r="C33" i="5"/>
  <c r="J33" i="5"/>
  <c r="K33" i="5"/>
  <c r="L33" i="5"/>
  <c r="M32" i="5"/>
  <c r="C32" i="5"/>
  <c r="J32" i="5"/>
  <c r="K32" i="5"/>
  <c r="L32" i="5"/>
  <c r="M31" i="5"/>
  <c r="C31" i="5"/>
  <c r="J31" i="5"/>
  <c r="K31" i="5"/>
  <c r="L31" i="5"/>
  <c r="M30" i="5"/>
  <c r="C30" i="5"/>
  <c r="J30" i="5"/>
  <c r="K30" i="5"/>
  <c r="L30" i="5"/>
  <c r="M29" i="5"/>
  <c r="C29" i="5"/>
  <c r="J29" i="5"/>
  <c r="K29" i="5"/>
  <c r="L29" i="5"/>
  <c r="M28" i="5"/>
  <c r="C28" i="5"/>
  <c r="J28" i="5"/>
  <c r="K28" i="5"/>
  <c r="L28" i="5"/>
  <c r="M27" i="5"/>
  <c r="C27" i="5"/>
  <c r="J27" i="5"/>
  <c r="K27" i="5"/>
  <c r="L27" i="5"/>
  <c r="M26" i="5"/>
  <c r="C26" i="5"/>
  <c r="J26" i="5"/>
  <c r="K26" i="5"/>
  <c r="L26" i="5"/>
  <c r="M25" i="5"/>
  <c r="C25" i="5"/>
  <c r="J25" i="5"/>
  <c r="K25" i="5"/>
  <c r="L25" i="5"/>
  <c r="M24" i="5"/>
  <c r="C24" i="5"/>
  <c r="J24" i="5"/>
  <c r="K24" i="5"/>
  <c r="L24" i="5"/>
  <c r="M23" i="5"/>
  <c r="C23" i="5"/>
  <c r="J23" i="5"/>
  <c r="K23" i="5"/>
  <c r="L23" i="5"/>
  <c r="M22" i="5"/>
  <c r="C22" i="5"/>
  <c r="J22" i="5"/>
  <c r="K22" i="5"/>
  <c r="L22" i="5"/>
  <c r="M21" i="5"/>
  <c r="C21" i="5"/>
  <c r="J21" i="5"/>
  <c r="K21" i="5"/>
  <c r="L21" i="5"/>
  <c r="M20" i="5"/>
  <c r="C20" i="5"/>
  <c r="J20" i="5"/>
  <c r="K20" i="5"/>
  <c r="L20" i="5"/>
  <c r="M19" i="5"/>
  <c r="C19" i="5"/>
  <c r="J19" i="5"/>
  <c r="K19" i="5"/>
  <c r="L19" i="5"/>
  <c r="M18" i="5"/>
  <c r="C18" i="5"/>
  <c r="J18" i="5"/>
  <c r="K18" i="5"/>
  <c r="L18" i="5"/>
  <c r="M17" i="5"/>
  <c r="C17" i="5"/>
  <c r="J17" i="5"/>
  <c r="K17" i="5"/>
  <c r="L17" i="5"/>
  <c r="G13" i="5"/>
  <c r="G12" i="5"/>
  <c r="G11" i="5"/>
  <c r="G3" i="5"/>
  <c r="G4" i="5"/>
  <c r="G5" i="5"/>
  <c r="G6" i="5"/>
  <c r="G7" i="5"/>
  <c r="G8" i="5"/>
  <c r="G9" i="5"/>
  <c r="G10" i="5"/>
  <c r="J10" i="5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32" i="4"/>
  <c r="M33" i="4"/>
  <c r="M34" i="4"/>
  <c r="M35" i="4"/>
  <c r="M36" i="4"/>
  <c r="M37" i="4"/>
  <c r="M38" i="4"/>
  <c r="M39" i="4"/>
  <c r="M40" i="4"/>
  <c r="M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17" i="4"/>
  <c r="J17" i="4"/>
  <c r="K18" i="4"/>
  <c r="L18" i="4"/>
  <c r="K19" i="4"/>
  <c r="L19" i="4"/>
  <c r="K20" i="4"/>
  <c r="L20" i="4"/>
  <c r="K21" i="4"/>
  <c r="L21" i="4"/>
  <c r="K22" i="4"/>
  <c r="L22" i="4"/>
  <c r="K23" i="4"/>
  <c r="L23" i="4"/>
  <c r="K24" i="4"/>
  <c r="L24" i="4"/>
  <c r="K25" i="4"/>
  <c r="L25" i="4"/>
  <c r="K26" i="4"/>
  <c r="L26" i="4"/>
  <c r="K27" i="4"/>
  <c r="L27" i="4"/>
  <c r="K28" i="4"/>
  <c r="L28" i="4"/>
  <c r="K29" i="4"/>
  <c r="L29" i="4"/>
  <c r="K30" i="4"/>
  <c r="L30" i="4"/>
  <c r="K31" i="4"/>
  <c r="L31" i="4"/>
  <c r="K32" i="4"/>
  <c r="L32" i="4"/>
  <c r="K33" i="4"/>
  <c r="L33" i="4"/>
  <c r="K34" i="4"/>
  <c r="L34" i="4"/>
  <c r="K35" i="4"/>
  <c r="L35" i="4"/>
  <c r="K36" i="4"/>
  <c r="L36" i="4"/>
  <c r="K37" i="4"/>
  <c r="L37" i="4"/>
  <c r="K38" i="4"/>
  <c r="L38" i="4"/>
  <c r="K39" i="4"/>
  <c r="L39" i="4"/>
  <c r="K40" i="4"/>
  <c r="L40" i="4"/>
  <c r="K17" i="4"/>
  <c r="L17" i="4"/>
  <c r="G13" i="4"/>
  <c r="G12" i="4"/>
  <c r="G11" i="4"/>
  <c r="G3" i="4"/>
  <c r="G4" i="4"/>
  <c r="G5" i="4"/>
  <c r="G6" i="4"/>
  <c r="G7" i="4"/>
  <c r="G8" i="4"/>
  <c r="G9" i="4"/>
  <c r="G10" i="4"/>
  <c r="J13" i="5"/>
  <c r="J12" i="5"/>
  <c r="H17" i="5"/>
  <c r="J9" i="5"/>
  <c r="G17" i="5"/>
  <c r="N17" i="5"/>
  <c r="O17" i="5"/>
  <c r="P17" i="5"/>
  <c r="R17" i="5"/>
  <c r="V17" i="5"/>
  <c r="W17" i="5"/>
  <c r="H18" i="5"/>
  <c r="G18" i="5"/>
  <c r="N18" i="5"/>
  <c r="O18" i="5"/>
  <c r="P18" i="5"/>
  <c r="R18" i="5"/>
  <c r="V18" i="5"/>
  <c r="W18" i="5"/>
  <c r="H19" i="5"/>
  <c r="G19" i="5"/>
  <c r="N19" i="5"/>
  <c r="O19" i="5"/>
  <c r="P19" i="5"/>
  <c r="R19" i="5"/>
  <c r="V19" i="5"/>
  <c r="W19" i="5"/>
  <c r="H20" i="5"/>
  <c r="G20" i="5"/>
  <c r="N20" i="5"/>
  <c r="O20" i="5"/>
  <c r="P20" i="5"/>
  <c r="R20" i="5"/>
  <c r="V20" i="5"/>
  <c r="W20" i="5"/>
  <c r="H21" i="5"/>
  <c r="G21" i="5"/>
  <c r="N21" i="5"/>
  <c r="O21" i="5"/>
  <c r="P21" i="5"/>
  <c r="R21" i="5"/>
  <c r="V21" i="5"/>
  <c r="W21" i="5"/>
  <c r="H22" i="5"/>
  <c r="G22" i="5"/>
  <c r="N22" i="5"/>
  <c r="O22" i="5"/>
  <c r="P22" i="5"/>
  <c r="R22" i="5"/>
  <c r="V22" i="5"/>
  <c r="W22" i="5"/>
  <c r="H23" i="5"/>
  <c r="G23" i="5"/>
  <c r="N23" i="5"/>
  <c r="O23" i="5"/>
  <c r="P23" i="5"/>
  <c r="R23" i="5"/>
  <c r="V23" i="5"/>
  <c r="W23" i="5"/>
  <c r="H24" i="5"/>
  <c r="G24" i="5"/>
  <c r="N24" i="5"/>
  <c r="O24" i="5"/>
  <c r="P24" i="5"/>
  <c r="R24" i="5"/>
  <c r="V24" i="5"/>
  <c r="W24" i="5"/>
  <c r="H25" i="5"/>
  <c r="G25" i="5"/>
  <c r="N25" i="5"/>
  <c r="O25" i="5"/>
  <c r="P25" i="5"/>
  <c r="R25" i="5"/>
  <c r="V25" i="5"/>
  <c r="W25" i="5"/>
  <c r="H26" i="5"/>
  <c r="G26" i="5"/>
  <c r="N26" i="5"/>
  <c r="O26" i="5"/>
  <c r="P26" i="5"/>
  <c r="R26" i="5"/>
  <c r="V26" i="5"/>
  <c r="W26" i="5"/>
  <c r="H27" i="5"/>
  <c r="G27" i="5"/>
  <c r="N27" i="5"/>
  <c r="O27" i="5"/>
  <c r="P27" i="5"/>
  <c r="R27" i="5"/>
  <c r="V27" i="5"/>
  <c r="W27" i="5"/>
  <c r="H28" i="5"/>
  <c r="G28" i="5"/>
  <c r="N28" i="5"/>
  <c r="O28" i="5"/>
  <c r="P28" i="5"/>
  <c r="R28" i="5"/>
  <c r="V28" i="5"/>
  <c r="W28" i="5"/>
  <c r="H29" i="5"/>
  <c r="G29" i="5"/>
  <c r="N29" i="5"/>
  <c r="O29" i="5"/>
  <c r="P29" i="5"/>
  <c r="R29" i="5"/>
  <c r="V29" i="5"/>
  <c r="W29" i="5"/>
  <c r="H30" i="5"/>
  <c r="G30" i="5"/>
  <c r="N30" i="5"/>
  <c r="O30" i="5"/>
  <c r="P30" i="5"/>
  <c r="R30" i="5"/>
  <c r="V30" i="5"/>
  <c r="W30" i="5"/>
  <c r="H31" i="5"/>
  <c r="G31" i="5"/>
  <c r="N31" i="5"/>
  <c r="O31" i="5"/>
  <c r="P31" i="5"/>
  <c r="R31" i="5"/>
  <c r="V31" i="5"/>
  <c r="W31" i="5"/>
  <c r="H32" i="5"/>
  <c r="G32" i="5"/>
  <c r="N32" i="5"/>
  <c r="O32" i="5"/>
  <c r="P32" i="5"/>
  <c r="R32" i="5"/>
  <c r="V32" i="5"/>
  <c r="W32" i="5"/>
  <c r="H33" i="5"/>
  <c r="G33" i="5"/>
  <c r="N33" i="5"/>
  <c r="O33" i="5"/>
  <c r="P33" i="5"/>
  <c r="R33" i="5"/>
  <c r="V33" i="5"/>
  <c r="W33" i="5"/>
  <c r="H34" i="5"/>
  <c r="G34" i="5"/>
  <c r="N34" i="5"/>
  <c r="O34" i="5"/>
  <c r="P34" i="5"/>
  <c r="R34" i="5"/>
  <c r="V34" i="5"/>
  <c r="W34" i="5"/>
  <c r="H35" i="5"/>
  <c r="G35" i="5"/>
  <c r="N35" i="5"/>
  <c r="O35" i="5"/>
  <c r="P35" i="5"/>
  <c r="R35" i="5"/>
  <c r="V35" i="5"/>
  <c r="W35" i="5"/>
  <c r="H36" i="5"/>
  <c r="G36" i="5"/>
  <c r="N36" i="5"/>
  <c r="O36" i="5"/>
  <c r="P36" i="5"/>
  <c r="R36" i="5"/>
  <c r="V36" i="5"/>
  <c r="W36" i="5"/>
  <c r="H37" i="5"/>
  <c r="G37" i="5"/>
  <c r="N37" i="5"/>
  <c r="O37" i="5"/>
  <c r="P37" i="5"/>
  <c r="R37" i="5"/>
  <c r="H38" i="5"/>
  <c r="G38" i="5"/>
  <c r="N38" i="5"/>
  <c r="O38" i="5"/>
  <c r="P38" i="5"/>
  <c r="R38" i="5"/>
  <c r="H39" i="5"/>
  <c r="G39" i="5"/>
  <c r="N39" i="5"/>
  <c r="O39" i="5"/>
  <c r="P39" i="5"/>
  <c r="R39" i="5"/>
  <c r="H40" i="5"/>
  <c r="G40" i="5"/>
  <c r="N40" i="5"/>
  <c r="O40" i="5"/>
  <c r="P40" i="5"/>
  <c r="R40" i="5"/>
  <c r="J13" i="6"/>
  <c r="J12" i="6"/>
  <c r="H17" i="6"/>
  <c r="J9" i="6"/>
  <c r="G17" i="6"/>
  <c r="N17" i="6"/>
  <c r="O17" i="6"/>
  <c r="P17" i="6"/>
  <c r="R17" i="6"/>
  <c r="V17" i="6"/>
  <c r="W17" i="6"/>
  <c r="H18" i="6"/>
  <c r="G18" i="6"/>
  <c r="N18" i="6"/>
  <c r="O18" i="6"/>
  <c r="P18" i="6"/>
  <c r="R18" i="6"/>
  <c r="V18" i="6"/>
  <c r="W18" i="6"/>
  <c r="H19" i="6"/>
  <c r="G19" i="6"/>
  <c r="N19" i="6"/>
  <c r="O19" i="6"/>
  <c r="P19" i="6"/>
  <c r="R19" i="6"/>
  <c r="V19" i="6"/>
  <c r="W19" i="6"/>
  <c r="H20" i="6"/>
  <c r="G20" i="6"/>
  <c r="N20" i="6"/>
  <c r="O20" i="6"/>
  <c r="P20" i="6"/>
  <c r="R20" i="6"/>
  <c r="V20" i="6"/>
  <c r="W20" i="6"/>
  <c r="H21" i="6"/>
  <c r="G21" i="6"/>
  <c r="N21" i="6"/>
  <c r="O21" i="6"/>
  <c r="P21" i="6"/>
  <c r="R21" i="6"/>
  <c r="V21" i="6"/>
  <c r="W21" i="6"/>
  <c r="H22" i="6"/>
  <c r="G22" i="6"/>
  <c r="N22" i="6"/>
  <c r="O22" i="6"/>
  <c r="P22" i="6"/>
  <c r="R22" i="6"/>
  <c r="V22" i="6"/>
  <c r="W22" i="6"/>
  <c r="H23" i="6"/>
  <c r="G23" i="6"/>
  <c r="N23" i="6"/>
  <c r="O23" i="6"/>
  <c r="P23" i="6"/>
  <c r="R23" i="6"/>
  <c r="V23" i="6"/>
  <c r="W23" i="6"/>
  <c r="H24" i="6"/>
  <c r="G24" i="6"/>
  <c r="N24" i="6"/>
  <c r="O24" i="6"/>
  <c r="P24" i="6"/>
  <c r="R24" i="6"/>
  <c r="V24" i="6"/>
  <c r="W24" i="6"/>
  <c r="H25" i="6"/>
  <c r="G25" i="6"/>
  <c r="N25" i="6"/>
  <c r="O25" i="6"/>
  <c r="P25" i="6"/>
  <c r="R25" i="6"/>
  <c r="V25" i="6"/>
  <c r="W25" i="6"/>
  <c r="H26" i="6"/>
  <c r="G26" i="6"/>
  <c r="N26" i="6"/>
  <c r="O26" i="6"/>
  <c r="P26" i="6"/>
  <c r="R26" i="6"/>
  <c r="V26" i="6"/>
  <c r="W26" i="6"/>
  <c r="H27" i="6"/>
  <c r="G27" i="6"/>
  <c r="N27" i="6"/>
  <c r="O27" i="6"/>
  <c r="P27" i="6"/>
  <c r="R27" i="6"/>
  <c r="V27" i="6"/>
  <c r="W27" i="6"/>
  <c r="H28" i="6"/>
  <c r="G28" i="6"/>
  <c r="N28" i="6"/>
  <c r="O28" i="6"/>
  <c r="P28" i="6"/>
  <c r="R28" i="6"/>
  <c r="V28" i="6"/>
  <c r="W28" i="6"/>
  <c r="H29" i="6"/>
  <c r="G29" i="6"/>
  <c r="N29" i="6"/>
  <c r="O29" i="6"/>
  <c r="P29" i="6"/>
  <c r="R29" i="6"/>
  <c r="V29" i="6"/>
  <c r="W29" i="6"/>
  <c r="H30" i="6"/>
  <c r="G30" i="6"/>
  <c r="N30" i="6"/>
  <c r="O30" i="6"/>
  <c r="P30" i="6"/>
  <c r="R30" i="6"/>
  <c r="V30" i="6"/>
  <c r="W30" i="6"/>
  <c r="H31" i="6"/>
  <c r="G31" i="6"/>
  <c r="N31" i="6"/>
  <c r="O31" i="6"/>
  <c r="P31" i="6"/>
  <c r="R31" i="6"/>
  <c r="V31" i="6"/>
  <c r="W31" i="6"/>
  <c r="H32" i="6"/>
  <c r="G32" i="6"/>
  <c r="N32" i="6"/>
  <c r="O32" i="6"/>
  <c r="P32" i="6"/>
  <c r="R32" i="6"/>
  <c r="V32" i="6"/>
  <c r="W32" i="6"/>
  <c r="H33" i="6"/>
  <c r="G33" i="6"/>
  <c r="N33" i="6"/>
  <c r="O33" i="6"/>
  <c r="P33" i="6"/>
  <c r="R33" i="6"/>
  <c r="V33" i="6"/>
  <c r="W33" i="6"/>
  <c r="H34" i="6"/>
  <c r="G34" i="6"/>
  <c r="N34" i="6"/>
  <c r="O34" i="6"/>
  <c r="P34" i="6"/>
  <c r="R34" i="6"/>
  <c r="V34" i="6"/>
  <c r="W34" i="6"/>
  <c r="H35" i="6"/>
  <c r="G35" i="6"/>
  <c r="N35" i="6"/>
  <c r="O35" i="6"/>
  <c r="P35" i="6"/>
  <c r="R35" i="6"/>
  <c r="V35" i="6"/>
  <c r="W35" i="6"/>
  <c r="H36" i="6"/>
  <c r="G36" i="6"/>
  <c r="N36" i="6"/>
  <c r="O36" i="6"/>
  <c r="P36" i="6"/>
  <c r="R36" i="6"/>
  <c r="V36" i="6"/>
  <c r="W36" i="6"/>
  <c r="H37" i="6"/>
  <c r="G37" i="6"/>
  <c r="N37" i="6"/>
  <c r="O37" i="6"/>
  <c r="P37" i="6"/>
  <c r="R37" i="6"/>
  <c r="H38" i="6"/>
  <c r="G38" i="6"/>
  <c r="N38" i="6"/>
  <c r="O38" i="6"/>
  <c r="P38" i="6"/>
  <c r="R38" i="6"/>
  <c r="H39" i="6"/>
  <c r="G39" i="6"/>
  <c r="N39" i="6"/>
  <c r="O39" i="6"/>
  <c r="P39" i="6"/>
  <c r="R39" i="6"/>
  <c r="H40" i="6"/>
  <c r="G40" i="6"/>
  <c r="N40" i="6"/>
  <c r="O40" i="6"/>
  <c r="P40" i="6"/>
  <c r="R40" i="6"/>
  <c r="J13" i="7"/>
  <c r="J12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J13" i="10"/>
  <c r="J12" i="10"/>
  <c r="H17" i="10"/>
  <c r="J9" i="10"/>
  <c r="G17" i="10"/>
  <c r="N17" i="10"/>
  <c r="O17" i="10"/>
  <c r="P17" i="10"/>
  <c r="R17" i="10"/>
  <c r="V17" i="10"/>
  <c r="W17" i="10"/>
  <c r="H18" i="10"/>
  <c r="G18" i="10"/>
  <c r="N18" i="10"/>
  <c r="O18" i="10"/>
  <c r="P18" i="10"/>
  <c r="R18" i="10"/>
  <c r="V18" i="10"/>
  <c r="W18" i="10"/>
  <c r="H19" i="10"/>
  <c r="G19" i="10"/>
  <c r="N19" i="10"/>
  <c r="O19" i="10"/>
  <c r="P19" i="10"/>
  <c r="R19" i="10"/>
  <c r="V19" i="10"/>
  <c r="W19" i="10"/>
  <c r="H20" i="10"/>
  <c r="G20" i="10"/>
  <c r="N20" i="10"/>
  <c r="O20" i="10"/>
  <c r="P20" i="10"/>
  <c r="R20" i="10"/>
  <c r="V20" i="10"/>
  <c r="W20" i="10"/>
  <c r="H21" i="10"/>
  <c r="G21" i="10"/>
  <c r="N21" i="10"/>
  <c r="O21" i="10"/>
  <c r="P21" i="10"/>
  <c r="R21" i="10"/>
  <c r="V21" i="10"/>
  <c r="W21" i="10"/>
  <c r="H22" i="10"/>
  <c r="G22" i="10"/>
  <c r="N22" i="10"/>
  <c r="O22" i="10"/>
  <c r="P22" i="10"/>
  <c r="R22" i="10"/>
  <c r="V22" i="10"/>
  <c r="W22" i="10"/>
  <c r="H23" i="10"/>
  <c r="G23" i="10"/>
  <c r="N23" i="10"/>
  <c r="O23" i="10"/>
  <c r="P23" i="10"/>
  <c r="R23" i="10"/>
  <c r="V23" i="10"/>
  <c r="W23" i="10"/>
  <c r="H24" i="10"/>
  <c r="G24" i="10"/>
  <c r="N24" i="10"/>
  <c r="O24" i="10"/>
  <c r="P24" i="10"/>
  <c r="R24" i="10"/>
  <c r="V24" i="10"/>
  <c r="W24" i="10"/>
  <c r="H25" i="10"/>
  <c r="G25" i="10"/>
  <c r="N25" i="10"/>
  <c r="O25" i="10"/>
  <c r="P25" i="10"/>
  <c r="R25" i="10"/>
  <c r="V25" i="10"/>
  <c r="W25" i="10"/>
  <c r="H26" i="10"/>
  <c r="G26" i="10"/>
  <c r="N26" i="10"/>
  <c r="O26" i="10"/>
  <c r="P26" i="10"/>
  <c r="R26" i="10"/>
  <c r="V26" i="10"/>
  <c r="W26" i="10"/>
  <c r="H27" i="10"/>
  <c r="G27" i="10"/>
  <c r="N27" i="10"/>
  <c r="O27" i="10"/>
  <c r="P27" i="10"/>
  <c r="R27" i="10"/>
  <c r="V27" i="10"/>
  <c r="W27" i="10"/>
  <c r="H28" i="10"/>
  <c r="G28" i="10"/>
  <c r="N28" i="10"/>
  <c r="O28" i="10"/>
  <c r="P28" i="10"/>
  <c r="R28" i="10"/>
  <c r="V28" i="10"/>
  <c r="W28" i="10"/>
  <c r="H29" i="10"/>
  <c r="G29" i="10"/>
  <c r="N29" i="10"/>
  <c r="O29" i="10"/>
  <c r="P29" i="10"/>
  <c r="R29" i="10"/>
  <c r="V29" i="10"/>
  <c r="W29" i="10"/>
  <c r="H30" i="10"/>
  <c r="G30" i="10"/>
  <c r="N30" i="10"/>
  <c r="O30" i="10"/>
  <c r="P30" i="10"/>
  <c r="R30" i="10"/>
  <c r="V30" i="10"/>
  <c r="W30" i="10"/>
  <c r="H31" i="10"/>
  <c r="G31" i="10"/>
  <c r="N31" i="10"/>
  <c r="O31" i="10"/>
  <c r="P31" i="10"/>
  <c r="R31" i="10"/>
  <c r="V31" i="10"/>
  <c r="W31" i="10"/>
  <c r="H32" i="10"/>
  <c r="G32" i="10"/>
  <c r="N32" i="10"/>
  <c r="O32" i="10"/>
  <c r="P32" i="10"/>
  <c r="R32" i="10"/>
  <c r="V32" i="10"/>
  <c r="W32" i="10"/>
  <c r="H33" i="10"/>
  <c r="G33" i="10"/>
  <c r="N33" i="10"/>
  <c r="O33" i="10"/>
  <c r="P33" i="10"/>
  <c r="R33" i="10"/>
  <c r="V33" i="10"/>
  <c r="W33" i="10"/>
  <c r="H34" i="10"/>
  <c r="G34" i="10"/>
  <c r="N34" i="10"/>
  <c r="O34" i="10"/>
  <c r="P34" i="10"/>
  <c r="R34" i="10"/>
  <c r="V34" i="10"/>
  <c r="W34" i="10"/>
  <c r="H35" i="10"/>
  <c r="G35" i="10"/>
  <c r="N35" i="10"/>
  <c r="O35" i="10"/>
  <c r="P35" i="10"/>
  <c r="R35" i="10"/>
  <c r="V35" i="10"/>
  <c r="W35" i="10"/>
  <c r="H36" i="10"/>
  <c r="G36" i="10"/>
  <c r="N36" i="10"/>
  <c r="O36" i="10"/>
  <c r="P36" i="10"/>
  <c r="R36" i="10"/>
  <c r="V36" i="10"/>
  <c r="W36" i="10"/>
  <c r="H37" i="10"/>
  <c r="G37" i="10"/>
  <c r="N37" i="10"/>
  <c r="O37" i="10"/>
  <c r="P37" i="10"/>
  <c r="R37" i="10"/>
  <c r="V37" i="10"/>
  <c r="W37" i="10"/>
  <c r="H38" i="10"/>
  <c r="G38" i="10"/>
  <c r="N38" i="10"/>
  <c r="O38" i="10"/>
  <c r="P38" i="10"/>
  <c r="R38" i="10"/>
  <c r="V38" i="10"/>
  <c r="W38" i="10"/>
  <c r="H39" i="10"/>
  <c r="G39" i="10"/>
  <c r="N39" i="10"/>
  <c r="O39" i="10"/>
  <c r="P39" i="10"/>
  <c r="R39" i="10"/>
  <c r="V39" i="10"/>
  <c r="W39" i="10"/>
  <c r="H40" i="10"/>
  <c r="G40" i="10"/>
  <c r="N40" i="10"/>
  <c r="O40" i="10"/>
  <c r="P40" i="10"/>
  <c r="R40" i="10"/>
  <c r="V40" i="10"/>
  <c r="W40" i="10"/>
  <c r="J13" i="11"/>
  <c r="J12" i="11"/>
  <c r="H17" i="11"/>
  <c r="H18" i="11"/>
  <c r="H19" i="11"/>
  <c r="H20" i="11"/>
  <c r="H21" i="11"/>
  <c r="H22" i="11"/>
  <c r="H23" i="11"/>
  <c r="H24" i="11"/>
  <c r="H25" i="11"/>
  <c r="H26" i="11"/>
  <c r="H27" i="11"/>
  <c r="H28" i="11"/>
  <c r="H29" i="11"/>
  <c r="H30" i="11"/>
  <c r="H31" i="11"/>
  <c r="H32" i="11"/>
  <c r="H33" i="11"/>
  <c r="H34" i="11"/>
  <c r="H35" i="11"/>
  <c r="H36" i="11"/>
  <c r="H37" i="11"/>
  <c r="H38" i="11"/>
  <c r="H39" i="11"/>
  <c r="H40" i="11"/>
  <c r="J13" i="12"/>
  <c r="J12" i="12"/>
  <c r="H17" i="12"/>
  <c r="H18" i="12"/>
  <c r="H19" i="12"/>
  <c r="H20" i="12"/>
  <c r="H21" i="12"/>
  <c r="H22" i="12"/>
  <c r="H23" i="12"/>
  <c r="H24" i="12"/>
  <c r="H25" i="12"/>
  <c r="H26" i="12"/>
  <c r="H27" i="12"/>
  <c r="H28" i="12"/>
  <c r="H29" i="12"/>
  <c r="H30" i="12"/>
  <c r="H31" i="12"/>
  <c r="H32" i="12"/>
  <c r="H33" i="12"/>
  <c r="H34" i="12"/>
  <c r="H35" i="12"/>
  <c r="H36" i="12"/>
  <c r="H37" i="12"/>
  <c r="H38" i="12"/>
  <c r="H39" i="12"/>
  <c r="H40" i="12"/>
  <c r="J13" i="14"/>
  <c r="J12" i="14"/>
  <c r="H17" i="14"/>
  <c r="H18" i="14"/>
  <c r="H19" i="14"/>
  <c r="H20" i="14"/>
  <c r="H21" i="14"/>
  <c r="H22" i="14"/>
  <c r="H23" i="14"/>
  <c r="H24" i="14"/>
  <c r="H25" i="14"/>
  <c r="H26" i="14"/>
  <c r="H27" i="14"/>
  <c r="H28" i="14"/>
  <c r="H29" i="14"/>
  <c r="H30" i="14"/>
  <c r="H31" i="14"/>
  <c r="H32" i="14"/>
  <c r="H33" i="14"/>
  <c r="H34" i="14"/>
  <c r="H35" i="14"/>
  <c r="H36" i="14"/>
  <c r="H37" i="14"/>
  <c r="H38" i="14"/>
  <c r="H39" i="14"/>
  <c r="H40" i="14"/>
  <c r="J13" i="15"/>
  <c r="J12" i="15"/>
  <c r="H17" i="15"/>
  <c r="J9" i="15"/>
  <c r="G17" i="15"/>
  <c r="N17" i="15"/>
  <c r="O17" i="15"/>
  <c r="P17" i="15"/>
  <c r="R17" i="15"/>
  <c r="V17" i="15"/>
  <c r="W17" i="15"/>
  <c r="H18" i="15"/>
  <c r="G18" i="15"/>
  <c r="N18" i="15"/>
  <c r="O18" i="15"/>
  <c r="P18" i="15"/>
  <c r="R18" i="15"/>
  <c r="V18" i="15"/>
  <c r="W18" i="15"/>
  <c r="H19" i="15"/>
  <c r="G19" i="15"/>
  <c r="N19" i="15"/>
  <c r="O19" i="15"/>
  <c r="P19" i="15"/>
  <c r="R19" i="15"/>
  <c r="V19" i="15"/>
  <c r="W19" i="15"/>
  <c r="H20" i="15"/>
  <c r="G20" i="15"/>
  <c r="N20" i="15"/>
  <c r="O20" i="15"/>
  <c r="P20" i="15"/>
  <c r="R20" i="15"/>
  <c r="V20" i="15"/>
  <c r="W20" i="15"/>
  <c r="H21" i="15"/>
  <c r="G21" i="15"/>
  <c r="N21" i="15"/>
  <c r="O21" i="15"/>
  <c r="P21" i="15"/>
  <c r="R21" i="15"/>
  <c r="V21" i="15"/>
  <c r="W21" i="15"/>
  <c r="H22" i="15"/>
  <c r="G22" i="15"/>
  <c r="N22" i="15"/>
  <c r="O22" i="15"/>
  <c r="P22" i="15"/>
  <c r="R22" i="15"/>
  <c r="V22" i="15"/>
  <c r="W22" i="15"/>
  <c r="H23" i="15"/>
  <c r="G23" i="15"/>
  <c r="N23" i="15"/>
  <c r="O23" i="15"/>
  <c r="P23" i="15"/>
  <c r="R23" i="15"/>
  <c r="V23" i="15"/>
  <c r="W23" i="15"/>
  <c r="H24" i="15"/>
  <c r="G24" i="15"/>
  <c r="N24" i="15"/>
  <c r="O24" i="15"/>
  <c r="P24" i="15"/>
  <c r="R24" i="15"/>
  <c r="V24" i="15"/>
  <c r="W24" i="15"/>
  <c r="H25" i="15"/>
  <c r="G25" i="15"/>
  <c r="N25" i="15"/>
  <c r="O25" i="15"/>
  <c r="P25" i="15"/>
  <c r="R25" i="15"/>
  <c r="V25" i="15"/>
  <c r="W25" i="15"/>
  <c r="H26" i="15"/>
  <c r="G26" i="15"/>
  <c r="N26" i="15"/>
  <c r="O26" i="15"/>
  <c r="P26" i="15"/>
  <c r="R26" i="15"/>
  <c r="V26" i="15"/>
  <c r="W26" i="15"/>
  <c r="H27" i="15"/>
  <c r="G27" i="15"/>
  <c r="N27" i="15"/>
  <c r="O27" i="15"/>
  <c r="P27" i="15"/>
  <c r="R27" i="15"/>
  <c r="V27" i="15"/>
  <c r="W27" i="15"/>
  <c r="H28" i="15"/>
  <c r="G28" i="15"/>
  <c r="N28" i="15"/>
  <c r="O28" i="15"/>
  <c r="P28" i="15"/>
  <c r="R28" i="15"/>
  <c r="V28" i="15"/>
  <c r="W28" i="15"/>
  <c r="H29" i="15"/>
  <c r="G29" i="15"/>
  <c r="N29" i="15"/>
  <c r="O29" i="15"/>
  <c r="P29" i="15"/>
  <c r="R29" i="15"/>
  <c r="V29" i="15"/>
  <c r="W29" i="15"/>
  <c r="H30" i="15"/>
  <c r="G30" i="15"/>
  <c r="N30" i="15"/>
  <c r="O30" i="15"/>
  <c r="P30" i="15"/>
  <c r="R30" i="15"/>
  <c r="V30" i="15"/>
  <c r="W30" i="15"/>
  <c r="H31" i="15"/>
  <c r="G31" i="15"/>
  <c r="N31" i="15"/>
  <c r="O31" i="15"/>
  <c r="P31" i="15"/>
  <c r="R31" i="15"/>
  <c r="V31" i="15"/>
  <c r="W31" i="15"/>
  <c r="H32" i="15"/>
  <c r="G32" i="15"/>
  <c r="N32" i="15"/>
  <c r="O32" i="15"/>
  <c r="P32" i="15"/>
  <c r="R32" i="15"/>
  <c r="V32" i="15"/>
  <c r="W32" i="15"/>
  <c r="H33" i="15"/>
  <c r="G33" i="15"/>
  <c r="N33" i="15"/>
  <c r="O33" i="15"/>
  <c r="P33" i="15"/>
  <c r="R33" i="15"/>
  <c r="V33" i="15"/>
  <c r="W33" i="15"/>
  <c r="H34" i="15"/>
  <c r="G34" i="15"/>
  <c r="N34" i="15"/>
  <c r="O34" i="15"/>
  <c r="P34" i="15"/>
  <c r="R34" i="15"/>
  <c r="V34" i="15"/>
  <c r="W34" i="15"/>
  <c r="H35" i="15"/>
  <c r="G35" i="15"/>
  <c r="N35" i="15"/>
  <c r="O35" i="15"/>
  <c r="P35" i="15"/>
  <c r="R35" i="15"/>
  <c r="V35" i="15"/>
  <c r="W35" i="15"/>
  <c r="H36" i="15"/>
  <c r="G36" i="15"/>
  <c r="N36" i="15"/>
  <c r="O36" i="15"/>
  <c r="P36" i="15"/>
  <c r="R36" i="15"/>
  <c r="V36" i="15"/>
  <c r="W36" i="15"/>
  <c r="H37" i="15"/>
  <c r="G37" i="15"/>
  <c r="N37" i="15"/>
  <c r="O37" i="15"/>
  <c r="P37" i="15"/>
  <c r="R37" i="15"/>
  <c r="V37" i="15"/>
  <c r="W37" i="15"/>
  <c r="H38" i="15"/>
  <c r="G38" i="15"/>
  <c r="N38" i="15"/>
  <c r="O38" i="15"/>
  <c r="P38" i="15"/>
  <c r="R38" i="15"/>
  <c r="V38" i="15"/>
  <c r="W38" i="15"/>
  <c r="H39" i="15"/>
  <c r="G39" i="15"/>
  <c r="N39" i="15"/>
  <c r="O39" i="15"/>
  <c r="P39" i="15"/>
  <c r="R39" i="15"/>
  <c r="V39" i="15"/>
  <c r="W39" i="15"/>
  <c r="H40" i="15"/>
  <c r="G40" i="15"/>
  <c r="N40" i="15"/>
  <c r="O40" i="15"/>
  <c r="P40" i="15"/>
  <c r="R40" i="15"/>
  <c r="V40" i="15"/>
  <c r="W40" i="15"/>
  <c r="J13" i="16"/>
  <c r="J12" i="16"/>
  <c r="H17" i="16"/>
  <c r="J9" i="16"/>
  <c r="G17" i="16"/>
  <c r="N17" i="16"/>
  <c r="O17" i="16"/>
  <c r="P17" i="16"/>
  <c r="R17" i="16"/>
  <c r="V17" i="16"/>
  <c r="W17" i="16"/>
  <c r="H18" i="16"/>
  <c r="G18" i="16"/>
  <c r="N18" i="16"/>
  <c r="O18" i="16"/>
  <c r="P18" i="16"/>
  <c r="R18" i="16"/>
  <c r="V18" i="16"/>
  <c r="W18" i="16"/>
  <c r="H19" i="16"/>
  <c r="G19" i="16"/>
  <c r="N19" i="16"/>
  <c r="O19" i="16"/>
  <c r="P19" i="16"/>
  <c r="R19" i="16"/>
  <c r="V19" i="16"/>
  <c r="W19" i="16"/>
  <c r="H20" i="16"/>
  <c r="G20" i="16"/>
  <c r="N20" i="16"/>
  <c r="O20" i="16"/>
  <c r="P20" i="16"/>
  <c r="R20" i="16"/>
  <c r="V20" i="16"/>
  <c r="W20" i="16"/>
  <c r="H21" i="16"/>
  <c r="G21" i="16"/>
  <c r="N21" i="16"/>
  <c r="O21" i="16"/>
  <c r="P21" i="16"/>
  <c r="R21" i="16"/>
  <c r="V21" i="16"/>
  <c r="W21" i="16"/>
  <c r="H22" i="16"/>
  <c r="G22" i="16"/>
  <c r="N22" i="16"/>
  <c r="O22" i="16"/>
  <c r="P22" i="16"/>
  <c r="R22" i="16"/>
  <c r="V22" i="16"/>
  <c r="W22" i="16"/>
  <c r="H23" i="16"/>
  <c r="G23" i="16"/>
  <c r="N23" i="16"/>
  <c r="O23" i="16"/>
  <c r="P23" i="16"/>
  <c r="R23" i="16"/>
  <c r="V23" i="16"/>
  <c r="W23" i="16"/>
  <c r="H24" i="16"/>
  <c r="G24" i="16"/>
  <c r="N24" i="16"/>
  <c r="O24" i="16"/>
  <c r="P24" i="16"/>
  <c r="R24" i="16"/>
  <c r="V24" i="16"/>
  <c r="W24" i="16"/>
  <c r="H25" i="16"/>
  <c r="G25" i="16"/>
  <c r="N25" i="16"/>
  <c r="O25" i="16"/>
  <c r="P25" i="16"/>
  <c r="R25" i="16"/>
  <c r="V25" i="16"/>
  <c r="W25" i="16"/>
  <c r="H26" i="16"/>
  <c r="G26" i="16"/>
  <c r="N26" i="16"/>
  <c r="O26" i="16"/>
  <c r="P26" i="16"/>
  <c r="R26" i="16"/>
  <c r="V26" i="16"/>
  <c r="W26" i="16"/>
  <c r="H27" i="16"/>
  <c r="G27" i="16"/>
  <c r="N27" i="16"/>
  <c r="O27" i="16"/>
  <c r="P27" i="16"/>
  <c r="R27" i="16"/>
  <c r="V27" i="16"/>
  <c r="W27" i="16"/>
  <c r="H28" i="16"/>
  <c r="G28" i="16"/>
  <c r="N28" i="16"/>
  <c r="O28" i="16"/>
  <c r="P28" i="16"/>
  <c r="R28" i="16"/>
  <c r="V28" i="16"/>
  <c r="W28" i="16"/>
  <c r="H29" i="16"/>
  <c r="G29" i="16"/>
  <c r="N29" i="16"/>
  <c r="O29" i="16"/>
  <c r="P29" i="16"/>
  <c r="R29" i="16"/>
  <c r="V29" i="16"/>
  <c r="W29" i="16"/>
  <c r="H30" i="16"/>
  <c r="G30" i="16"/>
  <c r="N30" i="16"/>
  <c r="O30" i="16"/>
  <c r="P30" i="16"/>
  <c r="R30" i="16"/>
  <c r="V30" i="16"/>
  <c r="W30" i="16"/>
  <c r="H31" i="16"/>
  <c r="G31" i="16"/>
  <c r="N31" i="16"/>
  <c r="O31" i="16"/>
  <c r="P31" i="16"/>
  <c r="R31" i="16"/>
  <c r="V31" i="16"/>
  <c r="W31" i="16"/>
  <c r="H32" i="16"/>
  <c r="G32" i="16"/>
  <c r="N32" i="16"/>
  <c r="O32" i="16"/>
  <c r="P32" i="16"/>
  <c r="R32" i="16"/>
  <c r="V32" i="16"/>
  <c r="W32" i="16"/>
  <c r="H33" i="16"/>
  <c r="G33" i="16"/>
  <c r="N33" i="16"/>
  <c r="O33" i="16"/>
  <c r="P33" i="16"/>
  <c r="R33" i="16"/>
  <c r="V33" i="16"/>
  <c r="W33" i="16"/>
  <c r="H34" i="16"/>
  <c r="G34" i="16"/>
  <c r="N34" i="16"/>
  <c r="O34" i="16"/>
  <c r="P34" i="16"/>
  <c r="R34" i="16"/>
  <c r="V34" i="16"/>
  <c r="W34" i="16"/>
  <c r="H35" i="16"/>
  <c r="G35" i="16"/>
  <c r="N35" i="16"/>
  <c r="O35" i="16"/>
  <c r="P35" i="16"/>
  <c r="R35" i="16"/>
  <c r="V35" i="16"/>
  <c r="W35" i="16"/>
  <c r="H36" i="16"/>
  <c r="G36" i="16"/>
  <c r="N36" i="16"/>
  <c r="O36" i="16"/>
  <c r="P36" i="16"/>
  <c r="R36" i="16"/>
  <c r="V36" i="16"/>
  <c r="W36" i="16"/>
  <c r="H37" i="16"/>
  <c r="G37" i="16"/>
  <c r="N37" i="16"/>
  <c r="O37" i="16"/>
  <c r="P37" i="16"/>
  <c r="R37" i="16"/>
  <c r="V37" i="16"/>
  <c r="W37" i="16"/>
  <c r="H38" i="16"/>
  <c r="G38" i="16"/>
  <c r="N38" i="16"/>
  <c r="O38" i="16"/>
  <c r="P38" i="16"/>
  <c r="R38" i="16"/>
  <c r="V38" i="16"/>
  <c r="W38" i="16"/>
  <c r="H39" i="16"/>
  <c r="G39" i="16"/>
  <c r="N39" i="16"/>
  <c r="O39" i="16"/>
  <c r="P39" i="16"/>
  <c r="R39" i="16"/>
  <c r="V39" i="16"/>
  <c r="W39" i="16"/>
  <c r="H40" i="16"/>
  <c r="G40" i="16"/>
  <c r="N40" i="16"/>
  <c r="O40" i="16"/>
  <c r="P40" i="16"/>
  <c r="R40" i="16"/>
  <c r="V40" i="16"/>
  <c r="W40" i="16"/>
  <c r="J9" i="14"/>
  <c r="G40" i="14"/>
  <c r="N40" i="14"/>
  <c r="W40" i="14"/>
  <c r="V40" i="14"/>
  <c r="G39" i="14"/>
  <c r="N39" i="14"/>
  <c r="W39" i="14"/>
  <c r="V39" i="14"/>
  <c r="G38" i="14"/>
  <c r="N38" i="14"/>
  <c r="W38" i="14"/>
  <c r="V38" i="14"/>
  <c r="G37" i="14"/>
  <c r="N37" i="14"/>
  <c r="W37" i="14"/>
  <c r="V37" i="14"/>
  <c r="G36" i="14"/>
  <c r="N36" i="14"/>
  <c r="W36" i="14"/>
  <c r="V36" i="14"/>
  <c r="G35" i="14"/>
  <c r="N35" i="14"/>
  <c r="W35" i="14"/>
  <c r="V35" i="14"/>
  <c r="G34" i="14"/>
  <c r="N34" i="14"/>
  <c r="W34" i="14"/>
  <c r="V34" i="14"/>
  <c r="O34" i="14"/>
  <c r="P34" i="14"/>
  <c r="R34" i="14"/>
  <c r="G33" i="14"/>
  <c r="N33" i="14"/>
  <c r="W33" i="14"/>
  <c r="V33" i="14"/>
  <c r="O33" i="14"/>
  <c r="P33" i="14"/>
  <c r="R33" i="14"/>
  <c r="G32" i="14"/>
  <c r="N32" i="14"/>
  <c r="W32" i="14"/>
  <c r="V32" i="14"/>
  <c r="O32" i="14"/>
  <c r="P32" i="14"/>
  <c r="R32" i="14"/>
  <c r="G31" i="14"/>
  <c r="N31" i="14"/>
  <c r="W31" i="14"/>
  <c r="V31" i="14"/>
  <c r="O31" i="14"/>
  <c r="P31" i="14"/>
  <c r="R31" i="14"/>
  <c r="G30" i="14"/>
  <c r="N30" i="14"/>
  <c r="W30" i="14"/>
  <c r="V30" i="14"/>
  <c r="O30" i="14"/>
  <c r="P30" i="14"/>
  <c r="R30" i="14"/>
  <c r="G29" i="14"/>
  <c r="N29" i="14"/>
  <c r="W29" i="14"/>
  <c r="V29" i="14"/>
  <c r="O29" i="14"/>
  <c r="P29" i="14"/>
  <c r="R29" i="14"/>
  <c r="G28" i="14"/>
  <c r="N28" i="14"/>
  <c r="W28" i="14"/>
  <c r="V28" i="14"/>
  <c r="O28" i="14"/>
  <c r="P28" i="14"/>
  <c r="R28" i="14"/>
  <c r="G27" i="14"/>
  <c r="N27" i="14"/>
  <c r="W27" i="14"/>
  <c r="V27" i="14"/>
  <c r="O27" i="14"/>
  <c r="P27" i="14"/>
  <c r="R27" i="14"/>
  <c r="G26" i="14"/>
  <c r="N26" i="14"/>
  <c r="W26" i="14"/>
  <c r="V26" i="14"/>
  <c r="O26" i="14"/>
  <c r="P26" i="14"/>
  <c r="R26" i="14"/>
  <c r="G25" i="14"/>
  <c r="N25" i="14"/>
  <c r="W25" i="14"/>
  <c r="V25" i="14"/>
  <c r="O25" i="14"/>
  <c r="P25" i="14"/>
  <c r="R25" i="14"/>
  <c r="G24" i="14"/>
  <c r="N24" i="14"/>
  <c r="W24" i="14"/>
  <c r="V24" i="14"/>
  <c r="O24" i="14"/>
  <c r="P24" i="14"/>
  <c r="R24" i="14"/>
  <c r="G23" i="14"/>
  <c r="N23" i="14"/>
  <c r="W23" i="14"/>
  <c r="V23" i="14"/>
  <c r="O23" i="14"/>
  <c r="P23" i="14"/>
  <c r="R23" i="14"/>
  <c r="G22" i="14"/>
  <c r="N22" i="14"/>
  <c r="W22" i="14"/>
  <c r="V22" i="14"/>
  <c r="O22" i="14"/>
  <c r="P22" i="14"/>
  <c r="R22" i="14"/>
  <c r="G21" i="14"/>
  <c r="N21" i="14"/>
  <c r="W21" i="14"/>
  <c r="V21" i="14"/>
  <c r="O21" i="14"/>
  <c r="P21" i="14"/>
  <c r="R21" i="14"/>
  <c r="G20" i="14"/>
  <c r="N20" i="14"/>
  <c r="W20" i="14"/>
  <c r="V20" i="14"/>
  <c r="O20" i="14"/>
  <c r="P20" i="14"/>
  <c r="R20" i="14"/>
  <c r="G19" i="14"/>
  <c r="N19" i="14"/>
  <c r="W19" i="14"/>
  <c r="V19" i="14"/>
  <c r="O19" i="14"/>
  <c r="P19" i="14"/>
  <c r="R19" i="14"/>
  <c r="G18" i="14"/>
  <c r="N18" i="14"/>
  <c r="W18" i="14"/>
  <c r="V18" i="14"/>
  <c r="O18" i="14"/>
  <c r="P18" i="14"/>
  <c r="R18" i="14"/>
  <c r="G17" i="14"/>
  <c r="N17" i="14"/>
  <c r="W17" i="14"/>
  <c r="V17" i="14"/>
  <c r="O17" i="14"/>
  <c r="P17" i="14"/>
  <c r="R17" i="14"/>
  <c r="J9" i="12"/>
  <c r="G40" i="12"/>
  <c r="N40" i="12"/>
  <c r="W40" i="12"/>
  <c r="V40" i="12"/>
  <c r="G39" i="12"/>
  <c r="N39" i="12"/>
  <c r="W39" i="12"/>
  <c r="V39" i="12"/>
  <c r="G38" i="12"/>
  <c r="N38" i="12"/>
  <c r="W38" i="12"/>
  <c r="V38" i="12"/>
  <c r="G37" i="12"/>
  <c r="N37" i="12"/>
  <c r="W37" i="12"/>
  <c r="V37" i="12"/>
  <c r="G36" i="12"/>
  <c r="N36" i="12"/>
  <c r="W36" i="12"/>
  <c r="V36" i="12"/>
  <c r="G35" i="12"/>
  <c r="N35" i="12"/>
  <c r="W35" i="12"/>
  <c r="V35" i="12"/>
  <c r="G34" i="12"/>
  <c r="N34" i="12"/>
  <c r="W34" i="12"/>
  <c r="V34" i="12"/>
  <c r="G33" i="12"/>
  <c r="N33" i="12"/>
  <c r="W33" i="12"/>
  <c r="V33" i="12"/>
  <c r="G32" i="12"/>
  <c r="N32" i="12"/>
  <c r="W32" i="12"/>
  <c r="V32" i="12"/>
  <c r="G31" i="12"/>
  <c r="N31" i="12"/>
  <c r="W31" i="12"/>
  <c r="V31" i="12"/>
  <c r="G30" i="12"/>
  <c r="N30" i="12"/>
  <c r="W30" i="12"/>
  <c r="V30" i="12"/>
  <c r="G29" i="12"/>
  <c r="N29" i="12"/>
  <c r="W29" i="12"/>
  <c r="V29" i="12"/>
  <c r="G28" i="12"/>
  <c r="N28" i="12"/>
  <c r="W28" i="12"/>
  <c r="V28" i="12"/>
  <c r="G27" i="12"/>
  <c r="N27" i="12"/>
  <c r="W27" i="12"/>
  <c r="V27" i="12"/>
  <c r="G26" i="12"/>
  <c r="N26" i="12"/>
  <c r="W26" i="12"/>
  <c r="V26" i="12"/>
  <c r="O26" i="12"/>
  <c r="P26" i="12"/>
  <c r="R26" i="12"/>
  <c r="G25" i="12"/>
  <c r="N25" i="12"/>
  <c r="W25" i="12"/>
  <c r="V25" i="12"/>
  <c r="O25" i="12"/>
  <c r="P25" i="12"/>
  <c r="R25" i="12"/>
  <c r="G24" i="12"/>
  <c r="N24" i="12"/>
  <c r="W24" i="12"/>
  <c r="V24" i="12"/>
  <c r="G23" i="12"/>
  <c r="N23" i="12"/>
  <c r="W23" i="12"/>
  <c r="V23" i="12"/>
  <c r="G22" i="12"/>
  <c r="N22" i="12"/>
  <c r="W22" i="12"/>
  <c r="V22" i="12"/>
  <c r="O22" i="12"/>
  <c r="P22" i="12"/>
  <c r="R22" i="12"/>
  <c r="G21" i="12"/>
  <c r="N21" i="12"/>
  <c r="W21" i="12"/>
  <c r="V21" i="12"/>
  <c r="O21" i="12"/>
  <c r="P21" i="12"/>
  <c r="R21" i="12"/>
  <c r="G20" i="12"/>
  <c r="N20" i="12"/>
  <c r="W20" i="12"/>
  <c r="V20" i="12"/>
  <c r="G19" i="12"/>
  <c r="N19" i="12"/>
  <c r="W19" i="12"/>
  <c r="V19" i="12"/>
  <c r="G18" i="12"/>
  <c r="N18" i="12"/>
  <c r="W18" i="12"/>
  <c r="V18" i="12"/>
  <c r="G17" i="12"/>
  <c r="N17" i="12"/>
  <c r="W17" i="12"/>
  <c r="V17" i="12"/>
  <c r="J9" i="11"/>
  <c r="G40" i="11"/>
  <c r="N40" i="11"/>
  <c r="W40" i="11"/>
  <c r="V40" i="11"/>
  <c r="G39" i="11"/>
  <c r="N39" i="11"/>
  <c r="W39" i="11"/>
  <c r="V39" i="11"/>
  <c r="G38" i="11"/>
  <c r="N38" i="11"/>
  <c r="W38" i="11"/>
  <c r="V38" i="11"/>
  <c r="G37" i="11"/>
  <c r="N37" i="11"/>
  <c r="W37" i="11"/>
  <c r="V37" i="11"/>
  <c r="G36" i="11"/>
  <c r="N36" i="11"/>
  <c r="W36" i="11"/>
  <c r="V36" i="11"/>
  <c r="G35" i="11"/>
  <c r="N35" i="11"/>
  <c r="W35" i="11"/>
  <c r="V35" i="11"/>
  <c r="G34" i="11"/>
  <c r="N34" i="11"/>
  <c r="W34" i="11"/>
  <c r="V34" i="11"/>
  <c r="G33" i="11"/>
  <c r="N33" i="11"/>
  <c r="W33" i="11"/>
  <c r="V33" i="11"/>
  <c r="G32" i="11"/>
  <c r="N32" i="11"/>
  <c r="W32" i="11"/>
  <c r="V32" i="11"/>
  <c r="G31" i="11"/>
  <c r="N31" i="11"/>
  <c r="W31" i="11"/>
  <c r="V31" i="11"/>
  <c r="G30" i="11"/>
  <c r="N30" i="11"/>
  <c r="W30" i="11"/>
  <c r="V30" i="11"/>
  <c r="G29" i="11"/>
  <c r="N29" i="11"/>
  <c r="W29" i="11"/>
  <c r="V29" i="11"/>
  <c r="G28" i="11"/>
  <c r="N28" i="11"/>
  <c r="W28" i="11"/>
  <c r="V28" i="11"/>
  <c r="G27" i="11"/>
  <c r="N27" i="11"/>
  <c r="W27" i="11"/>
  <c r="V27" i="11"/>
  <c r="G26" i="11"/>
  <c r="N26" i="11"/>
  <c r="W26" i="11"/>
  <c r="V26" i="11"/>
  <c r="G25" i="11"/>
  <c r="N25" i="11"/>
  <c r="W25" i="11"/>
  <c r="V25" i="11"/>
  <c r="G24" i="11"/>
  <c r="N24" i="11"/>
  <c r="W24" i="11"/>
  <c r="V24" i="11"/>
  <c r="G23" i="11"/>
  <c r="N23" i="11"/>
  <c r="W23" i="11"/>
  <c r="V23" i="11"/>
  <c r="G22" i="11"/>
  <c r="N22" i="11"/>
  <c r="W22" i="11"/>
  <c r="V22" i="11"/>
  <c r="G21" i="11"/>
  <c r="N21" i="11"/>
  <c r="W21" i="11"/>
  <c r="V21" i="11"/>
  <c r="G20" i="11"/>
  <c r="N20" i="11"/>
  <c r="W20" i="11"/>
  <c r="V20" i="11"/>
  <c r="G19" i="11"/>
  <c r="N19" i="11"/>
  <c r="W19" i="11"/>
  <c r="V19" i="11"/>
  <c r="G18" i="11"/>
  <c r="N18" i="11"/>
  <c r="W18" i="11"/>
  <c r="V18" i="11"/>
  <c r="G17" i="11"/>
  <c r="N17" i="11"/>
  <c r="W17" i="11"/>
  <c r="V17" i="11"/>
  <c r="J9" i="7"/>
  <c r="G36" i="7"/>
  <c r="N36" i="7"/>
  <c r="W36" i="7"/>
  <c r="V36" i="7"/>
  <c r="G35" i="7"/>
  <c r="N35" i="7"/>
  <c r="W35" i="7"/>
  <c r="V35" i="7"/>
  <c r="G34" i="7"/>
  <c r="N34" i="7"/>
  <c r="W34" i="7"/>
  <c r="V34" i="7"/>
  <c r="G33" i="7"/>
  <c r="N33" i="7"/>
  <c r="W33" i="7"/>
  <c r="V33" i="7"/>
  <c r="G32" i="7"/>
  <c r="N32" i="7"/>
  <c r="W32" i="7"/>
  <c r="V32" i="7"/>
  <c r="G31" i="7"/>
  <c r="N31" i="7"/>
  <c r="W31" i="7"/>
  <c r="V31" i="7"/>
  <c r="G30" i="7"/>
  <c r="N30" i="7"/>
  <c r="W30" i="7"/>
  <c r="V30" i="7"/>
  <c r="G29" i="7"/>
  <c r="N29" i="7"/>
  <c r="W29" i="7"/>
  <c r="V29" i="7"/>
  <c r="G28" i="7"/>
  <c r="N28" i="7"/>
  <c r="W28" i="7"/>
  <c r="V28" i="7"/>
  <c r="G27" i="7"/>
  <c r="N27" i="7"/>
  <c r="W27" i="7"/>
  <c r="V27" i="7"/>
  <c r="G26" i="7"/>
  <c r="N26" i="7"/>
  <c r="W26" i="7"/>
  <c r="V26" i="7"/>
  <c r="G25" i="7"/>
  <c r="N25" i="7"/>
  <c r="W25" i="7"/>
  <c r="V25" i="7"/>
  <c r="G24" i="7"/>
  <c r="N24" i="7"/>
  <c r="W24" i="7"/>
  <c r="V24" i="7"/>
  <c r="G23" i="7"/>
  <c r="N23" i="7"/>
  <c r="W23" i="7"/>
  <c r="V23" i="7"/>
  <c r="G22" i="7"/>
  <c r="N22" i="7"/>
  <c r="W22" i="7"/>
  <c r="V22" i="7"/>
  <c r="G21" i="7"/>
  <c r="N21" i="7"/>
  <c r="W21" i="7"/>
  <c r="V21" i="7"/>
  <c r="G20" i="7"/>
  <c r="N20" i="7"/>
  <c r="W20" i="7"/>
  <c r="V20" i="7"/>
  <c r="G19" i="7"/>
  <c r="N19" i="7"/>
  <c r="W19" i="7"/>
  <c r="V19" i="7"/>
  <c r="G18" i="7"/>
  <c r="N18" i="7"/>
  <c r="W18" i="7"/>
  <c r="V18" i="7"/>
  <c r="G17" i="7"/>
  <c r="N17" i="7"/>
  <c r="W17" i="7"/>
  <c r="V17" i="7"/>
  <c r="J9" i="4"/>
  <c r="J10" i="4"/>
  <c r="G36" i="4"/>
  <c r="N36" i="4"/>
  <c r="W36" i="4"/>
  <c r="V36" i="4"/>
  <c r="G35" i="4"/>
  <c r="N35" i="4"/>
  <c r="W35" i="4"/>
  <c r="V35" i="4"/>
  <c r="G34" i="4"/>
  <c r="N34" i="4"/>
  <c r="W34" i="4"/>
  <c r="V34" i="4"/>
  <c r="G33" i="4"/>
  <c r="N33" i="4"/>
  <c r="W33" i="4"/>
  <c r="V33" i="4"/>
  <c r="G32" i="4"/>
  <c r="N32" i="4"/>
  <c r="W32" i="4"/>
  <c r="V32" i="4"/>
  <c r="G31" i="4"/>
  <c r="N31" i="4"/>
  <c r="W31" i="4"/>
  <c r="V31" i="4"/>
  <c r="G30" i="4"/>
  <c r="N30" i="4"/>
  <c r="W30" i="4"/>
  <c r="V30" i="4"/>
  <c r="G29" i="4"/>
  <c r="N29" i="4"/>
  <c r="W29" i="4"/>
  <c r="V29" i="4"/>
  <c r="G28" i="4"/>
  <c r="N28" i="4"/>
  <c r="W28" i="4"/>
  <c r="V28" i="4"/>
  <c r="G27" i="4"/>
  <c r="N27" i="4"/>
  <c r="W27" i="4"/>
  <c r="V27" i="4"/>
  <c r="G26" i="4"/>
  <c r="N26" i="4"/>
  <c r="W26" i="4"/>
  <c r="V26" i="4"/>
  <c r="G25" i="4"/>
  <c r="N25" i="4"/>
  <c r="W25" i="4"/>
  <c r="V25" i="4"/>
  <c r="G24" i="4"/>
  <c r="N24" i="4"/>
  <c r="W24" i="4"/>
  <c r="V24" i="4"/>
  <c r="G23" i="4"/>
  <c r="N23" i="4"/>
  <c r="W23" i="4"/>
  <c r="V23" i="4"/>
  <c r="G22" i="4"/>
  <c r="N22" i="4"/>
  <c r="W22" i="4"/>
  <c r="V22" i="4"/>
  <c r="G21" i="4"/>
  <c r="N21" i="4"/>
  <c r="W21" i="4"/>
  <c r="V21" i="4"/>
  <c r="G20" i="4"/>
  <c r="N20" i="4"/>
  <c r="W20" i="4"/>
  <c r="V20" i="4"/>
  <c r="G19" i="4"/>
  <c r="N19" i="4"/>
  <c r="W19" i="4"/>
  <c r="V19" i="4"/>
  <c r="G18" i="4"/>
  <c r="N18" i="4"/>
  <c r="W18" i="4"/>
  <c r="V18" i="4"/>
  <c r="G17" i="4"/>
  <c r="N17" i="4"/>
  <c r="W17" i="4"/>
  <c r="V17" i="4"/>
  <c r="O17" i="4"/>
  <c r="P17" i="4"/>
  <c r="R17" i="4"/>
  <c r="J12" i="4"/>
  <c r="J13" i="4"/>
  <c r="H17" i="4"/>
  <c r="G40" i="4"/>
  <c r="N40" i="4"/>
  <c r="O40" i="4"/>
  <c r="P40" i="4"/>
  <c r="R40" i="4"/>
  <c r="H40" i="4"/>
  <c r="G39" i="4"/>
  <c r="N39" i="4"/>
  <c r="O39" i="4"/>
  <c r="P39" i="4"/>
  <c r="R39" i="4"/>
  <c r="H39" i="4"/>
  <c r="G38" i="4"/>
  <c r="N38" i="4"/>
  <c r="O38" i="4"/>
  <c r="P38" i="4"/>
  <c r="R38" i="4"/>
  <c r="H38" i="4"/>
  <c r="G37" i="4"/>
  <c r="N37" i="4"/>
  <c r="O37" i="4"/>
  <c r="P37" i="4"/>
  <c r="R37" i="4"/>
  <c r="H37" i="4"/>
  <c r="O36" i="4"/>
  <c r="P36" i="4"/>
  <c r="R36" i="4"/>
  <c r="H36" i="4"/>
  <c r="O35" i="4"/>
  <c r="P35" i="4"/>
  <c r="R35" i="4"/>
  <c r="H35" i="4"/>
  <c r="O34" i="4"/>
  <c r="P34" i="4"/>
  <c r="R34" i="4"/>
  <c r="H34" i="4"/>
  <c r="O33" i="4"/>
  <c r="P33" i="4"/>
  <c r="R33" i="4"/>
  <c r="H33" i="4"/>
  <c r="O32" i="4"/>
  <c r="P32" i="4"/>
  <c r="R32" i="4"/>
  <c r="H32" i="4"/>
  <c r="O31" i="4"/>
  <c r="P31" i="4"/>
  <c r="R31" i="4"/>
  <c r="H31" i="4"/>
  <c r="O30" i="4"/>
  <c r="P30" i="4"/>
  <c r="R30" i="4"/>
  <c r="H30" i="4"/>
  <c r="O29" i="4"/>
  <c r="P29" i="4"/>
  <c r="R29" i="4"/>
  <c r="H29" i="4"/>
  <c r="O28" i="4"/>
  <c r="P28" i="4"/>
  <c r="R28" i="4"/>
  <c r="H28" i="4"/>
  <c r="O27" i="4"/>
  <c r="P27" i="4"/>
  <c r="R27" i="4"/>
  <c r="H27" i="4"/>
  <c r="O26" i="4"/>
  <c r="P26" i="4"/>
  <c r="R26" i="4"/>
  <c r="H26" i="4"/>
  <c r="O25" i="4"/>
  <c r="P25" i="4"/>
  <c r="R25" i="4"/>
  <c r="H25" i="4"/>
  <c r="O24" i="4"/>
  <c r="P24" i="4"/>
  <c r="R24" i="4"/>
  <c r="H24" i="4"/>
  <c r="O23" i="4"/>
  <c r="P23" i="4"/>
  <c r="R23" i="4"/>
  <c r="H23" i="4"/>
  <c r="O22" i="4"/>
  <c r="P22" i="4"/>
  <c r="R22" i="4"/>
  <c r="H22" i="4"/>
  <c r="O21" i="4"/>
  <c r="P21" i="4"/>
  <c r="R21" i="4"/>
  <c r="H21" i="4"/>
  <c r="O20" i="4"/>
  <c r="P20" i="4"/>
  <c r="R20" i="4"/>
  <c r="H20" i="4"/>
  <c r="O19" i="4"/>
  <c r="P19" i="4"/>
  <c r="R19" i="4"/>
  <c r="H19" i="4"/>
  <c r="O18" i="4"/>
  <c r="P18" i="4"/>
  <c r="R18" i="4"/>
  <c r="H18" i="4"/>
  <c r="G40" i="7"/>
  <c r="N40" i="7"/>
  <c r="W40" i="7"/>
  <c r="V40" i="7"/>
  <c r="G39" i="7"/>
  <c r="N39" i="7"/>
  <c r="W39" i="7"/>
  <c r="V39" i="7"/>
  <c r="G38" i="7"/>
  <c r="N38" i="7"/>
  <c r="W38" i="7"/>
  <c r="V38" i="7"/>
  <c r="G37" i="7"/>
  <c r="N37" i="7"/>
  <c r="W37" i="7"/>
  <c r="V37" i="7"/>
  <c r="O17" i="7"/>
  <c r="P17" i="7"/>
  <c r="R17" i="7"/>
  <c r="S17" i="7"/>
  <c r="O40" i="7"/>
  <c r="P40" i="7"/>
  <c r="R40" i="7"/>
  <c r="S40" i="7"/>
  <c r="O39" i="7"/>
  <c r="P39" i="7"/>
  <c r="R39" i="7"/>
  <c r="S39" i="7"/>
  <c r="O38" i="7"/>
  <c r="P38" i="7"/>
  <c r="R38" i="7"/>
  <c r="S38" i="7"/>
  <c r="O37" i="7"/>
  <c r="P37" i="7"/>
  <c r="R37" i="7"/>
  <c r="S37" i="7"/>
  <c r="O36" i="7"/>
  <c r="P36" i="7"/>
  <c r="R36" i="7"/>
  <c r="S36" i="7"/>
  <c r="O35" i="7"/>
  <c r="P35" i="7"/>
  <c r="R35" i="7"/>
  <c r="S35" i="7"/>
  <c r="O34" i="7"/>
  <c r="P34" i="7"/>
  <c r="R34" i="7"/>
  <c r="S34" i="7"/>
  <c r="O33" i="7"/>
  <c r="P33" i="7"/>
  <c r="R33" i="7"/>
  <c r="S33" i="7"/>
  <c r="O32" i="7"/>
  <c r="P32" i="7"/>
  <c r="R32" i="7"/>
  <c r="S32" i="7"/>
  <c r="O31" i="7"/>
  <c r="P31" i="7"/>
  <c r="R31" i="7"/>
  <c r="S31" i="7"/>
  <c r="O30" i="7"/>
  <c r="P30" i="7"/>
  <c r="R30" i="7"/>
  <c r="S30" i="7"/>
  <c r="O29" i="7"/>
  <c r="P29" i="7"/>
  <c r="R29" i="7"/>
  <c r="S29" i="7"/>
  <c r="O28" i="7"/>
  <c r="P28" i="7"/>
  <c r="R28" i="7"/>
  <c r="S28" i="7"/>
  <c r="O27" i="7"/>
  <c r="P27" i="7"/>
  <c r="R27" i="7"/>
  <c r="S27" i="7"/>
  <c r="O26" i="7"/>
  <c r="P26" i="7"/>
  <c r="R26" i="7"/>
  <c r="S26" i="7"/>
  <c r="O25" i="7"/>
  <c r="P25" i="7"/>
  <c r="R25" i="7"/>
  <c r="S25" i="7"/>
  <c r="O24" i="7"/>
  <c r="P24" i="7"/>
  <c r="R24" i="7"/>
  <c r="S24" i="7"/>
  <c r="O23" i="7"/>
  <c r="P23" i="7"/>
  <c r="R23" i="7"/>
  <c r="S23" i="7"/>
  <c r="O22" i="7"/>
  <c r="P22" i="7"/>
  <c r="R22" i="7"/>
  <c r="S22" i="7"/>
  <c r="O21" i="7"/>
  <c r="P21" i="7"/>
  <c r="R21" i="7"/>
  <c r="S21" i="7"/>
  <c r="O20" i="7"/>
  <c r="P20" i="7"/>
  <c r="R20" i="7"/>
  <c r="S20" i="7"/>
  <c r="O19" i="7"/>
  <c r="P19" i="7"/>
  <c r="R19" i="7"/>
  <c r="S19" i="7"/>
  <c r="O18" i="7"/>
  <c r="P18" i="7"/>
  <c r="R18" i="7"/>
  <c r="S18" i="7"/>
  <c r="O17" i="11"/>
  <c r="P17" i="11"/>
  <c r="R17" i="11"/>
  <c r="S17" i="11"/>
  <c r="O40" i="11"/>
  <c r="P40" i="11"/>
  <c r="R40" i="11"/>
  <c r="S40" i="11"/>
  <c r="O39" i="11"/>
  <c r="P39" i="11"/>
  <c r="R39" i="11"/>
  <c r="S39" i="11"/>
  <c r="O38" i="11"/>
  <c r="P38" i="11"/>
  <c r="R38" i="11"/>
  <c r="S38" i="11"/>
  <c r="O37" i="11"/>
  <c r="P37" i="11"/>
  <c r="R37" i="11"/>
  <c r="S37" i="11"/>
  <c r="O36" i="11"/>
  <c r="P36" i="11"/>
  <c r="R36" i="11"/>
  <c r="S36" i="11"/>
  <c r="O35" i="11"/>
  <c r="P35" i="11"/>
  <c r="R35" i="11"/>
  <c r="S35" i="11"/>
  <c r="O34" i="11"/>
  <c r="P34" i="11"/>
  <c r="R34" i="11"/>
  <c r="S34" i="11"/>
  <c r="O33" i="11"/>
  <c r="P33" i="11"/>
  <c r="R33" i="11"/>
  <c r="S33" i="11"/>
  <c r="O32" i="11"/>
  <c r="P32" i="11"/>
  <c r="R32" i="11"/>
  <c r="S32" i="11"/>
  <c r="O31" i="11"/>
  <c r="P31" i="11"/>
  <c r="R31" i="11"/>
  <c r="S31" i="11"/>
  <c r="O30" i="11"/>
  <c r="P30" i="11"/>
  <c r="R30" i="11"/>
  <c r="S30" i="11"/>
  <c r="O29" i="11"/>
  <c r="P29" i="11"/>
  <c r="R29" i="11"/>
  <c r="S29" i="11"/>
  <c r="O28" i="11"/>
  <c r="P28" i="11"/>
  <c r="R28" i="11"/>
  <c r="S28" i="11"/>
  <c r="O27" i="11"/>
  <c r="P27" i="11"/>
  <c r="R27" i="11"/>
  <c r="S27" i="11"/>
  <c r="O26" i="11"/>
  <c r="P26" i="11"/>
  <c r="R26" i="11"/>
  <c r="S26" i="11"/>
  <c r="O25" i="11"/>
  <c r="P25" i="11"/>
  <c r="R25" i="11"/>
  <c r="S25" i="11"/>
  <c r="O24" i="11"/>
  <c r="P24" i="11"/>
  <c r="R24" i="11"/>
  <c r="S24" i="11"/>
  <c r="O23" i="11"/>
  <c r="P23" i="11"/>
  <c r="R23" i="11"/>
  <c r="S23" i="11"/>
  <c r="O22" i="11"/>
  <c r="P22" i="11"/>
  <c r="R22" i="11"/>
  <c r="S22" i="11"/>
  <c r="O21" i="11"/>
  <c r="P21" i="11"/>
  <c r="R21" i="11"/>
  <c r="S21" i="11"/>
  <c r="O20" i="11"/>
  <c r="P20" i="11"/>
  <c r="R20" i="11"/>
  <c r="S20" i="11"/>
  <c r="O19" i="11"/>
  <c r="P19" i="11"/>
  <c r="R19" i="11"/>
  <c r="S19" i="11"/>
  <c r="O18" i="11"/>
  <c r="P18" i="11"/>
  <c r="R18" i="11"/>
  <c r="S18" i="11"/>
  <c r="O17" i="12"/>
  <c r="P17" i="12"/>
  <c r="R17" i="12"/>
  <c r="S17" i="12"/>
  <c r="O40" i="12"/>
  <c r="P40" i="12"/>
  <c r="R40" i="12"/>
  <c r="S40" i="12"/>
  <c r="O39" i="12"/>
  <c r="P39" i="12"/>
  <c r="R39" i="12"/>
  <c r="S39" i="12"/>
  <c r="O38" i="12"/>
  <c r="P38" i="12"/>
  <c r="R38" i="12"/>
  <c r="S38" i="12"/>
  <c r="O37" i="12"/>
  <c r="P37" i="12"/>
  <c r="R37" i="12"/>
  <c r="S37" i="12"/>
  <c r="O36" i="12"/>
  <c r="P36" i="12"/>
  <c r="R36" i="12"/>
  <c r="S36" i="12"/>
  <c r="O35" i="12"/>
  <c r="P35" i="12"/>
  <c r="R35" i="12"/>
  <c r="S35" i="12"/>
  <c r="O34" i="12"/>
  <c r="P34" i="12"/>
  <c r="R34" i="12"/>
  <c r="S34" i="12"/>
  <c r="O33" i="12"/>
  <c r="P33" i="12"/>
  <c r="R33" i="12"/>
  <c r="S33" i="12"/>
  <c r="O32" i="12"/>
  <c r="P32" i="12"/>
  <c r="R32" i="12"/>
  <c r="S32" i="12"/>
  <c r="O31" i="12"/>
  <c r="P31" i="12"/>
  <c r="R31" i="12"/>
  <c r="S31" i="12"/>
  <c r="O30" i="12"/>
  <c r="P30" i="12"/>
  <c r="R30" i="12"/>
  <c r="S30" i="12"/>
  <c r="O29" i="12"/>
  <c r="P29" i="12"/>
  <c r="R29" i="12"/>
  <c r="S29" i="12"/>
  <c r="O28" i="12"/>
  <c r="P28" i="12"/>
  <c r="R28" i="12"/>
  <c r="S28" i="12"/>
  <c r="O27" i="12"/>
  <c r="P27" i="12"/>
  <c r="R27" i="12"/>
  <c r="S27" i="12"/>
  <c r="O24" i="12"/>
  <c r="P24" i="12"/>
  <c r="R24" i="12"/>
  <c r="S24" i="12"/>
  <c r="O23" i="12"/>
  <c r="P23" i="12"/>
  <c r="R23" i="12"/>
  <c r="S23" i="12"/>
  <c r="O20" i="12"/>
  <c r="P20" i="12"/>
  <c r="R20" i="12"/>
  <c r="S20" i="12"/>
  <c r="O19" i="12"/>
  <c r="P19" i="12"/>
  <c r="R19" i="12"/>
  <c r="S19" i="12"/>
  <c r="O18" i="12"/>
  <c r="P18" i="12"/>
  <c r="R18" i="12"/>
  <c r="S18" i="12"/>
  <c r="O40" i="14"/>
  <c r="P40" i="14"/>
  <c r="R40" i="14"/>
  <c r="S40" i="14"/>
  <c r="O39" i="14"/>
  <c r="P39" i="14"/>
  <c r="R39" i="14"/>
  <c r="S39" i="14"/>
  <c r="O38" i="14"/>
  <c r="P38" i="14"/>
  <c r="R38" i="14"/>
  <c r="S38" i="14"/>
  <c r="O37" i="14"/>
  <c r="P37" i="14"/>
  <c r="R37" i="14"/>
  <c r="S37" i="14"/>
  <c r="O36" i="14"/>
  <c r="P36" i="14"/>
  <c r="R36" i="14"/>
  <c r="S36" i="14"/>
  <c r="O35" i="14"/>
  <c r="P35" i="14"/>
  <c r="R35" i="14"/>
  <c r="S35" i="14"/>
</calcChain>
</file>

<file path=xl/comments1.xml><?xml version="1.0" encoding="utf-8"?>
<comments xmlns="http://schemas.openxmlformats.org/spreadsheetml/2006/main">
  <authors>
    <author>Petra Linke</author>
  </authors>
  <commentList>
    <comment ref="J42" authorId="0">
      <text>
        <r>
          <rPr>
            <b/>
            <sz val="9"/>
            <color indexed="81"/>
            <rFont val="Tahoma"/>
            <charset val="1"/>
          </rPr>
          <t>Petra Linke:</t>
        </r>
        <r>
          <rPr>
            <sz val="9"/>
            <color indexed="81"/>
            <rFont val="Tahoma"/>
            <charset val="1"/>
          </rPr>
          <t xml:space="preserve">
not possible</t>
        </r>
      </text>
    </comment>
  </commentList>
</comments>
</file>

<file path=xl/sharedStrings.xml><?xml version="1.0" encoding="utf-8"?>
<sst xmlns="http://schemas.openxmlformats.org/spreadsheetml/2006/main" count="1759" uniqueCount="282">
  <si>
    <t>SampleName</t>
  </si>
  <si>
    <t>Type</t>
  </si>
  <si>
    <t>soil</t>
  </si>
  <si>
    <t>HEW22-2-1</t>
  </si>
  <si>
    <t>HEW22-2-2</t>
  </si>
  <si>
    <t>HEW42-2-1</t>
  </si>
  <si>
    <t>HEW42-2-2</t>
  </si>
  <si>
    <t>SEG38-2-1</t>
  </si>
  <si>
    <t>SEG38-2-2</t>
  </si>
  <si>
    <t>SEG40-2-1</t>
  </si>
  <si>
    <t>SEG40-2-2</t>
  </si>
  <si>
    <t>SEG46-2-1</t>
  </si>
  <si>
    <t>SEG46-2-2</t>
  </si>
  <si>
    <t>SEW11-2-1</t>
  </si>
  <si>
    <t>SEW11-2-2</t>
  </si>
  <si>
    <t>SEW34-2-1</t>
  </si>
  <si>
    <t>SEW34-2-2</t>
  </si>
  <si>
    <t>SEW43-2-1</t>
  </si>
  <si>
    <t>SEW43-2-2</t>
  </si>
  <si>
    <t>Project</t>
  </si>
  <si>
    <t>ArcInc</t>
  </si>
  <si>
    <t>Date</t>
  </si>
  <si>
    <t>Group</t>
  </si>
  <si>
    <t>AG Schrumpf</t>
  </si>
  <si>
    <t>ID</t>
  </si>
  <si>
    <t>HEG32-2-1</t>
  </si>
  <si>
    <t>HEG32-2-2</t>
  </si>
  <si>
    <t>HEG10-2-1</t>
  </si>
  <si>
    <t>HEG10-2-2</t>
  </si>
  <si>
    <t>HEG48-2-1</t>
  </si>
  <si>
    <t>HEG48-2-2</t>
  </si>
  <si>
    <t>HEW41-2-1</t>
  </si>
  <si>
    <t>HEW41-2-2</t>
  </si>
  <si>
    <t>Depth</t>
  </si>
  <si>
    <t>0-10cm</t>
  </si>
  <si>
    <t>11_2018</t>
  </si>
  <si>
    <t>#</t>
  </si>
  <si>
    <t>Sample</t>
  </si>
  <si>
    <t>P_Jar</t>
  </si>
  <si>
    <t>Leakage</t>
  </si>
  <si>
    <t>Time</t>
  </si>
  <si>
    <t>P_sample</t>
  </si>
  <si>
    <t>P_leakage_S</t>
  </si>
  <si>
    <t>P_atm</t>
  </si>
  <si>
    <t>mean_V_pump</t>
  </si>
  <si>
    <t>V_sample</t>
  </si>
  <si>
    <t>P_std_jar</t>
  </si>
  <si>
    <t>P_diff_zero</t>
  </si>
  <si>
    <t>V_std_jar</t>
  </si>
  <si>
    <t>V_pump</t>
  </si>
  <si>
    <t>Start Date Incubation</t>
  </si>
  <si>
    <t>[hPa]</t>
  </si>
  <si>
    <t>[ml]</t>
  </si>
  <si>
    <t>Start Date Pre-Incubation</t>
  </si>
  <si>
    <t>Date:</t>
  </si>
  <si>
    <t>Volume</t>
  </si>
  <si>
    <t>Peak area (Int)</t>
  </si>
  <si>
    <t>Peak height (Int Max)</t>
  </si>
  <si>
    <t>5,0</t>
  </si>
  <si>
    <t>4,4</t>
  </si>
  <si>
    <t>4,0</t>
  </si>
  <si>
    <t>3,4</t>
  </si>
  <si>
    <t>3,0</t>
  </si>
  <si>
    <t>2,4</t>
  </si>
  <si>
    <t>2,0</t>
  </si>
  <si>
    <t>1,4</t>
  </si>
  <si>
    <t>1,0</t>
  </si>
  <si>
    <t>0,4</t>
  </si>
  <si>
    <t>inj. volume</t>
  </si>
  <si>
    <t>CO2 conc.</t>
  </si>
  <si>
    <t>peak area</t>
  </si>
  <si>
    <t>peak height</t>
  </si>
  <si>
    <t>inj. Vol. CO2</t>
  </si>
  <si>
    <t>ml</t>
  </si>
  <si>
    <t>dd/mm/yyyy</t>
  </si>
  <si>
    <r>
      <t>ppm (</t>
    </r>
    <r>
      <rPr>
        <i/>
        <sz val="11"/>
        <color indexed="8"/>
        <rFont val="Calibri"/>
        <family val="2"/>
      </rPr>
      <t>µ</t>
    </r>
    <r>
      <rPr>
        <i/>
        <sz val="11"/>
        <color indexed="8"/>
        <rFont val="Calibri"/>
        <family val="2"/>
        <scheme val="minor"/>
      </rPr>
      <t>l l</t>
    </r>
    <r>
      <rPr>
        <i/>
        <vertAlign val="superscript"/>
        <sz val="11"/>
        <color indexed="8"/>
        <rFont val="Calibri"/>
        <family val="2"/>
        <scheme val="minor"/>
      </rPr>
      <t>-1</t>
    </r>
    <r>
      <rPr>
        <i/>
        <sz val="11"/>
        <color indexed="8"/>
        <rFont val="Calibri"/>
        <family val="2"/>
        <scheme val="minor"/>
      </rPr>
      <t>)</t>
    </r>
  </si>
  <si>
    <t>units</t>
  </si>
  <si>
    <t xml:space="preserve">µl </t>
  </si>
  <si>
    <t>Slope_area</t>
  </si>
  <si>
    <t>intercept_area</t>
  </si>
  <si>
    <t>slope_peak</t>
  </si>
  <si>
    <t>intercept_peak</t>
  </si>
  <si>
    <t>End_Date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</si>
  <si>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(area)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</si>
  <si>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 xml:space="preserve">2 </t>
    </r>
    <r>
      <rPr>
        <b/>
        <sz val="11"/>
        <color indexed="8"/>
        <rFont val="Calibri"/>
        <family val="2"/>
        <scheme val="minor"/>
      </rPr>
      <t>Volume (height)</t>
    </r>
  </si>
  <si>
    <t>Start_Date</t>
  </si>
  <si>
    <t>Incubation/Dur.</t>
  </si>
  <si>
    <t>Jar volume</t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</si>
  <si>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</si>
  <si>
    <r>
      <t>CO</t>
    </r>
    <r>
      <rPr>
        <b/>
        <vertAlign val="subscript"/>
        <sz val="11"/>
        <color indexed="8"/>
        <rFont val="Calibri"/>
        <family val="2"/>
        <scheme val="minor"/>
      </rPr>
      <t>2</t>
    </r>
    <r>
      <rPr>
        <b/>
        <sz val="11"/>
        <color indexed="8"/>
        <rFont val="Calibri"/>
        <family val="2"/>
        <scheme val="minor"/>
      </rPr>
      <t>/jar</t>
    </r>
  </si>
  <si>
    <r>
      <t>C</t>
    </r>
    <r>
      <rPr>
        <b/>
        <sz val="11"/>
        <color indexed="8"/>
        <rFont val="Calibri"/>
        <family val="2"/>
        <scheme val="minor"/>
      </rPr>
      <t>/jar</t>
    </r>
  </si>
  <si>
    <t>Threshold CO2 (1 mgC)</t>
  </si>
  <si>
    <t>C/Container</t>
  </si>
  <si>
    <t>C retrieval</t>
  </si>
  <si>
    <t>CO2 partial pressure</t>
  </si>
  <si>
    <t>dd/mm/yyyy hh:mm</t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</si>
  <si>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 xml:space="preserve">/ml  Air </t>
    </r>
  </si>
  <si>
    <r>
      <t>ml CO</t>
    </r>
    <r>
      <rPr>
        <i/>
        <vertAlign val="subscript"/>
        <sz val="11"/>
        <color indexed="8"/>
        <rFont val="Calibri"/>
        <family val="2"/>
        <scheme val="minor"/>
      </rPr>
      <t>2</t>
    </r>
    <r>
      <rPr>
        <i/>
        <sz val="11"/>
        <color indexed="8"/>
        <rFont val="Calibri"/>
        <family val="2"/>
        <scheme val="minor"/>
      </rPr>
      <t>/ml  Air</t>
    </r>
  </si>
  <si>
    <t>hours</t>
  </si>
  <si>
    <t>days</t>
  </si>
  <si>
    <t>mg</t>
  </si>
  <si>
    <t>[mg CO2 jar-1]</t>
  </si>
  <si>
    <t>%</t>
  </si>
  <si>
    <t>mbar</t>
  </si>
  <si>
    <t>ppm</t>
  </si>
  <si>
    <t>Sampling time</t>
  </si>
  <si>
    <t>Methods/Steps</t>
  </si>
  <si>
    <t>sample weighing, leakage test, starting pre-incubation phase with 5 min flushing at 18:00</t>
  </si>
  <si>
    <t>Licor CO2 measurement</t>
  </si>
  <si>
    <t>extraction 12.12.18</t>
  </si>
  <si>
    <t>faktor 4,78</t>
  </si>
  <si>
    <t>Licor CO2 measurement, 13C and 14C sampling, flushing and start of incubation phase</t>
  </si>
  <si>
    <t>extraction 14.12.18</t>
  </si>
  <si>
    <t>Analysis No.</t>
  </si>
  <si>
    <t>Ampl. 44</t>
  </si>
  <si>
    <t>Ampl. 45</t>
  </si>
  <si>
    <t>Ampl. 46</t>
  </si>
  <si>
    <t>ID 1</t>
  </si>
  <si>
    <t>ID 2</t>
  </si>
  <si>
    <t>preparation</t>
  </si>
  <si>
    <t>sample assignment</t>
  </si>
  <si>
    <t>error  *</t>
  </si>
  <si>
    <t>offset corr sample</t>
  </si>
  <si>
    <t xml:space="preserve">dilution </t>
  </si>
  <si>
    <t>diff.abs.</t>
  </si>
  <si>
    <t>Attention! Please note that values with Amplitude low can have a higher error bar.</t>
  </si>
  <si>
    <t>d13C</t>
  </si>
  <si>
    <t>141695</t>
  </si>
  <si>
    <t>30</t>
  </si>
  <si>
    <t/>
  </si>
  <si>
    <t>141696</t>
  </si>
  <si>
    <t>141697</t>
  </si>
  <si>
    <t>141698</t>
  </si>
  <si>
    <t>141700</t>
  </si>
  <si>
    <t>141701</t>
  </si>
  <si>
    <t>141702</t>
  </si>
  <si>
    <t>141703</t>
  </si>
  <si>
    <t>141706</t>
  </si>
  <si>
    <t>141707</t>
  </si>
  <si>
    <t>141708</t>
  </si>
  <si>
    <t>50</t>
  </si>
  <si>
    <t>141709</t>
  </si>
  <si>
    <t>141711</t>
  </si>
  <si>
    <t>150</t>
  </si>
  <si>
    <t>141712</t>
  </si>
  <si>
    <t>141713</t>
  </si>
  <si>
    <t>141714</t>
  </si>
  <si>
    <t>141717</t>
  </si>
  <si>
    <t>141718</t>
  </si>
  <si>
    <t>141719</t>
  </si>
  <si>
    <t>200</t>
  </si>
  <si>
    <t>141720</t>
  </si>
  <si>
    <t>141722</t>
  </si>
  <si>
    <t>141723</t>
  </si>
  <si>
    <t>141724</t>
  </si>
  <si>
    <t>141725</t>
  </si>
  <si>
    <t>141728</t>
  </si>
  <si>
    <t>141729</t>
  </si>
  <si>
    <t>141730</t>
  </si>
  <si>
    <t>141731</t>
  </si>
  <si>
    <t>141733</t>
  </si>
  <si>
    <t>141734</t>
  </si>
  <si>
    <t>141735</t>
  </si>
  <si>
    <t>141736</t>
  </si>
  <si>
    <t>141739</t>
  </si>
  <si>
    <t>141740</t>
  </si>
  <si>
    <t>141741</t>
  </si>
  <si>
    <t>141742</t>
  </si>
  <si>
    <t>141744</t>
  </si>
  <si>
    <t>Blank1</t>
  </si>
  <si>
    <t>peak lower than 10mV, reevaluated peak hight 5mV</t>
  </si>
  <si>
    <t>141745</t>
  </si>
  <si>
    <t>141746</t>
  </si>
  <si>
    <t>Blank2</t>
  </si>
  <si>
    <t>peak lower than 5mV, not reevaluated</t>
  </si>
  <si>
    <t>-</t>
  </si>
  <si>
    <t>141747</t>
  </si>
  <si>
    <t>Blanks sehen sehr gut aus.</t>
  </si>
  <si>
    <t>PREINCUBATION</t>
  </si>
  <si>
    <t>extraction 17.12.18</t>
  </si>
  <si>
    <t>142016</t>
  </si>
  <si>
    <t>1</t>
  </si>
  <si>
    <t>HEG10-2-1_14122018</t>
  </si>
  <si>
    <t>142017</t>
  </si>
  <si>
    <t>142018</t>
  </si>
  <si>
    <t>2</t>
  </si>
  <si>
    <t>HEG10-2-2_14122018</t>
  </si>
  <si>
    <t>142019</t>
  </si>
  <si>
    <t>142021</t>
  </si>
  <si>
    <t>3</t>
  </si>
  <si>
    <t>HEG32-2-1_14122018</t>
  </si>
  <si>
    <t>142022</t>
  </si>
  <si>
    <t>142023</t>
  </si>
  <si>
    <t>4</t>
  </si>
  <si>
    <t>HEG32-2-2_14122018</t>
  </si>
  <si>
    <t>142024</t>
  </si>
  <si>
    <t>142027</t>
  </si>
  <si>
    <t>5</t>
  </si>
  <si>
    <t>HEG48-2-1_12122018</t>
  </si>
  <si>
    <t>142028</t>
  </si>
  <si>
    <t>142029</t>
  </si>
  <si>
    <t>6</t>
  </si>
  <si>
    <t>HEG48-2-2_12122018</t>
  </si>
  <si>
    <t>142030</t>
  </si>
  <si>
    <t>142032</t>
  </si>
  <si>
    <t>7</t>
  </si>
  <si>
    <t>100</t>
  </si>
  <si>
    <t>HEW22-2-1_14122018</t>
  </si>
  <si>
    <t>142033</t>
  </si>
  <si>
    <t>142034</t>
  </si>
  <si>
    <t>8</t>
  </si>
  <si>
    <t>HEW22-2-2_14122018</t>
  </si>
  <si>
    <t>142035</t>
  </si>
  <si>
    <t>142038</t>
  </si>
  <si>
    <t>9</t>
  </si>
  <si>
    <t>Blank_3015</t>
  </si>
  <si>
    <t>142039</t>
  </si>
  <si>
    <t>142040</t>
  </si>
  <si>
    <t>10</t>
  </si>
  <si>
    <t>synt.Luft</t>
  </si>
  <si>
    <t>Amplitude low</t>
  </si>
  <si>
    <t>142041</t>
  </si>
  <si>
    <t>142043</t>
  </si>
  <si>
    <t>11</t>
  </si>
  <si>
    <t>HEW41-2-1_12122018</t>
  </si>
  <si>
    <t>142044</t>
  </si>
  <si>
    <t>142045</t>
  </si>
  <si>
    <t>12</t>
  </si>
  <si>
    <t>HEW41-2-2_12122018</t>
  </si>
  <si>
    <t>142046</t>
  </si>
  <si>
    <t>142049</t>
  </si>
  <si>
    <t>13</t>
  </si>
  <si>
    <t>HEW42-2-1_14122018</t>
  </si>
  <si>
    <t>142050</t>
  </si>
  <si>
    <t>142051</t>
  </si>
  <si>
    <t>14</t>
  </si>
  <si>
    <t>HEW42-2-2_14122018</t>
  </si>
  <si>
    <t>142052</t>
  </si>
  <si>
    <t>142054</t>
  </si>
  <si>
    <t>15</t>
  </si>
  <si>
    <t>SEG38-2-1_14122018</t>
  </si>
  <si>
    <t>142055</t>
  </si>
  <si>
    <t>142056</t>
  </si>
  <si>
    <t>16</t>
  </si>
  <si>
    <t>SEG38-2-2_14122018</t>
  </si>
  <si>
    <t>142057</t>
  </si>
  <si>
    <t>142060</t>
  </si>
  <si>
    <t>17</t>
  </si>
  <si>
    <t>SEG40-2-1_14122018</t>
  </si>
  <si>
    <t>142061</t>
  </si>
  <si>
    <t>142062</t>
  </si>
  <si>
    <t>18</t>
  </si>
  <si>
    <t>SEG40-2-2_14122018</t>
  </si>
  <si>
    <t>142063</t>
  </si>
  <si>
    <t>142065</t>
  </si>
  <si>
    <t>19</t>
  </si>
  <si>
    <t>SEG46-2-1_14122018</t>
  </si>
  <si>
    <t>142066</t>
  </si>
  <si>
    <t>142067</t>
  </si>
  <si>
    <t>20</t>
  </si>
  <si>
    <t>SEG46-2-2_14122018</t>
  </si>
  <si>
    <t>142068</t>
  </si>
  <si>
    <r>
      <t xml:space="preserve">final time </t>
    </r>
    <r>
      <rPr>
        <b/>
        <sz val="9"/>
        <rFont val="Arial"/>
        <family val="2"/>
      </rPr>
      <t>date</t>
    </r>
  </si>
  <si>
    <t>Soil dry weight</t>
  </si>
  <si>
    <t>[g]</t>
  </si>
  <si>
    <t>H2O added</t>
  </si>
  <si>
    <t>Target WHC</t>
  </si>
  <si>
    <t>[%]</t>
  </si>
  <si>
    <t>WHC factor</t>
  </si>
  <si>
    <t>[H2O mass proportion of dry soil mass]</t>
  </si>
  <si>
    <t>extraction 21.01.19</t>
  </si>
  <si>
    <t>Blank_10_14012019</t>
  </si>
  <si>
    <t>Blank_11_14012019</t>
  </si>
  <si>
    <t>Blank_12_14012019</t>
  </si>
  <si>
    <t>Blank_13_14012019</t>
  </si>
  <si>
    <t>P-Nr.</t>
  </si>
  <si>
    <t>Probe</t>
  </si>
  <si>
    <t>F14C</t>
  </si>
  <si>
    <t xml:space="preserve">err </t>
  </si>
  <si>
    <t>∆14C  (‰)</t>
  </si>
  <si>
    <t>err  (‰)</t>
  </si>
  <si>
    <t>remark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</si>
</sst>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d/m/yy\ h:mm;@"/>
    <numFmt numFmtId="165" formatCode="0.00000"/>
    <numFmt numFmtId="166" formatCode="0.0000"/>
    <numFmt numFmtId="167" formatCode="0.000"/>
    <numFmt numFmtId="168" formatCode="0.0"/>
    <numFmt numFmtId="169" formatCode="h:mm;@"/>
  </numFmts>
  <fonts count="34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u/>
      <sz val="12"/>
      <color theme="11"/>
      <name val="Calibri"/>
      <family val="2"/>
      <charset val="204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i/>
      <sz val="11"/>
      <color indexed="8"/>
      <name val="Calibri"/>
      <family val="2"/>
    </font>
    <font>
      <i/>
      <vertAlign val="superscript"/>
      <sz val="11"/>
      <color indexed="8"/>
      <name val="Calibri"/>
      <family val="2"/>
      <scheme val="minor"/>
    </font>
    <font>
      <b/>
      <sz val="11"/>
      <color theme="3" tint="0.39997558519241921"/>
      <name val="Calibri"/>
      <family val="2"/>
    </font>
    <font>
      <b/>
      <sz val="11"/>
      <color theme="5" tint="-0.249977111117893"/>
      <name val="Calibri"/>
      <family val="2"/>
    </font>
    <font>
      <b/>
      <sz val="11"/>
      <color theme="5" tint="-0.249977111117893"/>
      <name val="Calibri"/>
      <family val="2"/>
      <scheme val="minor"/>
    </font>
    <font>
      <b/>
      <vertAlign val="subscript"/>
      <sz val="11"/>
      <color indexed="8"/>
      <name val="Calibri"/>
      <family val="2"/>
      <scheme val="minor"/>
    </font>
    <font>
      <i/>
      <vertAlign val="subscript"/>
      <sz val="11"/>
      <color indexed="8"/>
      <name val="Calibri"/>
      <family val="2"/>
      <scheme val="minor"/>
    </font>
    <font>
      <sz val="10"/>
      <name val="Courier"/>
      <family val="3"/>
    </font>
    <font>
      <b/>
      <sz val="9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sz val="10"/>
      <color rgb="FFFF0000"/>
      <name val="Arial"/>
      <family val="2"/>
    </font>
    <font>
      <sz val="9"/>
      <name val="Courier"/>
      <family val="3"/>
    </font>
    <font>
      <sz val="10"/>
      <name val="Arial"/>
      <family val="2"/>
    </font>
    <font>
      <b/>
      <sz val="10"/>
      <color rgb="FFFF0000"/>
      <name val="Arial"/>
      <family val="2"/>
    </font>
    <font>
      <sz val="9"/>
      <color rgb="FFFF0000"/>
      <name val="Courier"/>
      <family val="3"/>
    </font>
    <font>
      <sz val="9"/>
      <color rgb="FFFF0000"/>
      <name val="Arial"/>
      <family val="2"/>
    </font>
    <font>
      <b/>
      <strike/>
      <sz val="9"/>
      <color rgb="FFFF0000"/>
      <name val="Arial"/>
      <family val="2"/>
    </font>
    <font>
      <sz val="9"/>
      <color rgb="FFFF0000"/>
      <name val="Arial Narrow"/>
      <family val="2"/>
    </font>
    <font>
      <b/>
      <sz val="9"/>
      <color indexed="81"/>
      <name val="Tahoma"/>
      <charset val="1"/>
    </font>
    <font>
      <sz val="9"/>
      <color indexed="81"/>
      <name val="Tahoma"/>
      <charset val="1"/>
    </font>
    <font>
      <sz val="12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8" tint="0.79998168889431442"/>
        <bgColor indexed="64"/>
      </patternFill>
    </fill>
  </fills>
  <borders count="1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</borders>
  <cellStyleXfs count="1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19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4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5" fillId="2" borderId="0" xfId="7" applyFont="1" applyFill="1" applyBorder="1" applyAlignment="1"/>
    <xf numFmtId="2" fontId="5" fillId="2" borderId="0" xfId="7" applyNumberFormat="1" applyFont="1" applyFill="1" applyBorder="1" applyAlignment="1">
      <alignment horizontal="center"/>
    </xf>
    <xf numFmtId="1" fontId="5" fillId="2" borderId="4" xfId="7" applyNumberFormat="1" applyFont="1" applyFill="1" applyBorder="1" applyAlignment="1">
      <alignment horizontal="center"/>
    </xf>
    <xf numFmtId="2" fontId="5" fillId="3" borderId="0" xfId="7" applyNumberFormat="1" applyFont="1" applyFill="1" applyBorder="1" applyAlignment="1">
      <alignment horizontal="center"/>
    </xf>
    <xf numFmtId="2" fontId="5" fillId="3" borderId="4" xfId="7" applyNumberFormat="1" applyFont="1" applyFill="1" applyBorder="1" applyAlignment="1">
      <alignment horizontal="center"/>
    </xf>
    <xf numFmtId="14" fontId="6" fillId="0" borderId="0" xfId="7" applyNumberFormat="1" applyFont="1" applyFill="1" applyBorder="1" applyAlignment="1"/>
    <xf numFmtId="0" fontId="6" fillId="0" borderId="0" xfId="7" applyFont="1" applyFill="1" applyAlignment="1">
      <alignment horizontal="center"/>
    </xf>
    <xf numFmtId="2" fontId="6" fillId="0" borderId="0" xfId="7" applyNumberFormat="1" applyFont="1" applyFill="1" applyAlignment="1">
      <alignment horizontal="center"/>
    </xf>
    <xf numFmtId="1" fontId="6" fillId="0" borderId="4" xfId="7" applyNumberFormat="1" applyFont="1" applyFill="1" applyBorder="1" applyAlignment="1">
      <alignment horizontal="center"/>
    </xf>
    <xf numFmtId="2" fontId="6" fillId="0" borderId="4" xfId="7" applyNumberFormat="1" applyFont="1" applyFill="1" applyBorder="1" applyAlignment="1">
      <alignment horizontal="center"/>
    </xf>
    <xf numFmtId="164" fontId="6" fillId="0" borderId="0" xfId="7" applyNumberFormat="1" applyFont="1" applyFill="1" applyAlignment="1">
      <alignment horizontal="center"/>
    </xf>
    <xf numFmtId="0" fontId="0" fillId="0" borderId="0" xfId="0" applyAlignment="1"/>
    <xf numFmtId="0" fontId="0" fillId="0" borderId="0" xfId="0" applyFill="1" applyBorder="1" applyAlignment="1">
      <alignment horizontal="center"/>
    </xf>
    <xf numFmtId="0" fontId="7" fillId="0" borderId="0" xfId="0" applyFont="1"/>
    <xf numFmtId="0" fontId="8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justify" vertical="center" wrapText="1"/>
    </xf>
    <xf numFmtId="0" fontId="0" fillId="0" borderId="1" xfId="0" applyBorder="1"/>
    <xf numFmtId="0" fontId="9" fillId="0" borderId="1" xfId="0" applyFont="1" applyBorder="1" applyAlignment="1">
      <alignment horizontal="center" vertical="center" wrapText="1"/>
    </xf>
    <xf numFmtId="0" fontId="9" fillId="0" borderId="1" xfId="0" applyFont="1" applyBorder="1" applyAlignment="1">
      <alignment horizontal="justify" vertical="center" wrapText="1"/>
    </xf>
    <xf numFmtId="0" fontId="8" fillId="0" borderId="1" xfId="0" applyFont="1" applyBorder="1" applyAlignment="1">
      <alignment vertical="center" wrapText="1"/>
    </xf>
    <xf numFmtId="0" fontId="9" fillId="0" borderId="1" xfId="0" applyFont="1" applyFill="1" applyBorder="1" applyAlignment="1">
      <alignment horizontal="center" vertical="center" wrapText="1"/>
    </xf>
    <xf numFmtId="0" fontId="0" fillId="0" borderId="3" xfId="0" applyBorder="1"/>
    <xf numFmtId="0" fontId="5" fillId="5" borderId="9" xfId="7" applyFont="1" applyFill="1" applyBorder="1" applyAlignment="1">
      <alignment horizontal="center"/>
    </xf>
    <xf numFmtId="0" fontId="5" fillId="2" borderId="9" xfId="7" applyFont="1" applyFill="1" applyBorder="1" applyAlignment="1">
      <alignment horizontal="center"/>
    </xf>
    <xf numFmtId="0" fontId="6" fillId="0" borderId="0" xfId="7" applyFont="1" applyFill="1" applyBorder="1" applyAlignment="1">
      <alignment horizontal="center"/>
    </xf>
    <xf numFmtId="0" fontId="4" fillId="0" borderId="0" xfId="7"/>
    <xf numFmtId="0" fontId="6" fillId="0" borderId="0" xfId="7" applyFont="1"/>
    <xf numFmtId="0" fontId="11" fillId="0" borderId="0" xfId="7" applyFont="1" applyBorder="1" applyAlignment="1">
      <alignment horizontal="center"/>
    </xf>
    <xf numFmtId="14" fontId="6" fillId="0" borderId="0" xfId="7" applyNumberFormat="1" applyFont="1" applyAlignment="1">
      <alignment horizontal="center"/>
    </xf>
    <xf numFmtId="0" fontId="6" fillId="0" borderId="0" xfId="7" applyFont="1" applyAlignment="1">
      <alignment horizontal="center"/>
    </xf>
    <xf numFmtId="2" fontId="6" fillId="0" borderId="0" xfId="7" applyNumberFormat="1" applyFont="1" applyAlignment="1">
      <alignment horizontal="center"/>
    </xf>
    <xf numFmtId="165" fontId="6" fillId="0" borderId="0" xfId="7" applyNumberFormat="1" applyFont="1" applyAlignment="1">
      <alignment horizontal="center"/>
    </xf>
    <xf numFmtId="0" fontId="4" fillId="0" borderId="0" xfId="7" applyFill="1"/>
    <xf numFmtId="166" fontId="6" fillId="0" borderId="0" xfId="7" applyNumberFormat="1" applyFont="1" applyFill="1" applyAlignment="1">
      <alignment horizontal="center"/>
    </xf>
    <xf numFmtId="0" fontId="14" fillId="0" borderId="0" xfId="7" applyFont="1"/>
    <xf numFmtId="167" fontId="6" fillId="0" borderId="0" xfId="7" applyNumberFormat="1" applyFont="1" applyFill="1" applyAlignment="1">
      <alignment horizontal="right"/>
    </xf>
    <xf numFmtId="0" fontId="4" fillId="0" borderId="0" xfId="7" applyAlignment="1">
      <alignment horizontal="center"/>
    </xf>
    <xf numFmtId="0" fontId="15" fillId="0" borderId="0" xfId="7" applyFont="1"/>
    <xf numFmtId="167" fontId="4" fillId="0" borderId="0" xfId="7" applyNumberFormat="1" applyAlignment="1">
      <alignment horizontal="right"/>
    </xf>
    <xf numFmtId="0" fontId="16" fillId="0" borderId="0" xfId="7" applyFont="1"/>
    <xf numFmtId="0" fontId="5" fillId="6" borderId="9" xfId="7" applyFont="1" applyFill="1" applyBorder="1" applyAlignment="1">
      <alignment horizontal="center"/>
    </xf>
    <xf numFmtId="2" fontId="5" fillId="6" borderId="9" xfId="7" applyNumberFormat="1" applyFont="1" applyFill="1" applyBorder="1" applyAlignment="1">
      <alignment horizontal="center"/>
    </xf>
    <xf numFmtId="0" fontId="5" fillId="6" borderId="10" xfId="7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11" fillId="0" borderId="0" xfId="7" applyFont="1" applyAlignment="1">
      <alignment horizontal="center"/>
    </xf>
    <xf numFmtId="2" fontId="11" fillId="0" borderId="0" xfId="7" applyNumberFormat="1" applyFont="1" applyAlignment="1">
      <alignment horizontal="center"/>
    </xf>
    <xf numFmtId="0" fontId="11" fillId="0" borderId="5" xfId="7" applyFont="1" applyBorder="1" applyAlignment="1">
      <alignment horizontal="center"/>
    </xf>
    <xf numFmtId="2" fontId="0" fillId="0" borderId="0" xfId="0" applyNumberFormat="1" applyFill="1" applyBorder="1" applyAlignment="1">
      <alignment horizontal="center"/>
    </xf>
    <xf numFmtId="0" fontId="11" fillId="0" borderId="0" xfId="7" applyFont="1" applyFill="1" applyAlignment="1">
      <alignment horizontal="center"/>
    </xf>
    <xf numFmtId="22" fontId="6" fillId="0" borderId="0" xfId="7" applyNumberFormat="1" applyFont="1" applyFill="1" applyBorder="1" applyAlignment="1">
      <alignment horizontal="center"/>
    </xf>
    <xf numFmtId="0" fontId="6" fillId="7" borderId="11" xfId="7" applyFont="1" applyFill="1" applyBorder="1" applyAlignment="1">
      <alignment horizontal="center"/>
    </xf>
    <xf numFmtId="0" fontId="6" fillId="7" borderId="12" xfId="7" applyFont="1" applyFill="1" applyBorder="1" applyAlignment="1">
      <alignment horizontal="center"/>
    </xf>
    <xf numFmtId="165" fontId="6" fillId="0" borderId="0" xfId="7" applyNumberFormat="1" applyFont="1" applyFill="1" applyAlignment="1">
      <alignment horizontal="center"/>
    </xf>
    <xf numFmtId="22" fontId="6" fillId="0" borderId="5" xfId="7" applyNumberFormat="1" applyFont="1" applyFill="1" applyBorder="1" applyAlignment="1">
      <alignment horizontal="center"/>
    </xf>
    <xf numFmtId="168" fontId="6" fillId="0" borderId="0" xfId="7" applyNumberFormat="1" applyFont="1" applyFill="1" applyBorder="1" applyAlignment="1">
      <alignment horizontal="center"/>
    </xf>
    <xf numFmtId="1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/>
    </xf>
    <xf numFmtId="2" fontId="6" fillId="0" borderId="0" xfId="7" applyNumberFormat="1" applyFont="1" applyFill="1" applyBorder="1" applyAlignment="1">
      <alignment horizontal="center" vertical="center"/>
    </xf>
    <xf numFmtId="168" fontId="0" fillId="0" borderId="0" xfId="0" applyNumberFormat="1"/>
    <xf numFmtId="2" fontId="0" fillId="0" borderId="0" xfId="0" applyNumberFormat="1"/>
    <xf numFmtId="0" fontId="6" fillId="7" borderId="13" xfId="7" applyFont="1" applyFill="1" applyBorder="1" applyAlignment="1">
      <alignment horizontal="center"/>
    </xf>
    <xf numFmtId="0" fontId="6" fillId="7" borderId="14" xfId="7" applyFont="1" applyFill="1" applyBorder="1" applyAlignment="1">
      <alignment horizontal="center"/>
    </xf>
    <xf numFmtId="167" fontId="6" fillId="0" borderId="0" xfId="7" applyNumberFormat="1" applyFont="1" applyFill="1" applyBorder="1" applyAlignment="1">
      <alignment horizontal="center"/>
    </xf>
    <xf numFmtId="1" fontId="0" fillId="0" borderId="0" xfId="0" applyNumberFormat="1"/>
    <xf numFmtId="2" fontId="0" fillId="0" borderId="0" xfId="0" applyNumberFormat="1" applyFill="1"/>
    <xf numFmtId="0" fontId="0" fillId="0" borderId="0" xfId="0" applyFill="1"/>
    <xf numFmtId="0" fontId="0" fillId="0" borderId="0" xfId="0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 vertical="center"/>
    </xf>
    <xf numFmtId="14" fontId="0" fillId="0" borderId="0" xfId="0" applyNumberFormat="1"/>
    <xf numFmtId="168" fontId="6" fillId="8" borderId="0" xfId="7" applyNumberFormat="1" applyFont="1" applyFill="1" applyBorder="1" applyAlignment="1">
      <alignment horizontal="center"/>
    </xf>
    <xf numFmtId="168" fontId="6" fillId="9" borderId="0" xfId="7" applyNumberFormat="1" applyFont="1" applyFill="1" applyBorder="1" applyAlignment="1">
      <alignment horizontal="center"/>
    </xf>
    <xf numFmtId="2" fontId="6" fillId="9" borderId="0" xfId="7" applyNumberFormat="1" applyFont="1" applyFill="1" applyBorder="1" applyAlignment="1">
      <alignment horizontal="center" vertical="center"/>
    </xf>
    <xf numFmtId="0" fontId="0" fillId="9" borderId="0" xfId="0" applyFill="1" applyAlignment="1">
      <alignment horizontal="center"/>
    </xf>
    <xf numFmtId="0" fontId="0" fillId="9" borderId="0" xfId="0" applyFill="1"/>
    <xf numFmtId="0" fontId="0" fillId="8" borderId="0" xfId="0" applyFill="1"/>
    <xf numFmtId="169" fontId="6" fillId="0" borderId="0" xfId="7" applyNumberFormat="1" applyFont="1" applyFill="1" applyAlignment="1">
      <alignment horizontal="center"/>
    </xf>
    <xf numFmtId="0" fontId="0" fillId="0" borderId="0" xfId="0" applyFill="1" applyAlignment="1">
      <alignment horizontal="center"/>
    </xf>
    <xf numFmtId="0" fontId="0" fillId="10" borderId="0" xfId="0" applyFill="1"/>
    <xf numFmtId="168" fontId="6" fillId="10" borderId="0" xfId="7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left" vertical="center" wrapText="1"/>
    </xf>
    <xf numFmtId="0" fontId="9" fillId="0" borderId="1" xfId="0" applyFont="1" applyBorder="1" applyAlignment="1">
      <alignment horizontal="left" vertical="center" wrapText="1"/>
    </xf>
    <xf numFmtId="168" fontId="6" fillId="11" borderId="0" xfId="7" applyNumberFormat="1" applyFont="1" applyFill="1" applyBorder="1" applyAlignment="1">
      <alignment horizontal="center"/>
    </xf>
    <xf numFmtId="0" fontId="0" fillId="11" borderId="0" xfId="0" applyFill="1"/>
    <xf numFmtId="0" fontId="0" fillId="13" borderId="0" xfId="0" applyFill="1"/>
    <xf numFmtId="14" fontId="0" fillId="0" borderId="0" xfId="0" applyNumberFormat="1" applyFill="1"/>
    <xf numFmtId="0" fontId="20" fillId="0" borderId="0" xfId="8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center" vertical="center" wrapText="1"/>
    </xf>
    <xf numFmtId="0" fontId="20" fillId="0" borderId="0" xfId="8" applyFont="1" applyFill="1" applyBorder="1" applyAlignment="1" applyProtection="1">
      <alignment horizontal="center" vertical="center" wrapText="1"/>
    </xf>
    <xf numFmtId="0" fontId="22" fillId="0" borderId="0" xfId="8" applyFont="1" applyFill="1" applyBorder="1" applyAlignment="1" applyProtection="1">
      <alignment horizontal="center" vertical="center" wrapText="1"/>
    </xf>
    <xf numFmtId="0" fontId="22" fillId="0" borderId="0" xfId="0" applyFont="1" applyFill="1" applyBorder="1" applyAlignment="1">
      <alignment horizontal="center" vertical="center" wrapText="1"/>
    </xf>
    <xf numFmtId="0" fontId="20" fillId="0" borderId="0" xfId="0" applyFont="1" applyFill="1" applyBorder="1" applyAlignment="1">
      <alignment horizontal="center" vertical="center" wrapText="1"/>
    </xf>
    <xf numFmtId="0" fontId="23" fillId="0" borderId="0" xfId="0" applyFont="1"/>
    <xf numFmtId="0" fontId="0" fillId="0" borderId="0" xfId="0" quotePrefix="1" applyNumberFormat="1" applyFill="1"/>
    <xf numFmtId="0" fontId="0" fillId="0" borderId="0" xfId="0" quotePrefix="1" applyNumberFormat="1" applyFill="1" applyAlignment="1">
      <alignment horizontal="center"/>
    </xf>
    <xf numFmtId="0" fontId="24" fillId="0" borderId="0" xfId="0" applyNumberFormat="1" applyFont="1" applyFill="1" applyBorder="1" applyAlignment="1">
      <alignment horizontal="center"/>
    </xf>
    <xf numFmtId="164" fontId="22" fillId="0" borderId="0" xfId="0" applyNumberFormat="1" applyFont="1" applyFill="1" applyBorder="1" applyAlignment="1">
      <alignment horizontal="center"/>
    </xf>
    <xf numFmtId="2" fontId="22" fillId="0" borderId="0" xfId="0" applyNumberFormat="1" applyFont="1" applyFill="1" applyBorder="1" applyAlignment="1">
      <alignment horizontal="center"/>
    </xf>
    <xf numFmtId="2" fontId="20" fillId="0" borderId="0" xfId="0" applyNumberFormat="1" applyFont="1" applyFill="1" applyBorder="1" applyAlignment="1">
      <alignment horizontal="center"/>
    </xf>
    <xf numFmtId="1" fontId="20" fillId="0" borderId="0" xfId="0" applyNumberFormat="1" applyFont="1" applyFill="1" applyBorder="1" applyAlignment="1">
      <alignment horizontal="center"/>
    </xf>
    <xf numFmtId="2" fontId="22" fillId="0" borderId="0" xfId="0" applyNumberFormat="1" applyFont="1"/>
    <xf numFmtId="0" fontId="25" fillId="0" borderId="0" xfId="0" applyFont="1" applyFill="1"/>
    <xf numFmtId="2" fontId="25" fillId="0" borderId="0" xfId="0" applyNumberFormat="1" applyFont="1" applyFill="1"/>
    <xf numFmtId="1" fontId="22" fillId="0" borderId="0" xfId="0" applyNumberFormat="1" applyFont="1" applyFill="1"/>
    <xf numFmtId="0" fontId="23" fillId="0" borderId="0" xfId="0" quotePrefix="1" applyNumberFormat="1" applyFont="1" applyFill="1"/>
    <xf numFmtId="0" fontId="26" fillId="0" borderId="0" xfId="0" quotePrefix="1" applyNumberFormat="1" applyFont="1" applyFill="1" applyAlignment="1">
      <alignment horizontal="center"/>
    </xf>
    <xf numFmtId="0" fontId="23" fillId="0" borderId="0" xfId="0" quotePrefix="1" applyNumberFormat="1" applyFont="1" applyFill="1" applyAlignment="1">
      <alignment horizontal="center"/>
    </xf>
    <xf numFmtId="0" fontId="27" fillId="0" borderId="0" xfId="0" applyNumberFormat="1" applyFont="1" applyFill="1" applyBorder="1" applyAlignment="1">
      <alignment horizontal="center"/>
    </xf>
    <xf numFmtId="164" fontId="28" fillId="0" borderId="0" xfId="0" applyNumberFormat="1" applyFont="1" applyFill="1" applyBorder="1" applyAlignment="1">
      <alignment horizontal="center"/>
    </xf>
    <xf numFmtId="2" fontId="28" fillId="0" borderId="0" xfId="0" applyNumberFormat="1" applyFont="1" applyFill="1" applyBorder="1" applyAlignment="1">
      <alignment horizontal="center"/>
    </xf>
    <xf numFmtId="2" fontId="29" fillId="0" borderId="0" xfId="0" applyNumberFormat="1" applyFont="1" applyFill="1" applyBorder="1" applyAlignment="1">
      <alignment horizontal="center"/>
    </xf>
    <xf numFmtId="1" fontId="29" fillId="0" borderId="0" xfId="0" applyNumberFormat="1" applyFont="1" applyFill="1" applyBorder="1" applyAlignment="1">
      <alignment horizontal="center"/>
    </xf>
    <xf numFmtId="1" fontId="28" fillId="0" borderId="0" xfId="0" applyNumberFormat="1" applyFont="1" applyFill="1"/>
    <xf numFmtId="0" fontId="23" fillId="0" borderId="0" xfId="0" applyFont="1" applyFill="1"/>
    <xf numFmtId="2" fontId="23" fillId="0" borderId="0" xfId="0" applyNumberFormat="1" applyFont="1" applyFill="1"/>
    <xf numFmtId="1" fontId="0" fillId="0" borderId="0" xfId="0" quotePrefix="1" applyNumberFormat="1" applyFill="1"/>
    <xf numFmtId="1" fontId="22" fillId="0" borderId="0" xfId="0" applyNumberFormat="1" applyFont="1" applyFill="1" applyAlignment="1">
      <alignment horizontal="center"/>
    </xf>
    <xf numFmtId="2" fontId="30" fillId="0" borderId="0" xfId="0" applyNumberFormat="1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0" fontId="22" fillId="0" borderId="0" xfId="0" applyFont="1" applyFill="1"/>
    <xf numFmtId="0" fontId="28" fillId="0" borderId="0" xfId="0" applyFont="1" applyFill="1" applyAlignment="1">
      <alignment horizontal="center"/>
    </xf>
    <xf numFmtId="0" fontId="20" fillId="0" borderId="0" xfId="0" applyFont="1" applyFill="1"/>
    <xf numFmtId="2" fontId="5" fillId="14" borderId="0" xfId="7" applyNumberFormat="1" applyFont="1" applyFill="1" applyBorder="1" applyAlignment="1">
      <alignment horizontal="center"/>
    </xf>
    <xf numFmtId="0" fontId="5" fillId="4" borderId="15" xfId="7" applyFont="1" applyFill="1" applyBorder="1" applyAlignment="1">
      <alignment wrapText="1"/>
    </xf>
    <xf numFmtId="0" fontId="5" fillId="4" borderId="5" xfId="7" applyFont="1" applyFill="1" applyBorder="1" applyAlignment="1">
      <alignment wrapText="1"/>
    </xf>
    <xf numFmtId="0" fontId="0" fillId="0" borderId="0" xfId="0" applyAlignment="1">
      <alignment horizontal="center" vertical="top"/>
    </xf>
    <xf numFmtId="0" fontId="6" fillId="2" borderId="6" xfId="7" applyFont="1" applyFill="1" applyBorder="1" applyAlignment="1">
      <alignment vertical="top"/>
    </xf>
    <xf numFmtId="0" fontId="6" fillId="2" borderId="6" xfId="7" applyFont="1" applyFill="1" applyBorder="1" applyAlignment="1">
      <alignment horizontal="center" vertical="top"/>
    </xf>
    <xf numFmtId="0" fontId="6" fillId="2" borderId="7" xfId="7" applyFont="1" applyFill="1" applyBorder="1" applyAlignment="1">
      <alignment horizontal="center" vertical="top"/>
    </xf>
    <xf numFmtId="0" fontId="6" fillId="3" borderId="6" xfId="7" applyFont="1" applyFill="1" applyBorder="1" applyAlignment="1">
      <alignment horizontal="center" vertical="top"/>
    </xf>
    <xf numFmtId="0" fontId="6" fillId="3" borderId="7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/>
    </xf>
    <xf numFmtId="0" fontId="6" fillId="14" borderId="6" xfId="7" applyFont="1" applyFill="1" applyBorder="1" applyAlignment="1">
      <alignment horizontal="center" vertical="top" wrapText="1"/>
    </xf>
    <xf numFmtId="0" fontId="5" fillId="4" borderId="16" xfId="7" applyFont="1" applyFill="1" applyBorder="1" applyAlignment="1">
      <alignment vertical="top" wrapText="1"/>
    </xf>
    <xf numFmtId="0" fontId="5" fillId="4" borderId="8" xfId="7" applyFont="1" applyFill="1" applyBorder="1" applyAlignment="1">
      <alignment vertical="top" wrapText="1"/>
    </xf>
    <xf numFmtId="0" fontId="0" fillId="12" borderId="0" xfId="0" applyFill="1" applyAlignment="1">
      <alignment horizontal="center"/>
    </xf>
    <xf numFmtId="0" fontId="33" fillId="0" borderId="1" xfId="0" applyFont="1" applyBorder="1"/>
    <xf numFmtId="166" fontId="33" fillId="0" borderId="1" xfId="0" applyNumberFormat="1" applyFont="1" applyBorder="1"/>
  </cellXfs>
  <cellStyles count="13">
    <cellStyle name="Besuchter Hyperlink" xfId="2" builtinId="9" hidden="1"/>
    <cellStyle name="Besuchter Hyperlink" xfId="4" builtinId="9" hidden="1"/>
    <cellStyle name="Besuchter Hyperlink" xfId="6" builtinId="9" hidden="1"/>
    <cellStyle name="Besuchter Hyperlink" xfId="10" builtinId="9" hidden="1"/>
    <cellStyle name="Besuchter Hyperlink" xfId="12" builtinId="9" hidden="1"/>
    <cellStyle name="Hyperlink" xfId="1" builtinId="8" hidden="1"/>
    <cellStyle name="Hyperlink" xfId="3" builtinId="8" hidden="1"/>
    <cellStyle name="Hyperlink" xfId="5" builtinId="8" hidden="1"/>
    <cellStyle name="Hyperlink" xfId="9" builtinId="8" hidden="1"/>
    <cellStyle name="Hyperlink" xfId="11" builtinId="8" hidden="1"/>
    <cellStyle name="Standard" xfId="0" builtinId="0"/>
    <cellStyle name="Standard 3" xfId="7"/>
    <cellStyle name="Standard_Au_Dataimport2003" xfId="8"/>
  </cellStyles>
  <dxfs count="88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Pre_04.12.18!$E$3:$E$13</c:f>
              <c:numCache>
                <c:formatCode>0.00</c:formatCode>
                <c:ptCount val="11"/>
                <c:pt idx="0">
                  <c:v>1646</c:v>
                </c:pt>
                <c:pt idx="1">
                  <c:v>1449.7</c:v>
                </c:pt>
                <c:pt idx="2">
                  <c:v>1333.5</c:v>
                </c:pt>
                <c:pt idx="3">
                  <c:v>1172</c:v>
                </c:pt>
                <c:pt idx="4">
                  <c:v>1047</c:v>
                </c:pt>
                <c:pt idx="5">
                  <c:v>834.18</c:v>
                </c:pt>
                <c:pt idx="6">
                  <c:v>722.8</c:v>
                </c:pt>
                <c:pt idx="7">
                  <c:v>504.82</c:v>
                </c:pt>
                <c:pt idx="8">
                  <c:v>367.17</c:v>
                </c:pt>
                <c:pt idx="9" formatCode="General">
                  <c:v>143</c:v>
                </c:pt>
                <c:pt idx="10" formatCode="General">
                  <c:v>61.216000000000001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7504"/>
        <c:axId val="105198080"/>
      </c:scatterChart>
      <c:valAx>
        <c:axId val="105197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198080"/>
        <c:crosses val="autoZero"/>
        <c:crossBetween val="midCat"/>
      </c:valAx>
      <c:valAx>
        <c:axId val="1051980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19750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Inc_10.12.18!$F$3:$F$13</c:f>
              <c:numCache>
                <c:formatCode>0.00</c:formatCode>
                <c:ptCount val="11"/>
                <c:pt idx="0">
                  <c:v>343.38</c:v>
                </c:pt>
                <c:pt idx="1">
                  <c:v>312.45999999999998</c:v>
                </c:pt>
                <c:pt idx="2">
                  <c:v>291.33</c:v>
                </c:pt>
                <c:pt idx="3">
                  <c:v>249.43</c:v>
                </c:pt>
                <c:pt idx="4">
                  <c:v>220.64</c:v>
                </c:pt>
                <c:pt idx="5">
                  <c:v>179.77</c:v>
                </c:pt>
                <c:pt idx="6">
                  <c:v>149.4</c:v>
                </c:pt>
                <c:pt idx="7">
                  <c:v>116.03</c:v>
                </c:pt>
                <c:pt idx="8">
                  <c:v>84.951999999999998</c:v>
                </c:pt>
                <c:pt idx="9" formatCode="General">
                  <c:v>32.649000000000001</c:v>
                </c:pt>
                <c:pt idx="10" formatCode="General">
                  <c:v>16.155000000000001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5536"/>
        <c:axId val="112706112"/>
      </c:scatterChart>
      <c:valAx>
        <c:axId val="112705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706112"/>
        <c:crosses val="autoZero"/>
        <c:crossBetween val="midCat"/>
      </c:valAx>
      <c:valAx>
        <c:axId val="112706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705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Inc_12.12.18!$E$3:$E$13</c:f>
              <c:numCache>
                <c:formatCode>0.00</c:formatCode>
                <c:ptCount val="11"/>
                <c:pt idx="0">
                  <c:v>1569.1</c:v>
                </c:pt>
                <c:pt idx="1">
                  <c:v>1452.2</c:v>
                </c:pt>
                <c:pt idx="2">
                  <c:v>1332.1</c:v>
                </c:pt>
                <c:pt idx="3">
                  <c:v>1121.3</c:v>
                </c:pt>
                <c:pt idx="4">
                  <c:v>999.56</c:v>
                </c:pt>
                <c:pt idx="5">
                  <c:v>827.94</c:v>
                </c:pt>
                <c:pt idx="6">
                  <c:v>676.23</c:v>
                </c:pt>
                <c:pt idx="7">
                  <c:v>471.69</c:v>
                </c:pt>
                <c:pt idx="8">
                  <c:v>360.92</c:v>
                </c:pt>
                <c:pt idx="9" formatCode="General">
                  <c:v>134.13999999999999</c:v>
                </c:pt>
                <c:pt idx="10" formatCode="General">
                  <c:v>60.863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07840"/>
        <c:axId val="112708416"/>
      </c:scatterChart>
      <c:valAx>
        <c:axId val="112707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708416"/>
        <c:crosses val="autoZero"/>
        <c:crossBetween val="midCat"/>
      </c:valAx>
      <c:valAx>
        <c:axId val="112708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707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Inc_12.12.18!$F$3:$F$13</c:f>
              <c:numCache>
                <c:formatCode>0.00</c:formatCode>
                <c:ptCount val="11"/>
                <c:pt idx="0">
                  <c:v>326.14999999999998</c:v>
                </c:pt>
                <c:pt idx="1">
                  <c:v>305.83</c:v>
                </c:pt>
                <c:pt idx="2">
                  <c:v>284.16000000000003</c:v>
                </c:pt>
                <c:pt idx="3">
                  <c:v>246.32</c:v>
                </c:pt>
                <c:pt idx="4">
                  <c:v>225.46</c:v>
                </c:pt>
                <c:pt idx="5">
                  <c:v>182.81</c:v>
                </c:pt>
                <c:pt idx="6">
                  <c:v>154.03</c:v>
                </c:pt>
                <c:pt idx="7">
                  <c:v>115.84</c:v>
                </c:pt>
                <c:pt idx="8">
                  <c:v>88.784000000000006</c:v>
                </c:pt>
                <c:pt idx="9" formatCode="General">
                  <c:v>33.454999999999998</c:v>
                </c:pt>
                <c:pt idx="10" formatCode="General">
                  <c:v>16.762</c:v>
                </c:pt>
              </c:numCache>
            </c:numRef>
          </c:xVal>
          <c:yVal>
            <c:numRef>
              <c:f>Inc_12.12.18!$G$3:$G$13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0144"/>
        <c:axId val="112710720"/>
      </c:scatterChart>
      <c:valAx>
        <c:axId val="1127101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710720"/>
        <c:crosses val="autoZero"/>
        <c:crossBetween val="midCat"/>
      </c:valAx>
      <c:valAx>
        <c:axId val="1127107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71014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Inc_14.12.18!$E$3:$E$13</c:f>
              <c:numCache>
                <c:formatCode>0.00</c:formatCode>
                <c:ptCount val="11"/>
                <c:pt idx="0">
                  <c:v>1617.5</c:v>
                </c:pt>
                <c:pt idx="1">
                  <c:v>1447</c:v>
                </c:pt>
                <c:pt idx="2">
                  <c:v>1342.2</c:v>
                </c:pt>
                <c:pt idx="3">
                  <c:v>1118.9000000000001</c:v>
                </c:pt>
                <c:pt idx="4">
                  <c:v>1001.6</c:v>
                </c:pt>
                <c:pt idx="5">
                  <c:v>803.29</c:v>
                </c:pt>
                <c:pt idx="6">
                  <c:v>700.59</c:v>
                </c:pt>
                <c:pt idx="7">
                  <c:v>506.31</c:v>
                </c:pt>
                <c:pt idx="8">
                  <c:v>344.27</c:v>
                </c:pt>
                <c:pt idx="9" formatCode="General">
                  <c:v>127.24</c:v>
                </c:pt>
                <c:pt idx="10" formatCode="General">
                  <c:v>65.569999999999993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12448"/>
        <c:axId val="112713024"/>
      </c:scatterChart>
      <c:valAx>
        <c:axId val="112712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2713024"/>
        <c:crosses val="autoZero"/>
        <c:crossBetween val="midCat"/>
      </c:valAx>
      <c:valAx>
        <c:axId val="1127130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27124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Inc_14.12.18!$F$3:$F$13</c:f>
              <c:numCache>
                <c:formatCode>0.00</c:formatCode>
                <c:ptCount val="11"/>
                <c:pt idx="0">
                  <c:v>353.68</c:v>
                </c:pt>
                <c:pt idx="1">
                  <c:v>314.48</c:v>
                </c:pt>
                <c:pt idx="2">
                  <c:v>291</c:v>
                </c:pt>
                <c:pt idx="3">
                  <c:v>256.87</c:v>
                </c:pt>
                <c:pt idx="4">
                  <c:v>224.67</c:v>
                </c:pt>
                <c:pt idx="5">
                  <c:v>180.12</c:v>
                </c:pt>
                <c:pt idx="6">
                  <c:v>160.06</c:v>
                </c:pt>
                <c:pt idx="7">
                  <c:v>115.47</c:v>
                </c:pt>
                <c:pt idx="8">
                  <c:v>83.921000000000006</c:v>
                </c:pt>
                <c:pt idx="9" formatCode="General">
                  <c:v>33.116</c:v>
                </c:pt>
                <c:pt idx="10" formatCode="General">
                  <c:v>17.707000000000001</c:v>
                </c:pt>
              </c:numCache>
            </c:numRef>
          </c:xVal>
          <c:yVal>
            <c:numRef>
              <c:f>Inc_14.12.18!$G$3:$G$13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5248"/>
        <c:axId val="115205824"/>
      </c:scatterChart>
      <c:valAx>
        <c:axId val="1152052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5205824"/>
        <c:crosses val="autoZero"/>
        <c:crossBetween val="midCat"/>
      </c:valAx>
      <c:valAx>
        <c:axId val="1152058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52052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Inc_17.12.18!$E$3:$E$13</c:f>
              <c:numCache>
                <c:formatCode>0.00</c:formatCode>
                <c:ptCount val="11"/>
                <c:pt idx="0">
                  <c:v>1619</c:v>
                </c:pt>
                <c:pt idx="1">
                  <c:v>1457.3</c:v>
                </c:pt>
                <c:pt idx="2">
                  <c:v>1322.9</c:v>
                </c:pt>
                <c:pt idx="3">
                  <c:v>1158.5999999999999</c:v>
                </c:pt>
                <c:pt idx="4">
                  <c:v>1006.4</c:v>
                </c:pt>
                <c:pt idx="5">
                  <c:v>832.56</c:v>
                </c:pt>
                <c:pt idx="6">
                  <c:v>691.52</c:v>
                </c:pt>
                <c:pt idx="7">
                  <c:v>511.42</c:v>
                </c:pt>
                <c:pt idx="8">
                  <c:v>365.57</c:v>
                </c:pt>
                <c:pt idx="9" formatCode="General">
                  <c:v>122.79</c:v>
                </c:pt>
                <c:pt idx="10" formatCode="General">
                  <c:v>64.912000000000006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8128"/>
        <c:axId val="115208704"/>
      </c:scatterChart>
      <c:valAx>
        <c:axId val="1152081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5208704"/>
        <c:crosses val="autoZero"/>
        <c:crossBetween val="midCat"/>
      </c:valAx>
      <c:valAx>
        <c:axId val="1152087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520812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Inc_17.12.18!$F$3:$F$13</c:f>
              <c:numCache>
                <c:formatCode>0.00</c:formatCode>
                <c:ptCount val="11"/>
                <c:pt idx="0">
                  <c:v>338.39</c:v>
                </c:pt>
                <c:pt idx="1">
                  <c:v>313.79000000000002</c:v>
                </c:pt>
                <c:pt idx="2">
                  <c:v>300.79000000000002</c:v>
                </c:pt>
                <c:pt idx="3">
                  <c:v>251.18</c:v>
                </c:pt>
                <c:pt idx="4">
                  <c:v>228.21</c:v>
                </c:pt>
                <c:pt idx="5">
                  <c:v>191.91</c:v>
                </c:pt>
                <c:pt idx="6">
                  <c:v>160.26</c:v>
                </c:pt>
                <c:pt idx="7">
                  <c:v>118.01</c:v>
                </c:pt>
                <c:pt idx="8">
                  <c:v>88.606999999999999</c:v>
                </c:pt>
                <c:pt idx="9" formatCode="General">
                  <c:v>35.115000000000002</c:v>
                </c:pt>
                <c:pt idx="10" formatCode="General">
                  <c:v>18.702999999999999</c:v>
                </c:pt>
              </c:numCache>
            </c:numRef>
          </c:xVal>
          <c:yVal>
            <c:numRef>
              <c:f>Inc_17.12.18!$G$3:$G$13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209856"/>
        <c:axId val="115210432"/>
      </c:scatterChart>
      <c:valAx>
        <c:axId val="115209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5210432"/>
        <c:crosses val="autoZero"/>
        <c:crossBetween val="midCat"/>
      </c:valAx>
      <c:valAx>
        <c:axId val="1152104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layout/>
          <c:overlay val="0"/>
        </c:title>
        <c:numFmt formatCode="0" sourceLinked="0"/>
        <c:majorTickMark val="out"/>
        <c:minorTickMark val="none"/>
        <c:tickLblPos val="nextTo"/>
        <c:crossAx val="1152098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Inc_14.01.19!$E$3:$E$13</c:f>
              <c:numCache>
                <c:formatCode>0.00</c:formatCode>
                <c:ptCount val="11"/>
                <c:pt idx="0">
                  <c:v>1606.7</c:v>
                </c:pt>
                <c:pt idx="1">
                  <c:v>1431.9</c:v>
                </c:pt>
                <c:pt idx="2">
                  <c:v>1318.9</c:v>
                </c:pt>
                <c:pt idx="3">
                  <c:v>1161.4000000000001</c:v>
                </c:pt>
                <c:pt idx="4">
                  <c:v>1002.1</c:v>
                </c:pt>
                <c:pt idx="5">
                  <c:v>814.64</c:v>
                </c:pt>
                <c:pt idx="6">
                  <c:v>678.77</c:v>
                </c:pt>
                <c:pt idx="7">
                  <c:v>510.18</c:v>
                </c:pt>
                <c:pt idx="8">
                  <c:v>377.87</c:v>
                </c:pt>
                <c:pt idx="9" formatCode="General">
                  <c:v>136.57</c:v>
                </c:pt>
                <c:pt idx="10" formatCode="General">
                  <c:v>63.911000000000001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5056"/>
        <c:axId val="135725632"/>
      </c:scatterChart>
      <c:valAx>
        <c:axId val="135725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5725632"/>
        <c:crosses val="autoZero"/>
        <c:crossBetween val="midCat"/>
      </c:valAx>
      <c:valAx>
        <c:axId val="135725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57250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Inc_14.01.19!$F$3:$F$13</c:f>
              <c:numCache>
                <c:formatCode>0.00</c:formatCode>
                <c:ptCount val="11"/>
                <c:pt idx="0">
                  <c:v>361.66</c:v>
                </c:pt>
                <c:pt idx="1">
                  <c:v>324.02999999999997</c:v>
                </c:pt>
                <c:pt idx="2">
                  <c:v>297.60000000000002</c:v>
                </c:pt>
                <c:pt idx="3">
                  <c:v>271.44</c:v>
                </c:pt>
                <c:pt idx="4">
                  <c:v>248.86</c:v>
                </c:pt>
                <c:pt idx="5">
                  <c:v>200.33</c:v>
                </c:pt>
                <c:pt idx="6">
                  <c:v>165.29</c:v>
                </c:pt>
                <c:pt idx="7">
                  <c:v>125.18</c:v>
                </c:pt>
                <c:pt idx="8">
                  <c:v>94.409000000000006</c:v>
                </c:pt>
                <c:pt idx="9" formatCode="General">
                  <c:v>37.485999999999997</c:v>
                </c:pt>
                <c:pt idx="10" formatCode="General">
                  <c:v>19.891999999999999</c:v>
                </c:pt>
              </c:numCache>
            </c:numRef>
          </c:xVal>
          <c:yVal>
            <c:numRef>
              <c:f>Inc_14.01.19!$G$3:$G$13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7360"/>
        <c:axId val="135727936"/>
      </c:scatterChart>
      <c:valAx>
        <c:axId val="1357273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5727936"/>
        <c:crosses val="autoZero"/>
        <c:crossBetween val="midCat"/>
      </c:valAx>
      <c:valAx>
        <c:axId val="135727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57273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Inc_21.01.19!$E$3:$E$13</c:f>
              <c:numCache>
                <c:formatCode>0.00</c:formatCode>
                <c:ptCount val="11"/>
                <c:pt idx="0">
                  <c:v>1672.7</c:v>
                </c:pt>
                <c:pt idx="1">
                  <c:v>1411.4</c:v>
                </c:pt>
                <c:pt idx="2">
                  <c:v>1367.4</c:v>
                </c:pt>
                <c:pt idx="3">
                  <c:v>1168.0999999999999</c:v>
                </c:pt>
                <c:pt idx="4">
                  <c:v>1065.7</c:v>
                </c:pt>
                <c:pt idx="5">
                  <c:v>865.78</c:v>
                </c:pt>
                <c:pt idx="6">
                  <c:v>722.31</c:v>
                </c:pt>
                <c:pt idx="7">
                  <c:v>500.07</c:v>
                </c:pt>
                <c:pt idx="8">
                  <c:v>357.9</c:v>
                </c:pt>
                <c:pt idx="9" formatCode="General">
                  <c:v>127.39</c:v>
                </c:pt>
                <c:pt idx="10" formatCode="General">
                  <c:v>65.736000000000004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29664"/>
        <c:axId val="135730240"/>
      </c:scatterChart>
      <c:valAx>
        <c:axId val="1357296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5730240"/>
        <c:crosses val="autoZero"/>
        <c:crossBetween val="midCat"/>
      </c:valAx>
      <c:valAx>
        <c:axId val="1357302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572966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Pre_04.12.18!$F$3:$F$13</c:f>
              <c:numCache>
                <c:formatCode>0.00</c:formatCode>
                <c:ptCount val="11"/>
                <c:pt idx="0">
                  <c:v>351.47</c:v>
                </c:pt>
                <c:pt idx="1">
                  <c:v>323.48</c:v>
                </c:pt>
                <c:pt idx="2">
                  <c:v>281.02</c:v>
                </c:pt>
                <c:pt idx="3">
                  <c:v>265.44</c:v>
                </c:pt>
                <c:pt idx="4">
                  <c:v>226.82</c:v>
                </c:pt>
                <c:pt idx="5">
                  <c:v>197.62</c:v>
                </c:pt>
                <c:pt idx="6">
                  <c:v>159.78</c:v>
                </c:pt>
                <c:pt idx="7">
                  <c:v>118.15</c:v>
                </c:pt>
                <c:pt idx="8">
                  <c:v>87.036000000000001</c:v>
                </c:pt>
                <c:pt idx="9" formatCode="General">
                  <c:v>35.485999999999997</c:v>
                </c:pt>
                <c:pt idx="10" formatCode="General">
                  <c:v>17.346</c:v>
                </c:pt>
              </c:numCache>
            </c:numRef>
          </c:xVal>
          <c:yVal>
            <c:numRef>
              <c:f>Pre_04.12.18!$G$3:$G$13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199232"/>
        <c:axId val="105199808"/>
      </c:scatterChart>
      <c:valAx>
        <c:axId val="10519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199808"/>
        <c:crosses val="autoZero"/>
        <c:crossBetween val="midCat"/>
      </c:valAx>
      <c:valAx>
        <c:axId val="10519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0519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Inc_21.01.19!$F$3:$F$13</c:f>
              <c:numCache>
                <c:formatCode>0.00</c:formatCode>
                <c:ptCount val="11"/>
                <c:pt idx="0">
                  <c:v>376.85</c:v>
                </c:pt>
                <c:pt idx="1">
                  <c:v>339.57</c:v>
                </c:pt>
                <c:pt idx="2">
                  <c:v>314.44</c:v>
                </c:pt>
                <c:pt idx="3">
                  <c:v>284.95999999999998</c:v>
                </c:pt>
                <c:pt idx="4">
                  <c:v>242.11</c:v>
                </c:pt>
                <c:pt idx="5">
                  <c:v>207.06</c:v>
                </c:pt>
                <c:pt idx="6">
                  <c:v>173.54</c:v>
                </c:pt>
                <c:pt idx="7">
                  <c:v>131.93</c:v>
                </c:pt>
                <c:pt idx="8">
                  <c:v>95.74</c:v>
                </c:pt>
                <c:pt idx="9" formatCode="General">
                  <c:v>35.593000000000004</c:v>
                </c:pt>
                <c:pt idx="10" formatCode="General">
                  <c:v>19.704000000000001</c:v>
                </c:pt>
              </c:numCache>
            </c:numRef>
          </c:xVal>
          <c:yVal>
            <c:numRef>
              <c:f>Inc_21.01.19!$G$3:$G$13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731968"/>
        <c:axId val="135732544"/>
      </c:scatterChart>
      <c:valAx>
        <c:axId val="135731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5732544"/>
        <c:crosses val="autoZero"/>
        <c:crossBetween val="midCat"/>
      </c:valAx>
      <c:valAx>
        <c:axId val="135732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357319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Pre_05.12.18!$E$3:$E$13</c:f>
              <c:numCache>
                <c:formatCode>0.00</c:formatCode>
                <c:ptCount val="11"/>
                <c:pt idx="0">
                  <c:v>1664.1</c:v>
                </c:pt>
                <c:pt idx="1">
                  <c:v>1472.3</c:v>
                </c:pt>
                <c:pt idx="2">
                  <c:v>1359.6</c:v>
                </c:pt>
                <c:pt idx="3">
                  <c:v>1178.5999999999999</c:v>
                </c:pt>
                <c:pt idx="4">
                  <c:v>1029</c:v>
                </c:pt>
                <c:pt idx="5">
                  <c:v>834.29</c:v>
                </c:pt>
                <c:pt idx="6">
                  <c:v>710.07</c:v>
                </c:pt>
                <c:pt idx="7">
                  <c:v>521.57000000000005</c:v>
                </c:pt>
                <c:pt idx="8">
                  <c:v>385.42</c:v>
                </c:pt>
                <c:pt idx="9" formatCode="General">
                  <c:v>119.57</c:v>
                </c:pt>
                <c:pt idx="10" formatCode="General">
                  <c:v>62.109000000000002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2048"/>
        <c:axId val="60162624"/>
      </c:scatterChart>
      <c:valAx>
        <c:axId val="601620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162624"/>
        <c:crosses val="autoZero"/>
        <c:crossBetween val="midCat"/>
      </c:valAx>
      <c:valAx>
        <c:axId val="6016262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1620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Pre_05.12.18!$F$3:$F$13</c:f>
              <c:numCache>
                <c:formatCode>0.00</c:formatCode>
                <c:ptCount val="11"/>
                <c:pt idx="0">
                  <c:v>347.59</c:v>
                </c:pt>
                <c:pt idx="1">
                  <c:v>304.81</c:v>
                </c:pt>
                <c:pt idx="2">
                  <c:v>286.04000000000002</c:v>
                </c:pt>
                <c:pt idx="3">
                  <c:v>245.46</c:v>
                </c:pt>
                <c:pt idx="4">
                  <c:v>236.29</c:v>
                </c:pt>
                <c:pt idx="5">
                  <c:v>191.14</c:v>
                </c:pt>
                <c:pt idx="6">
                  <c:v>168.04</c:v>
                </c:pt>
                <c:pt idx="7">
                  <c:v>118.8</c:v>
                </c:pt>
                <c:pt idx="8">
                  <c:v>84.72</c:v>
                </c:pt>
                <c:pt idx="9" formatCode="General">
                  <c:v>31.707000000000001</c:v>
                </c:pt>
                <c:pt idx="10" formatCode="General">
                  <c:v>18.105</c:v>
                </c:pt>
              </c:numCache>
            </c:numRef>
          </c:xVal>
          <c:yVal>
            <c:numRef>
              <c:f>Pre_05.12.18!$G$3:$G$13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4352"/>
        <c:axId val="60164928"/>
      </c:scatterChart>
      <c:valAx>
        <c:axId val="601643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164928"/>
        <c:crosses val="autoZero"/>
        <c:crossBetween val="midCat"/>
      </c:valAx>
      <c:valAx>
        <c:axId val="601649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1643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Pre_06.12.18!$E$3:$E$13</c:f>
              <c:numCache>
                <c:formatCode>0.00</c:formatCode>
                <c:ptCount val="11"/>
                <c:pt idx="0">
                  <c:v>1622.4</c:v>
                </c:pt>
                <c:pt idx="1">
                  <c:v>1454.8</c:v>
                </c:pt>
                <c:pt idx="2">
                  <c:v>1301</c:v>
                </c:pt>
                <c:pt idx="3">
                  <c:v>1132.3</c:v>
                </c:pt>
                <c:pt idx="4">
                  <c:v>1020.5</c:v>
                </c:pt>
                <c:pt idx="5">
                  <c:v>816.27</c:v>
                </c:pt>
                <c:pt idx="6">
                  <c:v>683.29</c:v>
                </c:pt>
                <c:pt idx="7">
                  <c:v>485.4</c:v>
                </c:pt>
                <c:pt idx="8">
                  <c:v>356.23</c:v>
                </c:pt>
                <c:pt idx="9" formatCode="General">
                  <c:v>133.22999999999999</c:v>
                </c:pt>
                <c:pt idx="10" formatCode="General">
                  <c:v>64.942999999999998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6656"/>
        <c:axId val="60167232"/>
      </c:scatterChart>
      <c:valAx>
        <c:axId val="601666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167232"/>
        <c:crosses val="autoZero"/>
        <c:crossBetween val="midCat"/>
      </c:valAx>
      <c:valAx>
        <c:axId val="60167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16665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Pre_06.12.18!$F$3:$F$13</c:f>
              <c:numCache>
                <c:formatCode>0.00</c:formatCode>
                <c:ptCount val="11"/>
                <c:pt idx="0">
                  <c:v>331.98</c:v>
                </c:pt>
                <c:pt idx="1">
                  <c:v>297.32</c:v>
                </c:pt>
                <c:pt idx="2">
                  <c:v>272.93</c:v>
                </c:pt>
                <c:pt idx="3">
                  <c:v>252.53</c:v>
                </c:pt>
                <c:pt idx="4">
                  <c:v>225.44</c:v>
                </c:pt>
                <c:pt idx="5">
                  <c:v>181.4</c:v>
                </c:pt>
                <c:pt idx="6">
                  <c:v>157.72999999999999</c:v>
                </c:pt>
                <c:pt idx="7">
                  <c:v>112.67</c:v>
                </c:pt>
                <c:pt idx="8">
                  <c:v>81.397999999999996</c:v>
                </c:pt>
                <c:pt idx="9" formatCode="General">
                  <c:v>35.012</c:v>
                </c:pt>
                <c:pt idx="10" formatCode="General">
                  <c:v>17.846</c:v>
                </c:pt>
              </c:numCache>
            </c:numRef>
          </c:xVal>
          <c:yVal>
            <c:numRef>
              <c:f>Pre_06.12.18!$G$3:$G$13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168960"/>
        <c:axId val="60169536"/>
      </c:scatterChart>
      <c:valAx>
        <c:axId val="60168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169536"/>
        <c:crosses val="autoZero"/>
        <c:crossBetween val="midCat"/>
      </c:valAx>
      <c:valAx>
        <c:axId val="601695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6016896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Pre_07.12.18!$E$3:$E$13</c:f>
              <c:numCache>
                <c:formatCode>0.00</c:formatCode>
                <c:ptCount val="11"/>
                <c:pt idx="0">
                  <c:v>1616.5</c:v>
                </c:pt>
                <c:pt idx="1">
                  <c:v>1431.7</c:v>
                </c:pt>
                <c:pt idx="2">
                  <c:v>1300.2</c:v>
                </c:pt>
                <c:pt idx="3">
                  <c:v>1129.5999999999999</c:v>
                </c:pt>
                <c:pt idx="4">
                  <c:v>1018.3</c:v>
                </c:pt>
                <c:pt idx="5">
                  <c:v>825.49</c:v>
                </c:pt>
                <c:pt idx="6">
                  <c:v>699.92</c:v>
                </c:pt>
                <c:pt idx="7">
                  <c:v>481.49</c:v>
                </c:pt>
                <c:pt idx="8">
                  <c:v>356.07</c:v>
                </c:pt>
                <c:pt idx="9" formatCode="General">
                  <c:v>121.02</c:v>
                </c:pt>
                <c:pt idx="10" formatCode="General">
                  <c:v>64.147000000000006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59232"/>
        <c:axId val="112559808"/>
      </c:scatterChart>
      <c:valAx>
        <c:axId val="1125592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559808"/>
        <c:crosses val="autoZero"/>
        <c:crossBetween val="midCat"/>
      </c:valAx>
      <c:valAx>
        <c:axId val="11255980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55923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2">
                    <a:lumMod val="75000"/>
                  </a:schemeClr>
                </a:solidFill>
              </a:defRPr>
            </a:pPr>
            <a:r>
              <a:rPr lang="en-US">
                <a:solidFill>
                  <a:schemeClr val="accent2">
                    <a:lumMod val="75000"/>
                  </a:schemeClr>
                </a:solidFill>
              </a:rPr>
              <a:t>Height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473802215401041"/>
                  <c:y val="-0.19261886122833499"/>
                </c:manualLayout>
              </c:layout>
              <c:numFmt formatCode="General" sourceLinked="0"/>
            </c:trendlineLbl>
          </c:trendline>
          <c:xVal>
            <c:numRef>
              <c:f>Pre_07.12.18!$F$3:$F$13</c:f>
              <c:numCache>
                <c:formatCode>0.00</c:formatCode>
                <c:ptCount val="11"/>
                <c:pt idx="0">
                  <c:v>334.32</c:v>
                </c:pt>
                <c:pt idx="1">
                  <c:v>297.86</c:v>
                </c:pt>
                <c:pt idx="2">
                  <c:v>291.81</c:v>
                </c:pt>
                <c:pt idx="3">
                  <c:v>255.69</c:v>
                </c:pt>
                <c:pt idx="4">
                  <c:v>218.21</c:v>
                </c:pt>
                <c:pt idx="5">
                  <c:v>179.29</c:v>
                </c:pt>
                <c:pt idx="6">
                  <c:v>153.25</c:v>
                </c:pt>
                <c:pt idx="7">
                  <c:v>114.47</c:v>
                </c:pt>
                <c:pt idx="8">
                  <c:v>85.724000000000004</c:v>
                </c:pt>
                <c:pt idx="9" formatCode="General">
                  <c:v>31.294</c:v>
                </c:pt>
                <c:pt idx="10" formatCode="General">
                  <c:v>16.937000000000001</c:v>
                </c:pt>
              </c:numCache>
            </c:numRef>
          </c:xVal>
          <c:yVal>
            <c:numRef>
              <c:f>Pre_07.12.18!$G$3:$G$13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1536"/>
        <c:axId val="112562112"/>
      </c:scatterChart>
      <c:valAx>
        <c:axId val="1125615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peak height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562112"/>
        <c:crosses val="autoZero"/>
        <c:crossBetween val="midCat"/>
      </c:valAx>
      <c:valAx>
        <c:axId val="11256211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5615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>
                <a:solidFill>
                  <a:schemeClr val="accent1"/>
                </a:solidFill>
              </a:defRPr>
            </a:pPr>
            <a:r>
              <a:rPr lang="en-US">
                <a:solidFill>
                  <a:schemeClr val="accent1"/>
                </a:solidFill>
              </a:rPr>
              <a:t>Area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330805342370178"/>
                  <c:y val="-0.19624633435723501"/>
                </c:manualLayout>
              </c:layout>
              <c:numFmt formatCode="General" sourceLinked="0"/>
            </c:trendlineLbl>
          </c:trendline>
          <c:xVal>
            <c:numRef>
              <c:f>Inc_10.12.18!$E$3:$E$13</c:f>
              <c:numCache>
                <c:formatCode>0.00</c:formatCode>
                <c:ptCount val="11"/>
                <c:pt idx="0">
                  <c:v>1638.7</c:v>
                </c:pt>
                <c:pt idx="1">
                  <c:v>1437.4</c:v>
                </c:pt>
                <c:pt idx="2">
                  <c:v>1332.4</c:v>
                </c:pt>
                <c:pt idx="3">
                  <c:v>1138.0999999999999</c:v>
                </c:pt>
                <c:pt idx="4">
                  <c:v>1033.4000000000001</c:v>
                </c:pt>
                <c:pt idx="5">
                  <c:v>843.67</c:v>
                </c:pt>
                <c:pt idx="6">
                  <c:v>706.24</c:v>
                </c:pt>
                <c:pt idx="7">
                  <c:v>505.28</c:v>
                </c:pt>
                <c:pt idx="8">
                  <c:v>367.02</c:v>
                </c:pt>
                <c:pt idx="9" formatCode="General">
                  <c:v>133.03</c:v>
                </c:pt>
                <c:pt idx="10" formatCode="General">
                  <c:v>60.53</c:v>
                </c:pt>
              </c:numCache>
            </c:numRef>
          </c:xVal>
          <c:yVal>
            <c:numRef>
              <c:f>Inc_10.12.18!$G$3:$G$13</c:f>
              <c:numCache>
                <c:formatCode>0.00000</c:formatCode>
                <c:ptCount val="11"/>
                <c:pt idx="0">
                  <c:v>15.075000000000001</c:v>
                </c:pt>
                <c:pt idx="1">
                  <c:v>13.266</c:v>
                </c:pt>
                <c:pt idx="2">
                  <c:v>12.06</c:v>
                </c:pt>
                <c:pt idx="3">
                  <c:v>10.250999999999999</c:v>
                </c:pt>
                <c:pt idx="4">
                  <c:v>9.0449999999999999</c:v>
                </c:pt>
                <c:pt idx="5">
                  <c:v>7.2359999999999998</c:v>
                </c:pt>
                <c:pt idx="6">
                  <c:v>6.03</c:v>
                </c:pt>
                <c:pt idx="7">
                  <c:v>4.2210000000000001</c:v>
                </c:pt>
                <c:pt idx="8">
                  <c:v>3.0150000000000001</c:v>
                </c:pt>
                <c:pt idx="9">
                  <c:v>1.206</c:v>
                </c:pt>
                <c:pt idx="10">
                  <c:v>0.60299999999999998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63840"/>
        <c:axId val="112564416"/>
      </c:scatterChart>
      <c:valAx>
        <c:axId val="1125638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de-DE"/>
                  <a:t>peak area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564416"/>
        <c:crosses val="autoZero"/>
        <c:crossBetween val="midCat"/>
      </c:valAx>
      <c:valAx>
        <c:axId val="11256441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inj. Volume CO2</a:t>
                </a:r>
              </a:p>
            </c:rich>
          </c:tx>
          <c:overlay val="0"/>
        </c:title>
        <c:numFmt formatCode="0" sourceLinked="0"/>
        <c:majorTickMark val="out"/>
        <c:minorTickMark val="none"/>
        <c:tickLblPos val="nextTo"/>
        <c:crossAx val="1125638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4762</xdr:rowOff>
    </xdr:from>
    <xdr:to>
      <xdr:col>22</xdr:col>
      <xdr:colOff>723900</xdr:colOff>
      <xdr:row>13</xdr:row>
      <xdr:rowOff>76200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333374</xdr:colOff>
      <xdr:row>0</xdr:row>
      <xdr:rowOff>42862</xdr:rowOff>
    </xdr:from>
    <xdr:to>
      <xdr:col>15</xdr:col>
      <xdr:colOff>285749</xdr:colOff>
      <xdr:row>13</xdr:row>
      <xdr:rowOff>104775</xdr:rowOff>
    </xdr:to>
    <xdr:graphicFrame macro="">
      <xdr:nvGraphicFramePr>
        <xdr:cNvPr id="2" name="Diagramm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400050</xdr:colOff>
      <xdr:row>0</xdr:row>
      <xdr:rowOff>33337</xdr:rowOff>
    </xdr:from>
    <xdr:to>
      <xdr:col>22</xdr:col>
      <xdr:colOff>723900</xdr:colOff>
      <xdr:row>13</xdr:row>
      <xdr:rowOff>104775</xdr:rowOff>
    </xdr:to>
    <xdr:graphicFrame macro="">
      <xdr:nvGraphicFramePr>
        <xdr:cNvPr id="3" name="Diagramm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B2" sqref="B2"/>
    </sheetView>
  </sheetViews>
  <sheetFormatPr baseColWidth="10" defaultRowHeight="15.75" x14ac:dyDescent="0.25"/>
  <cols>
    <col min="3" max="3" width="12.125" bestFit="1" customWidth="1"/>
    <col min="4" max="4" width="12.375" bestFit="1" customWidth="1"/>
    <col min="5" max="5" width="4.375" customWidth="1"/>
    <col min="6" max="6" width="7.875" bestFit="1" customWidth="1"/>
    <col min="7" max="7" width="8.125" customWidth="1"/>
  </cols>
  <sheetData>
    <row r="1" spans="1:7" ht="16.5" thickBot="1" x14ac:dyDescent="0.3">
      <c r="A1" s="3" t="s">
        <v>19</v>
      </c>
      <c r="B1" s="3" t="s">
        <v>21</v>
      </c>
      <c r="C1" s="3" t="s">
        <v>22</v>
      </c>
      <c r="D1" s="3" t="s">
        <v>0</v>
      </c>
      <c r="E1" s="3" t="s">
        <v>24</v>
      </c>
      <c r="F1" s="3" t="s">
        <v>33</v>
      </c>
      <c r="G1" s="3" t="s">
        <v>1</v>
      </c>
    </row>
    <row r="2" spans="1:7" x14ac:dyDescent="0.25">
      <c r="A2" s="2" t="s">
        <v>20</v>
      </c>
      <c r="B2" s="4" t="s">
        <v>35</v>
      </c>
      <c r="C2" s="2" t="s">
        <v>23</v>
      </c>
      <c r="D2" s="2" t="s">
        <v>27</v>
      </c>
      <c r="E2" s="2">
        <v>41</v>
      </c>
      <c r="F2" s="2" t="s">
        <v>34</v>
      </c>
      <c r="G2" s="2" t="s">
        <v>2</v>
      </c>
    </row>
    <row r="3" spans="1:7" x14ac:dyDescent="0.25">
      <c r="A3" s="2" t="s">
        <v>20</v>
      </c>
      <c r="B3" s="4" t="s">
        <v>35</v>
      </c>
      <c r="C3" s="2" t="s">
        <v>23</v>
      </c>
      <c r="D3" s="2" t="s">
        <v>28</v>
      </c>
      <c r="E3" s="1">
        <v>42</v>
      </c>
      <c r="F3" s="2" t="s">
        <v>34</v>
      </c>
      <c r="G3" s="1" t="s">
        <v>2</v>
      </c>
    </row>
    <row r="4" spans="1:7" x14ac:dyDescent="0.25">
      <c r="A4" s="2" t="s">
        <v>20</v>
      </c>
      <c r="B4" s="4" t="s">
        <v>35</v>
      </c>
      <c r="C4" s="2" t="s">
        <v>23</v>
      </c>
      <c r="D4" s="1" t="s">
        <v>25</v>
      </c>
      <c r="E4" s="1">
        <v>43</v>
      </c>
      <c r="F4" s="2" t="s">
        <v>34</v>
      </c>
      <c r="G4" s="1" t="s">
        <v>2</v>
      </c>
    </row>
    <row r="5" spans="1:7" x14ac:dyDescent="0.25">
      <c r="A5" s="2" t="s">
        <v>20</v>
      </c>
      <c r="B5" s="4" t="s">
        <v>35</v>
      </c>
      <c r="C5" s="2" t="s">
        <v>23</v>
      </c>
      <c r="D5" s="1" t="s">
        <v>26</v>
      </c>
      <c r="E5" s="1">
        <v>44</v>
      </c>
      <c r="F5" s="2" t="s">
        <v>34</v>
      </c>
      <c r="G5" s="1" t="s">
        <v>2</v>
      </c>
    </row>
    <row r="6" spans="1:7" x14ac:dyDescent="0.25">
      <c r="A6" s="2" t="s">
        <v>20</v>
      </c>
      <c r="B6" s="4" t="s">
        <v>35</v>
      </c>
      <c r="C6" s="2" t="s">
        <v>23</v>
      </c>
      <c r="D6" s="1" t="s">
        <v>29</v>
      </c>
      <c r="E6" s="1">
        <v>45</v>
      </c>
      <c r="F6" s="2" t="s">
        <v>34</v>
      </c>
      <c r="G6" s="1" t="s">
        <v>2</v>
      </c>
    </row>
    <row r="7" spans="1:7" x14ac:dyDescent="0.25">
      <c r="A7" s="2" t="s">
        <v>20</v>
      </c>
      <c r="B7" s="4" t="s">
        <v>35</v>
      </c>
      <c r="C7" s="2" t="s">
        <v>23</v>
      </c>
      <c r="D7" s="1" t="s">
        <v>30</v>
      </c>
      <c r="E7" s="1">
        <v>46</v>
      </c>
      <c r="F7" s="2" t="s">
        <v>34</v>
      </c>
      <c r="G7" s="1" t="s">
        <v>2</v>
      </c>
    </row>
    <row r="8" spans="1:7" x14ac:dyDescent="0.25">
      <c r="A8" s="2" t="s">
        <v>20</v>
      </c>
      <c r="B8" s="4" t="s">
        <v>35</v>
      </c>
      <c r="C8" s="2" t="s">
        <v>23</v>
      </c>
      <c r="D8" s="1" t="s">
        <v>3</v>
      </c>
      <c r="E8" s="1">
        <v>47</v>
      </c>
      <c r="F8" s="2" t="s">
        <v>34</v>
      </c>
      <c r="G8" s="1" t="s">
        <v>2</v>
      </c>
    </row>
    <row r="9" spans="1:7" x14ac:dyDescent="0.25">
      <c r="A9" s="2" t="s">
        <v>20</v>
      </c>
      <c r="B9" s="4" t="s">
        <v>35</v>
      </c>
      <c r="C9" s="2" t="s">
        <v>23</v>
      </c>
      <c r="D9" s="1" t="s">
        <v>4</v>
      </c>
      <c r="E9" s="1">
        <v>48</v>
      </c>
      <c r="F9" s="2" t="s">
        <v>34</v>
      </c>
      <c r="G9" s="1" t="s">
        <v>2</v>
      </c>
    </row>
    <row r="10" spans="1:7" x14ac:dyDescent="0.25">
      <c r="A10" s="2" t="s">
        <v>20</v>
      </c>
      <c r="B10" s="4" t="s">
        <v>35</v>
      </c>
      <c r="C10" s="2" t="s">
        <v>23</v>
      </c>
      <c r="D10" s="1" t="s">
        <v>31</v>
      </c>
      <c r="E10" s="1">
        <v>49</v>
      </c>
      <c r="F10" s="2" t="s">
        <v>34</v>
      </c>
      <c r="G10" s="1" t="s">
        <v>2</v>
      </c>
    </row>
    <row r="11" spans="1:7" x14ac:dyDescent="0.25">
      <c r="A11" s="2" t="s">
        <v>20</v>
      </c>
      <c r="B11" s="4" t="s">
        <v>35</v>
      </c>
      <c r="C11" s="2" t="s">
        <v>23</v>
      </c>
      <c r="D11" s="1" t="s">
        <v>32</v>
      </c>
      <c r="E11" s="1">
        <v>50</v>
      </c>
      <c r="F11" s="2" t="s">
        <v>34</v>
      </c>
      <c r="G11" s="1" t="s">
        <v>2</v>
      </c>
    </row>
    <row r="12" spans="1:7" x14ac:dyDescent="0.25">
      <c r="A12" s="2" t="s">
        <v>20</v>
      </c>
      <c r="B12" s="4" t="s">
        <v>35</v>
      </c>
      <c r="C12" s="2" t="s">
        <v>23</v>
      </c>
      <c r="D12" s="1" t="s">
        <v>5</v>
      </c>
      <c r="E12" s="1">
        <v>51</v>
      </c>
      <c r="F12" s="2" t="s">
        <v>34</v>
      </c>
      <c r="G12" s="1" t="s">
        <v>2</v>
      </c>
    </row>
    <row r="13" spans="1:7" x14ac:dyDescent="0.25">
      <c r="A13" s="2" t="s">
        <v>20</v>
      </c>
      <c r="B13" s="4" t="s">
        <v>35</v>
      </c>
      <c r="C13" s="2" t="s">
        <v>23</v>
      </c>
      <c r="D13" s="1" t="s">
        <v>6</v>
      </c>
      <c r="E13" s="1">
        <v>52</v>
      </c>
      <c r="F13" s="2" t="s">
        <v>34</v>
      </c>
      <c r="G13" s="1" t="s">
        <v>2</v>
      </c>
    </row>
    <row r="14" spans="1:7" x14ac:dyDescent="0.25">
      <c r="A14" s="2" t="s">
        <v>20</v>
      </c>
      <c r="B14" s="4" t="s">
        <v>35</v>
      </c>
      <c r="C14" s="2" t="s">
        <v>23</v>
      </c>
      <c r="D14" s="1" t="s">
        <v>7</v>
      </c>
      <c r="E14" s="1">
        <v>53</v>
      </c>
      <c r="F14" s="2" t="s">
        <v>34</v>
      </c>
      <c r="G14" s="1" t="s">
        <v>2</v>
      </c>
    </row>
    <row r="15" spans="1:7" x14ac:dyDescent="0.25">
      <c r="A15" s="2" t="s">
        <v>20</v>
      </c>
      <c r="B15" s="4" t="s">
        <v>35</v>
      </c>
      <c r="C15" s="2" t="s">
        <v>23</v>
      </c>
      <c r="D15" s="1" t="s">
        <v>8</v>
      </c>
      <c r="E15" s="1">
        <v>54</v>
      </c>
      <c r="F15" s="2" t="s">
        <v>34</v>
      </c>
      <c r="G15" s="1" t="s">
        <v>2</v>
      </c>
    </row>
    <row r="16" spans="1:7" x14ac:dyDescent="0.25">
      <c r="A16" s="2" t="s">
        <v>20</v>
      </c>
      <c r="B16" s="4" t="s">
        <v>35</v>
      </c>
      <c r="C16" s="2" t="s">
        <v>23</v>
      </c>
      <c r="D16" s="1" t="s">
        <v>9</v>
      </c>
      <c r="E16" s="1">
        <v>55</v>
      </c>
      <c r="F16" s="2" t="s">
        <v>34</v>
      </c>
      <c r="G16" s="1" t="s">
        <v>2</v>
      </c>
    </row>
    <row r="17" spans="1:7" x14ac:dyDescent="0.25">
      <c r="A17" s="2" t="s">
        <v>20</v>
      </c>
      <c r="B17" s="4" t="s">
        <v>35</v>
      </c>
      <c r="C17" s="2" t="s">
        <v>23</v>
      </c>
      <c r="D17" s="1" t="s">
        <v>10</v>
      </c>
      <c r="E17" s="1">
        <v>56</v>
      </c>
      <c r="F17" s="2" t="s">
        <v>34</v>
      </c>
      <c r="G17" s="1" t="s">
        <v>2</v>
      </c>
    </row>
    <row r="18" spans="1:7" x14ac:dyDescent="0.25">
      <c r="A18" s="2" t="s">
        <v>20</v>
      </c>
      <c r="B18" s="4" t="s">
        <v>35</v>
      </c>
      <c r="C18" s="2" t="s">
        <v>23</v>
      </c>
      <c r="D18" s="1" t="s">
        <v>11</v>
      </c>
      <c r="E18" s="1">
        <v>57</v>
      </c>
      <c r="F18" s="2" t="s">
        <v>34</v>
      </c>
      <c r="G18" s="1" t="s">
        <v>2</v>
      </c>
    </row>
    <row r="19" spans="1:7" x14ac:dyDescent="0.25">
      <c r="A19" s="2" t="s">
        <v>20</v>
      </c>
      <c r="B19" s="4" t="s">
        <v>35</v>
      </c>
      <c r="C19" s="2" t="s">
        <v>23</v>
      </c>
      <c r="D19" s="1" t="s">
        <v>12</v>
      </c>
      <c r="E19" s="1">
        <v>58</v>
      </c>
      <c r="F19" s="2" t="s">
        <v>34</v>
      </c>
      <c r="G19" s="1" t="s">
        <v>2</v>
      </c>
    </row>
    <row r="20" spans="1:7" x14ac:dyDescent="0.25">
      <c r="A20" s="2" t="s">
        <v>20</v>
      </c>
      <c r="B20" s="4" t="s">
        <v>35</v>
      </c>
      <c r="C20" s="2" t="s">
        <v>23</v>
      </c>
      <c r="D20" s="1" t="s">
        <v>13</v>
      </c>
      <c r="E20" s="1">
        <v>59</v>
      </c>
      <c r="F20" s="2" t="s">
        <v>34</v>
      </c>
      <c r="G20" s="1" t="s">
        <v>2</v>
      </c>
    </row>
    <row r="21" spans="1:7" x14ac:dyDescent="0.25">
      <c r="A21" s="2" t="s">
        <v>20</v>
      </c>
      <c r="B21" s="4" t="s">
        <v>35</v>
      </c>
      <c r="C21" s="2" t="s">
        <v>23</v>
      </c>
      <c r="D21" s="1" t="s">
        <v>14</v>
      </c>
      <c r="E21" s="1">
        <v>60</v>
      </c>
      <c r="F21" s="2" t="s">
        <v>34</v>
      </c>
      <c r="G21" s="1" t="s">
        <v>2</v>
      </c>
    </row>
    <row r="22" spans="1:7" x14ac:dyDescent="0.25">
      <c r="A22" s="2" t="s">
        <v>20</v>
      </c>
      <c r="B22" s="4" t="s">
        <v>35</v>
      </c>
      <c r="C22" s="2" t="s">
        <v>23</v>
      </c>
      <c r="D22" s="1" t="s">
        <v>15</v>
      </c>
      <c r="E22" s="1">
        <v>61</v>
      </c>
      <c r="F22" s="2" t="s">
        <v>34</v>
      </c>
      <c r="G22" s="1" t="s">
        <v>2</v>
      </c>
    </row>
    <row r="23" spans="1:7" x14ac:dyDescent="0.25">
      <c r="A23" s="2" t="s">
        <v>20</v>
      </c>
      <c r="B23" s="4" t="s">
        <v>35</v>
      </c>
      <c r="C23" s="2" t="s">
        <v>23</v>
      </c>
      <c r="D23" s="1" t="s">
        <v>16</v>
      </c>
      <c r="E23" s="1">
        <v>62</v>
      </c>
      <c r="F23" s="2" t="s">
        <v>34</v>
      </c>
      <c r="G23" s="1" t="s">
        <v>2</v>
      </c>
    </row>
    <row r="24" spans="1:7" x14ac:dyDescent="0.25">
      <c r="A24" s="2" t="s">
        <v>20</v>
      </c>
      <c r="B24" s="4" t="s">
        <v>35</v>
      </c>
      <c r="C24" s="2" t="s">
        <v>23</v>
      </c>
      <c r="D24" s="1" t="s">
        <v>17</v>
      </c>
      <c r="E24" s="1">
        <v>63</v>
      </c>
      <c r="F24" s="2" t="s">
        <v>34</v>
      </c>
      <c r="G24" s="1" t="s">
        <v>2</v>
      </c>
    </row>
    <row r="25" spans="1:7" x14ac:dyDescent="0.25">
      <c r="A25" s="2" t="s">
        <v>20</v>
      </c>
      <c r="B25" s="4" t="s">
        <v>35</v>
      </c>
      <c r="C25" s="2" t="s">
        <v>23</v>
      </c>
      <c r="D25" s="1" t="s">
        <v>18</v>
      </c>
      <c r="E25" s="1">
        <v>64</v>
      </c>
      <c r="F25" s="2" t="s">
        <v>34</v>
      </c>
      <c r="G25" s="1" t="s">
        <v>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E1" workbookViewId="0">
      <selection activeCell="U33" sqref="U33"/>
    </sheetView>
  </sheetViews>
  <sheetFormatPr baseColWidth="10" defaultRowHeight="15.75" x14ac:dyDescent="0.25"/>
  <cols>
    <col min="1" max="1" width="2.875" bestFit="1" customWidth="1"/>
    <col min="3" max="3" width="17.375" bestFit="1" customWidth="1"/>
    <col min="10" max="10" width="13.125" bestFit="1" customWidth="1"/>
    <col min="17" max="17" width="18.625" bestFit="1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43444</v>
      </c>
      <c r="D3" s="36">
        <v>3015</v>
      </c>
      <c r="E3" s="14">
        <v>1638.7</v>
      </c>
      <c r="F3" s="37">
        <v>343.38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43444</v>
      </c>
      <c r="D4" s="36">
        <v>3015</v>
      </c>
      <c r="E4" s="37">
        <v>1437.4</v>
      </c>
      <c r="F4" s="37">
        <v>312.45999999999998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43444</v>
      </c>
      <c r="D5" s="36">
        <v>3015</v>
      </c>
      <c r="E5" s="14">
        <v>1332.4</v>
      </c>
      <c r="F5" s="37">
        <v>291.33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43444</v>
      </c>
      <c r="D6" s="36">
        <v>3015</v>
      </c>
      <c r="E6" s="37">
        <v>1138.0999999999999</v>
      </c>
      <c r="F6" s="37">
        <v>249.43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43444</v>
      </c>
      <c r="D7" s="36">
        <v>3015</v>
      </c>
      <c r="E7" s="14">
        <v>1033.4000000000001</v>
      </c>
      <c r="F7" s="37">
        <v>220.64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43444</v>
      </c>
      <c r="D8" s="36">
        <v>3015</v>
      </c>
      <c r="E8" s="37">
        <v>843.67</v>
      </c>
      <c r="F8" s="37">
        <v>179.77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43444</v>
      </c>
      <c r="D9" s="36">
        <v>3015</v>
      </c>
      <c r="E9" s="14">
        <v>706.24</v>
      </c>
      <c r="F9" s="37">
        <v>149.4</v>
      </c>
      <c r="G9" s="38">
        <f t="shared" si="0"/>
        <v>6.03</v>
      </c>
      <c r="H9" s="41" t="s">
        <v>78</v>
      </c>
      <c r="I9" s="41"/>
      <c r="J9" s="42">
        <f>SLOPE(G3:G13,E3:E13)</f>
        <v>9.2399463654351689E-3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43444</v>
      </c>
      <c r="D10" s="36">
        <v>3015</v>
      </c>
      <c r="E10" s="14">
        <v>505.28</v>
      </c>
      <c r="F10" s="37">
        <v>116.03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-0.26912923535252542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43444</v>
      </c>
      <c r="D11" s="36">
        <v>3015</v>
      </c>
      <c r="E11" s="14">
        <v>367.02</v>
      </c>
      <c r="F11" s="37">
        <v>84.951999999999998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43444</v>
      </c>
      <c r="D12" s="36">
        <v>3015</v>
      </c>
      <c r="E12" s="43">
        <v>133.03</v>
      </c>
      <c r="F12" s="43">
        <v>32.649000000000001</v>
      </c>
      <c r="G12" s="38">
        <f t="shared" si="0"/>
        <v>1.206</v>
      </c>
      <c r="H12" s="44" t="s">
        <v>80</v>
      </c>
      <c r="I12" s="44"/>
      <c r="J12" s="45">
        <f>SLOPE(G3:G13,F3:F13)</f>
        <v>4.3771182160855716E-2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43444</v>
      </c>
      <c r="D13" s="36">
        <v>3015</v>
      </c>
      <c r="E13" s="43">
        <v>60.53</v>
      </c>
      <c r="F13" s="43">
        <v>16.155000000000001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-0.48798715861559216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 x14ac:dyDescent="0.25">
      <c r="A17">
        <v>41</v>
      </c>
      <c r="B17" s="84" t="s">
        <v>27</v>
      </c>
      <c r="C17" s="56">
        <f>C$3+I17</f>
        <v>43444.647222222222</v>
      </c>
      <c r="D17" s="13">
        <v>1</v>
      </c>
      <c r="E17" s="57">
        <v>1373.2</v>
      </c>
      <c r="F17" s="58">
        <v>312.99</v>
      </c>
      <c r="G17" s="59">
        <f>((J$9*E17)+J$10)/D17/1000</f>
        <v>1.2419165113663049E-2</v>
      </c>
      <c r="H17" s="59">
        <f>((J$12*F17)+J$13)/D17/1000</f>
        <v>1.321195514591064E-2</v>
      </c>
      <c r="I17" s="83">
        <v>0.64722222222222225</v>
      </c>
      <c r="J17" s="60">
        <f>jar_information!R3</f>
        <v>43441.590277777781</v>
      </c>
      <c r="K17" s="61">
        <f t="shared" ref="K17:K40" si="1">C17-J17</f>
        <v>3.0569444444408873</v>
      </c>
      <c r="L17" s="61">
        <f>K17*24</f>
        <v>73.366666666581295</v>
      </c>
      <c r="M17" s="62">
        <f>jar_information!H3</f>
        <v>1044.8122446695395</v>
      </c>
      <c r="N17" s="61">
        <f>G17*M17</f>
        <v>12.975695779327927</v>
      </c>
      <c r="O17" s="61">
        <f>N17*1.83</f>
        <v>23.745523276170108</v>
      </c>
      <c r="P17" s="63">
        <f>O17*(12/(12+(16*2)))</f>
        <v>6.4760518025918472</v>
      </c>
      <c r="Q17" s="61">
        <v>33.9422</v>
      </c>
      <c r="R17" s="64">
        <f>P17*(400/(400+M17))</f>
        <v>1.7929116607322397</v>
      </c>
      <c r="S17" s="64"/>
      <c r="T17" s="64"/>
      <c r="U17" s="62"/>
      <c r="V17" s="65">
        <f>G17*1000000</f>
        <v>12419.165113663048</v>
      </c>
      <c r="W17" s="66">
        <f>N17/M17*100</f>
        <v>1.2419165113663049</v>
      </c>
    </row>
    <row r="18" spans="1:23" x14ac:dyDescent="0.25">
      <c r="A18">
        <v>42</v>
      </c>
      <c r="B18" s="84" t="s">
        <v>28</v>
      </c>
      <c r="C18" s="56">
        <f t="shared" ref="C18:C40" si="2">C$3+I18</f>
        <v>43444.649305555555</v>
      </c>
      <c r="D18" s="13">
        <v>1</v>
      </c>
      <c r="E18" s="67">
        <v>1435.2</v>
      </c>
      <c r="F18" s="68">
        <v>317.08</v>
      </c>
      <c r="G18" s="59">
        <f t="shared" ref="G18:G40" si="3">((J$9*E18)+J$10)/D18/1000</f>
        <v>1.299204178832003E-2</v>
      </c>
      <c r="H18" s="59">
        <f t="shared" ref="H18:H40" si="4">((J$12*F18)+J$13)/D18/1000</f>
        <v>1.3390979280948538E-2</v>
      </c>
      <c r="I18" s="83">
        <v>0.64930555555555558</v>
      </c>
      <c r="J18" s="60">
        <f>jar_information!R4</f>
        <v>43441.590277777781</v>
      </c>
      <c r="K18" s="61">
        <f t="shared" si="1"/>
        <v>3.0590277777737356</v>
      </c>
      <c r="L18" s="61">
        <f t="shared" ref="L18:L40" si="5">K18*24</f>
        <v>73.416666666569654</v>
      </c>
      <c r="M18" s="62">
        <f>jar_information!H4</f>
        <v>1044.8122446695395</v>
      </c>
      <c r="N18" s="61">
        <f t="shared" ref="N18:N40" si="6">G18*M18</f>
        <v>13.574244343695108</v>
      </c>
      <c r="O18" s="61">
        <f t="shared" ref="O18:O40" si="7">N18*1.83</f>
        <v>24.840867148962047</v>
      </c>
      <c r="P18" s="63">
        <f t="shared" ref="P18:P40" si="8">O18*(12/(12+(16*2)))</f>
        <v>6.7747819497169219</v>
      </c>
      <c r="Q18" s="61">
        <v>34.006799999999998</v>
      </c>
      <c r="R18" s="64">
        <f t="shared" ref="R18:R40" si="9">P18*(400/(400+M18))</f>
        <v>1.875615873193673</v>
      </c>
      <c r="S18" s="64"/>
      <c r="T18" s="69"/>
      <c r="U18" s="62"/>
      <c r="V18" s="65">
        <f t="shared" ref="V18:V40" si="10">G18*1000000</f>
        <v>12992.04178832003</v>
      </c>
      <c r="W18" s="66">
        <f t="shared" ref="W18:W40" si="11">N18/M18*100</f>
        <v>1.299204178832003</v>
      </c>
    </row>
    <row r="19" spans="1:23" x14ac:dyDescent="0.25">
      <c r="A19">
        <v>43</v>
      </c>
      <c r="B19" s="84" t="s">
        <v>25</v>
      </c>
      <c r="C19" s="56">
        <f t="shared" si="2"/>
        <v>43444.65</v>
      </c>
      <c r="D19" s="13">
        <v>1</v>
      </c>
      <c r="E19" s="67">
        <v>1141.8</v>
      </c>
      <c r="F19" s="68">
        <v>237.26</v>
      </c>
      <c r="G19" s="59">
        <f t="shared" si="3"/>
        <v>1.0281041524701351E-2</v>
      </c>
      <c r="H19" s="59">
        <f t="shared" si="4"/>
        <v>9.8971635208690342E-3</v>
      </c>
      <c r="I19" s="83">
        <v>0.65</v>
      </c>
      <c r="J19" s="60">
        <f>jar_information!R5</f>
        <v>43441.590277777781</v>
      </c>
      <c r="K19" s="61">
        <f t="shared" si="1"/>
        <v>3.0597222222204437</v>
      </c>
      <c r="L19" s="61">
        <f t="shared" si="5"/>
        <v>73.433333333290648</v>
      </c>
      <c r="M19" s="62">
        <f>jar_information!H5</f>
        <v>1049.7540949151592</v>
      </c>
      <c r="N19" s="61">
        <f t="shared" si="6"/>
        <v>10.792565440548035</v>
      </c>
      <c r="O19" s="61">
        <f t="shared" si="7"/>
        <v>19.750394756202905</v>
      </c>
      <c r="P19" s="63">
        <f t="shared" si="8"/>
        <v>5.3864712971462465</v>
      </c>
      <c r="Q19" s="61">
        <v>32.056000000000004</v>
      </c>
      <c r="R19" s="64">
        <f t="shared" si="9"/>
        <v>1.4861751564734067</v>
      </c>
      <c r="S19" s="64"/>
      <c r="T19" s="69"/>
      <c r="U19" s="62"/>
      <c r="V19" s="65">
        <f t="shared" si="10"/>
        <v>10281.041524701352</v>
      </c>
      <c r="W19" s="66">
        <f t="shared" si="11"/>
        <v>1.0281041524701351</v>
      </c>
    </row>
    <row r="20" spans="1:23" x14ac:dyDescent="0.25">
      <c r="A20">
        <v>44</v>
      </c>
      <c r="B20" s="84" t="s">
        <v>26</v>
      </c>
      <c r="C20" s="56">
        <f t="shared" si="2"/>
        <v>43444.650694444441</v>
      </c>
      <c r="D20" s="13">
        <v>1</v>
      </c>
      <c r="E20" s="67">
        <v>1121</v>
      </c>
      <c r="F20" s="68"/>
      <c r="G20" s="59">
        <f t="shared" si="3"/>
        <v>1.0088850640300297E-2</v>
      </c>
      <c r="H20" s="59">
        <f t="shared" si="4"/>
        <v>-4.8798715861559218E-4</v>
      </c>
      <c r="I20" s="83">
        <v>0.65069444444444446</v>
      </c>
      <c r="J20" s="60">
        <f>jar_information!R6</f>
        <v>43441.590277777781</v>
      </c>
      <c r="K20" s="61">
        <f t="shared" si="1"/>
        <v>3.0604166666598758</v>
      </c>
      <c r="L20" s="61">
        <f t="shared" si="5"/>
        <v>73.449999999837019</v>
      </c>
      <c r="M20" s="62">
        <f>jar_information!H6</f>
        <v>1044.8122446695395</v>
      </c>
      <c r="N20" s="61">
        <f t="shared" si="6"/>
        <v>10.540954683627874</v>
      </c>
      <c r="O20" s="61">
        <f t="shared" si="7"/>
        <v>19.289947071039009</v>
      </c>
      <c r="P20" s="63">
        <f t="shared" si="8"/>
        <v>5.2608946557379115</v>
      </c>
      <c r="Q20" s="61">
        <v>32.0944</v>
      </c>
      <c r="R20" s="64">
        <f t="shared" si="9"/>
        <v>1.4564922674616991</v>
      </c>
      <c r="S20" s="64"/>
      <c r="T20" s="69"/>
      <c r="U20" s="62"/>
      <c r="V20" s="65">
        <f t="shared" si="10"/>
        <v>10088.850640300298</v>
      </c>
      <c r="W20" s="66">
        <f t="shared" si="11"/>
        <v>1.0088850640300298</v>
      </c>
    </row>
    <row r="21" spans="1:23" x14ac:dyDescent="0.25">
      <c r="A21">
        <v>45</v>
      </c>
      <c r="B21" s="84" t="s">
        <v>29</v>
      </c>
      <c r="C21" s="56">
        <f t="shared" si="2"/>
        <v>43444.651388888888</v>
      </c>
      <c r="D21" s="13">
        <v>1</v>
      </c>
      <c r="E21" s="67">
        <v>1079.4000000000001</v>
      </c>
      <c r="F21" s="68">
        <v>240.43</v>
      </c>
      <c r="G21" s="59">
        <f t="shared" si="3"/>
        <v>9.7044688714981973E-3</v>
      </c>
      <c r="H21" s="59">
        <f t="shared" si="4"/>
        <v>1.0035918168318949E-2</v>
      </c>
      <c r="I21" s="83">
        <v>0.65138888888888891</v>
      </c>
      <c r="J21" s="60">
        <f>jar_information!R7</f>
        <v>43441.590277777781</v>
      </c>
      <c r="K21" s="61">
        <f t="shared" si="1"/>
        <v>3.0611111111065838</v>
      </c>
      <c r="L21" s="61">
        <f t="shared" si="5"/>
        <v>73.466666666558012</v>
      </c>
      <c r="M21" s="62">
        <f>jar_information!H7</f>
        <v>1034.9727995536336</v>
      </c>
      <c r="N21" s="61">
        <f t="shared" si="6"/>
        <v>10.043861316115581</v>
      </c>
      <c r="O21" s="61">
        <f t="shared" si="7"/>
        <v>18.380266208491516</v>
      </c>
      <c r="P21" s="63">
        <f t="shared" si="8"/>
        <v>5.0127998750431404</v>
      </c>
      <c r="Q21" s="61">
        <v>30.027000000000001</v>
      </c>
      <c r="R21" s="64">
        <f t="shared" si="9"/>
        <v>1.3973226186872489</v>
      </c>
      <c r="S21" s="64"/>
      <c r="T21" s="69"/>
      <c r="U21" s="70"/>
      <c r="V21" s="65">
        <f t="shared" si="10"/>
        <v>9704.4688714981967</v>
      </c>
      <c r="W21" s="66">
        <f t="shared" si="11"/>
        <v>0.97044688714981975</v>
      </c>
    </row>
    <row r="22" spans="1:23" x14ac:dyDescent="0.25">
      <c r="A22">
        <v>46</v>
      </c>
      <c r="B22" s="84" t="s">
        <v>30</v>
      </c>
      <c r="C22" s="56">
        <f t="shared" si="2"/>
        <v>43444.652083333334</v>
      </c>
      <c r="D22" s="13">
        <v>1</v>
      </c>
      <c r="E22" s="67">
        <v>1390.7</v>
      </c>
      <c r="F22" s="68">
        <v>289.32</v>
      </c>
      <c r="G22" s="59">
        <f t="shared" si="3"/>
        <v>1.2580864175058163E-2</v>
      </c>
      <c r="H22" s="59">
        <f t="shared" si="4"/>
        <v>1.2175891264163184E-2</v>
      </c>
      <c r="I22" s="83">
        <v>0.65208333333333335</v>
      </c>
      <c r="J22" s="60">
        <f>jar_information!R8</f>
        <v>43441.590277777781</v>
      </c>
      <c r="K22" s="61">
        <f t="shared" si="1"/>
        <v>3.0618055555532919</v>
      </c>
      <c r="L22" s="61">
        <f t="shared" si="5"/>
        <v>73.483333333279006</v>
      </c>
      <c r="M22" s="62">
        <f>jar_information!H8</f>
        <v>1044.8122446695395</v>
      </c>
      <c r="N22" s="61">
        <f t="shared" si="6"/>
        <v>13.144640938625114</v>
      </c>
      <c r="O22" s="61">
        <f t="shared" si="7"/>
        <v>24.054692917683962</v>
      </c>
      <c r="P22" s="63">
        <f t="shared" si="8"/>
        <v>6.5603707957319894</v>
      </c>
      <c r="Q22" s="61">
        <v>29.988</v>
      </c>
      <c r="R22" s="64">
        <f t="shared" si="9"/>
        <v>1.8162555916689347</v>
      </c>
      <c r="S22" s="64"/>
      <c r="T22" s="69"/>
      <c r="U22" s="62"/>
      <c r="V22" s="65">
        <f t="shared" si="10"/>
        <v>12580.864175058163</v>
      </c>
      <c r="W22" s="66">
        <f t="shared" si="11"/>
        <v>1.2580864175058164</v>
      </c>
    </row>
    <row r="23" spans="1:23" x14ac:dyDescent="0.25">
      <c r="A23">
        <v>47</v>
      </c>
      <c r="B23" s="84" t="s">
        <v>3</v>
      </c>
      <c r="C23" s="56">
        <f t="shared" si="2"/>
        <v>43444.652777777781</v>
      </c>
      <c r="D23" s="13">
        <v>1</v>
      </c>
      <c r="E23" s="67">
        <v>608.13</v>
      </c>
      <c r="F23" s="68">
        <v>135.85</v>
      </c>
      <c r="G23" s="59">
        <f t="shared" si="3"/>
        <v>5.3499593478595637E-3</v>
      </c>
      <c r="H23" s="59">
        <f t="shared" si="4"/>
        <v>5.458327937936657E-3</v>
      </c>
      <c r="I23" s="83">
        <v>0.65277777777777779</v>
      </c>
      <c r="J23" s="60">
        <f>jar_information!R9</f>
        <v>43441.590277777781</v>
      </c>
      <c r="K23" s="61">
        <f t="shared" si="1"/>
        <v>3.0625</v>
      </c>
      <c r="L23" s="61">
        <f t="shared" si="5"/>
        <v>73.5</v>
      </c>
      <c r="M23" s="62">
        <f>jar_information!H9</f>
        <v>1044.8122446695395</v>
      </c>
      <c r="N23" s="61">
        <f t="shared" si="6"/>
        <v>5.5897030351279362</v>
      </c>
      <c r="O23" s="61">
        <f t="shared" si="7"/>
        <v>10.229156554284124</v>
      </c>
      <c r="P23" s="63">
        <f t="shared" si="8"/>
        <v>2.7897699693502154</v>
      </c>
      <c r="Q23" s="61">
        <v>2.0007999999999999</v>
      </c>
      <c r="R23" s="64">
        <f t="shared" si="9"/>
        <v>0.77235501834725873</v>
      </c>
      <c r="S23" s="64"/>
      <c r="T23" s="69"/>
      <c r="U23" s="62"/>
      <c r="V23" s="65">
        <f t="shared" si="10"/>
        <v>5349.9593478595634</v>
      </c>
      <c r="W23" s="66">
        <f t="shared" si="11"/>
        <v>0.53499593478595642</v>
      </c>
    </row>
    <row r="24" spans="1:23" x14ac:dyDescent="0.25">
      <c r="A24">
        <v>48</v>
      </c>
      <c r="B24" s="84" t="s">
        <v>4</v>
      </c>
      <c r="C24" s="56">
        <f t="shared" si="2"/>
        <v>43444.654166666667</v>
      </c>
      <c r="D24" s="13">
        <v>1</v>
      </c>
      <c r="E24" s="67">
        <v>817.24</v>
      </c>
      <c r="F24" s="68">
        <v>177.87</v>
      </c>
      <c r="G24" s="59">
        <f t="shared" si="3"/>
        <v>7.282124532335712E-3</v>
      </c>
      <c r="H24" s="59">
        <f t="shared" si="4"/>
        <v>7.2975930123358144E-3</v>
      </c>
      <c r="I24" s="83">
        <v>0.65416666666666667</v>
      </c>
      <c r="J24" s="60">
        <f>jar_information!R10</f>
        <v>43441.590277777781</v>
      </c>
      <c r="K24" s="61">
        <f t="shared" si="1"/>
        <v>3.0638888888861402</v>
      </c>
      <c r="L24" s="61">
        <f t="shared" si="5"/>
        <v>73.533333333267365</v>
      </c>
      <c r="M24" s="62">
        <f>jar_information!H10</f>
        <v>1049.7540949151592</v>
      </c>
      <c r="N24" s="61">
        <f t="shared" si="6"/>
        <v>7.6444400475015524</v>
      </c>
      <c r="O24" s="61">
        <f t="shared" si="7"/>
        <v>13.989325286927841</v>
      </c>
      <c r="P24" s="63">
        <f t="shared" si="8"/>
        <v>3.8152705327985017</v>
      </c>
      <c r="Q24" s="61">
        <v>2.0004000000000004</v>
      </c>
      <c r="R24" s="64">
        <f t="shared" si="9"/>
        <v>1.0526669443266583</v>
      </c>
      <c r="S24" s="64"/>
      <c r="T24" s="69"/>
      <c r="U24" s="62"/>
      <c r="V24" s="65">
        <f t="shared" si="10"/>
        <v>7282.1245323357116</v>
      </c>
      <c r="W24" s="66">
        <f t="shared" si="11"/>
        <v>0.7282124532335712</v>
      </c>
    </row>
    <row r="25" spans="1:23" x14ac:dyDescent="0.25">
      <c r="A25">
        <v>49</v>
      </c>
      <c r="B25" s="84" t="s">
        <v>31</v>
      </c>
      <c r="C25" s="56">
        <f t="shared" si="2"/>
        <v>43444.654861111114</v>
      </c>
      <c r="D25" s="13">
        <v>1</v>
      </c>
      <c r="E25" s="67">
        <v>595.51</v>
      </c>
      <c r="F25" s="68">
        <v>135.38999999999999</v>
      </c>
      <c r="G25" s="59">
        <f t="shared" si="3"/>
        <v>5.2333512247277727E-3</v>
      </c>
      <c r="H25" s="59">
        <f t="shared" si="4"/>
        <v>5.4381931941426629E-3</v>
      </c>
      <c r="I25" s="83">
        <v>0.65486111111111112</v>
      </c>
      <c r="J25" s="60">
        <f>jar_information!R11</f>
        <v>43441.590277777781</v>
      </c>
      <c r="K25" s="61">
        <f t="shared" si="1"/>
        <v>3.0645833333328483</v>
      </c>
      <c r="L25" s="61">
        <f t="shared" si="5"/>
        <v>73.549999999988358</v>
      </c>
      <c r="M25" s="62">
        <f>jar_information!H11</f>
        <v>1049.7540949151592</v>
      </c>
      <c r="N25" s="61">
        <f t="shared" si="6"/>
        <v>5.4937318782872424</v>
      </c>
      <c r="O25" s="61">
        <f t="shared" si="7"/>
        <v>10.053529337265655</v>
      </c>
      <c r="P25" s="63">
        <f t="shared" si="8"/>
        <v>2.7418716374360876</v>
      </c>
      <c r="Q25" s="61">
        <v>10.009499999999999</v>
      </c>
      <c r="R25" s="64">
        <f t="shared" si="9"/>
        <v>0.75650667849199471</v>
      </c>
      <c r="S25" s="64"/>
      <c r="V25" s="65">
        <f t="shared" si="10"/>
        <v>5233.3512247277722</v>
      </c>
      <c r="W25" s="66">
        <f t="shared" si="11"/>
        <v>0.52333512247277725</v>
      </c>
    </row>
    <row r="26" spans="1:23" x14ac:dyDescent="0.25">
      <c r="A26">
        <v>50</v>
      </c>
      <c r="B26" s="84" t="s">
        <v>32</v>
      </c>
      <c r="C26" s="56">
        <f t="shared" si="2"/>
        <v>43444.65625</v>
      </c>
      <c r="D26" s="13">
        <v>1</v>
      </c>
      <c r="E26" s="67">
        <v>862.67</v>
      </c>
      <c r="F26" s="68">
        <v>192.92</v>
      </c>
      <c r="G26" s="59">
        <f t="shared" si="3"/>
        <v>7.7018952957174317E-3</v>
      </c>
      <c r="H26" s="59">
        <f t="shared" si="4"/>
        <v>7.956349303856693E-3</v>
      </c>
      <c r="I26" s="83">
        <v>0.65625</v>
      </c>
      <c r="J26" s="60">
        <f>jar_information!R12</f>
        <v>43441.590277777781</v>
      </c>
      <c r="K26" s="61">
        <f t="shared" si="1"/>
        <v>3.0659722222189885</v>
      </c>
      <c r="L26" s="61">
        <f t="shared" si="5"/>
        <v>73.583333333255723</v>
      </c>
      <c r="M26" s="62">
        <f>jar_information!H12</f>
        <v>1039.8851682662084</v>
      </c>
      <c r="N26" s="61">
        <f t="shared" si="6"/>
        <v>8.0090866855558414</v>
      </c>
      <c r="O26" s="61">
        <f t="shared" si="7"/>
        <v>14.656628634567189</v>
      </c>
      <c r="P26" s="63">
        <f t="shared" si="8"/>
        <v>3.9972623548819604</v>
      </c>
      <c r="Q26" s="61">
        <v>10.016999999999999</v>
      </c>
      <c r="R26" s="64">
        <f t="shared" si="9"/>
        <v>1.1104392052861092</v>
      </c>
      <c r="S26" s="64"/>
      <c r="V26" s="65">
        <f t="shared" si="10"/>
        <v>7701.8952957174315</v>
      </c>
      <c r="W26" s="66">
        <f t="shared" si="11"/>
        <v>0.77018952957174325</v>
      </c>
    </row>
    <row r="27" spans="1:23" x14ac:dyDescent="0.25">
      <c r="A27" s="72">
        <v>51</v>
      </c>
      <c r="B27" s="84" t="s">
        <v>5</v>
      </c>
      <c r="C27" s="56">
        <f t="shared" si="2"/>
        <v>43444.656944444447</v>
      </c>
      <c r="D27" s="13">
        <v>3</v>
      </c>
      <c r="E27" s="67">
        <v>1027</v>
      </c>
      <c r="F27" s="68">
        <v>223.67</v>
      </c>
      <c r="G27" s="59">
        <f t="shared" si="3"/>
        <v>3.0734318939831303E-3</v>
      </c>
      <c r="H27" s="59">
        <f t="shared" si="4"/>
        <v>3.1007710517676687E-3</v>
      </c>
      <c r="I27" s="83">
        <v>0.65694444444444444</v>
      </c>
      <c r="J27" s="60">
        <f>jar_information!R13</f>
        <v>43441.590277777781</v>
      </c>
      <c r="K27" s="61">
        <f t="shared" si="1"/>
        <v>3.0666666666656965</v>
      </c>
      <c r="L27" s="61">
        <f t="shared" si="5"/>
        <v>73.599999999976717</v>
      </c>
      <c r="M27" s="62">
        <f>jar_information!H13</f>
        <v>1049.7540949151592</v>
      </c>
      <c r="N27" s="61">
        <f t="shared" si="6"/>
        <v>3.2263477161516443</v>
      </c>
      <c r="O27" s="61">
        <f t="shared" si="7"/>
        <v>5.9042163205575093</v>
      </c>
      <c r="P27" s="63">
        <f t="shared" si="8"/>
        <v>1.6102408146975025</v>
      </c>
      <c r="Q27" s="61">
        <v>2.0002</v>
      </c>
      <c r="R27" s="64">
        <f t="shared" si="9"/>
        <v>0.44427970794363864</v>
      </c>
      <c r="S27" s="64"/>
      <c r="T27" s="71"/>
      <c r="U27" s="72"/>
      <c r="V27" s="65">
        <f t="shared" si="10"/>
        <v>3073.4318939831305</v>
      </c>
      <c r="W27" s="66">
        <f t="shared" si="11"/>
        <v>0.30734318939831301</v>
      </c>
    </row>
    <row r="28" spans="1:23" x14ac:dyDescent="0.25">
      <c r="A28" s="72">
        <v>52</v>
      </c>
      <c r="B28" s="84" t="s">
        <v>6</v>
      </c>
      <c r="C28" s="56">
        <f t="shared" si="2"/>
        <v>43444.65902777778</v>
      </c>
      <c r="D28" s="13">
        <v>3</v>
      </c>
      <c r="E28" s="67">
        <v>1124.4000000000001</v>
      </c>
      <c r="F28" s="68">
        <v>245.17</v>
      </c>
      <c r="G28" s="59">
        <f t="shared" si="3"/>
        <v>3.3734221526475934E-3</v>
      </c>
      <c r="H28" s="59">
        <f t="shared" si="4"/>
        <v>3.4144645239204681E-3</v>
      </c>
      <c r="I28" s="83">
        <v>0.65902777777777777</v>
      </c>
      <c r="J28" s="60">
        <f>jar_information!R14</f>
        <v>43441.590277777781</v>
      </c>
      <c r="K28" s="61">
        <f t="shared" si="1"/>
        <v>3.0687499999985448</v>
      </c>
      <c r="L28" s="61">
        <f t="shared" si="5"/>
        <v>73.649999999965075</v>
      </c>
      <c r="M28" s="62">
        <f>jar_information!H14</f>
        <v>1049.7540949151592</v>
      </c>
      <c r="N28" s="61">
        <f t="shared" si="6"/>
        <v>3.5412637186193221</v>
      </c>
      <c r="O28" s="61">
        <f t="shared" si="7"/>
        <v>6.4805126050733595</v>
      </c>
      <c r="P28" s="63">
        <f t="shared" si="8"/>
        <v>1.7674125286563707</v>
      </c>
      <c r="Q28" s="61">
        <v>1.9986000000000002</v>
      </c>
      <c r="R28" s="64">
        <f t="shared" si="9"/>
        <v>0.48764477640873333</v>
      </c>
      <c r="S28" s="64"/>
      <c r="T28" s="71"/>
      <c r="U28" s="72"/>
      <c r="V28" s="65">
        <f t="shared" si="10"/>
        <v>3373.4221526475935</v>
      </c>
      <c r="W28" s="66">
        <f t="shared" si="11"/>
        <v>0.33734221526475933</v>
      </c>
    </row>
    <row r="29" spans="1:23" x14ac:dyDescent="0.25">
      <c r="A29" s="72">
        <v>53</v>
      </c>
      <c r="B29" s="84" t="s">
        <v>7</v>
      </c>
      <c r="C29" s="56">
        <f t="shared" si="2"/>
        <v>43444.659722222219</v>
      </c>
      <c r="D29" s="13">
        <v>3</v>
      </c>
      <c r="E29" s="67">
        <v>1182.2</v>
      </c>
      <c r="F29" s="68">
        <v>252.02</v>
      </c>
      <c r="G29" s="59">
        <f t="shared" si="3"/>
        <v>3.55144511928831E-3</v>
      </c>
      <c r="H29" s="59">
        <f t="shared" si="4"/>
        <v>3.514408723187755E-3</v>
      </c>
      <c r="I29" s="83">
        <v>0.65972222222222221</v>
      </c>
      <c r="J29" s="60">
        <f>jar_information!R15</f>
        <v>43441.590277777781</v>
      </c>
      <c r="K29" s="61">
        <f t="shared" si="1"/>
        <v>3.0694444444379769</v>
      </c>
      <c r="L29" s="61">
        <f t="shared" si="5"/>
        <v>73.666666666511446</v>
      </c>
      <c r="M29" s="62">
        <f>jar_information!H15</f>
        <v>1054.7107855519071</v>
      </c>
      <c r="N29" s="61">
        <f t="shared" si="6"/>
        <v>3.7457474716090595</v>
      </c>
      <c r="O29" s="61">
        <f t="shared" si="7"/>
        <v>6.8547178730445788</v>
      </c>
      <c r="P29" s="63">
        <f t="shared" si="8"/>
        <v>1.8694685108303395</v>
      </c>
      <c r="Q29" s="61">
        <v>14.005599999999998</v>
      </c>
      <c r="R29" s="64">
        <f t="shared" si="9"/>
        <v>0.51404541147224014</v>
      </c>
      <c r="S29" s="64"/>
      <c r="T29" s="71"/>
      <c r="U29" s="72"/>
      <c r="V29" s="65">
        <f t="shared" si="10"/>
        <v>3551.4451192883098</v>
      </c>
      <c r="W29" s="66">
        <f t="shared" si="11"/>
        <v>0.35514451192883101</v>
      </c>
    </row>
    <row r="30" spans="1:23" x14ac:dyDescent="0.25">
      <c r="A30" s="72">
        <v>54</v>
      </c>
      <c r="B30" s="84" t="s">
        <v>8</v>
      </c>
      <c r="C30" s="56">
        <f t="shared" si="2"/>
        <v>43444.661111111112</v>
      </c>
      <c r="D30" s="13">
        <v>3</v>
      </c>
      <c r="E30" s="67">
        <v>1262</v>
      </c>
      <c r="F30" s="68">
        <v>269.52</v>
      </c>
      <c r="G30" s="59">
        <f t="shared" si="3"/>
        <v>3.7972276926088867E-3</v>
      </c>
      <c r="H30" s="59">
        <f t="shared" si="4"/>
        <v>3.7697406191260804E-3</v>
      </c>
      <c r="I30" s="83">
        <v>0.66111111111111109</v>
      </c>
      <c r="J30" s="60">
        <f>jar_information!R16</f>
        <v>43441.590277777781</v>
      </c>
      <c r="K30" s="61">
        <f t="shared" si="1"/>
        <v>3.0708333333313931</v>
      </c>
      <c r="L30" s="61">
        <f t="shared" si="5"/>
        <v>73.699999999953434</v>
      </c>
      <c r="M30" s="62">
        <f>jar_information!H16</f>
        <v>1049.7540949151592</v>
      </c>
      <c r="N30" s="61">
        <f t="shared" si="6"/>
        <v>3.9861553196414201</v>
      </c>
      <c r="O30" s="61">
        <f t="shared" si="7"/>
        <v>7.2946642349437987</v>
      </c>
      <c r="P30" s="63">
        <f t="shared" si="8"/>
        <v>1.9894538822573995</v>
      </c>
      <c r="Q30" s="61">
        <v>14.014699999999999</v>
      </c>
      <c r="R30" s="64">
        <f t="shared" si="9"/>
        <v>0.54890795321363084</v>
      </c>
      <c r="S30" s="64"/>
      <c r="T30" s="71"/>
      <c r="U30" s="72"/>
      <c r="V30" s="65">
        <f t="shared" si="10"/>
        <v>3797.2276926088866</v>
      </c>
      <c r="W30" s="66">
        <f t="shared" si="11"/>
        <v>0.37972276926088866</v>
      </c>
    </row>
    <row r="31" spans="1:23" x14ac:dyDescent="0.25">
      <c r="A31" s="72">
        <v>55</v>
      </c>
      <c r="B31" s="84" t="s">
        <v>9</v>
      </c>
      <c r="C31" s="56">
        <f t="shared" si="2"/>
        <v>43444.662499999999</v>
      </c>
      <c r="D31" s="13">
        <v>3</v>
      </c>
      <c r="E31" s="67">
        <v>1428.9</v>
      </c>
      <c r="F31" s="68">
        <v>309.08999999999997</v>
      </c>
      <c r="G31" s="59">
        <f t="shared" si="3"/>
        <v>4.3112767087392628E-3</v>
      </c>
      <c r="H31" s="59">
        <f t="shared" si="4"/>
        <v>4.3470825118277672E-3</v>
      </c>
      <c r="I31" s="83">
        <v>0.66249999999999998</v>
      </c>
      <c r="J31" s="60">
        <f>jar_information!R17</f>
        <v>43441.590277777781</v>
      </c>
      <c r="K31" s="61">
        <f t="shared" si="1"/>
        <v>3.0722222222175333</v>
      </c>
      <c r="L31" s="61">
        <f t="shared" si="5"/>
        <v>73.733333333220799</v>
      </c>
      <c r="M31" s="62">
        <f>jar_information!H17</f>
        <v>1054.7107855519071</v>
      </c>
      <c r="N31" s="61">
        <f t="shared" si="6"/>
        <v>4.5471500442060284</v>
      </c>
      <c r="O31" s="61">
        <f t="shared" si="7"/>
        <v>8.3212845808970322</v>
      </c>
      <c r="P31" s="63">
        <f t="shared" si="8"/>
        <v>2.269441249335554</v>
      </c>
      <c r="Q31" s="61">
        <v>12.0282</v>
      </c>
      <c r="R31" s="64">
        <f t="shared" si="9"/>
        <v>0.62402541367686193</v>
      </c>
      <c r="S31" s="64"/>
      <c r="T31" s="72"/>
      <c r="U31" s="72"/>
      <c r="V31" s="65">
        <f t="shared" si="10"/>
        <v>4311.2767087392631</v>
      </c>
      <c r="W31" s="66">
        <f t="shared" si="11"/>
        <v>0.43112767087392628</v>
      </c>
    </row>
    <row r="32" spans="1:23" x14ac:dyDescent="0.25">
      <c r="A32" s="72">
        <v>56</v>
      </c>
      <c r="B32" s="84" t="s">
        <v>10</v>
      </c>
      <c r="C32" s="56">
        <f t="shared" si="2"/>
        <v>43444.664583333331</v>
      </c>
      <c r="D32" s="13">
        <v>3</v>
      </c>
      <c r="E32" s="67">
        <v>1362.7</v>
      </c>
      <c r="F32" s="68"/>
      <c r="G32" s="59">
        <f t="shared" si="3"/>
        <v>4.1073818922753268E-3</v>
      </c>
      <c r="H32" s="59">
        <f t="shared" si="4"/>
        <v>-1.6266238620519738E-4</v>
      </c>
      <c r="I32" s="83">
        <v>0.6645833333333333</v>
      </c>
      <c r="J32" s="60">
        <f>jar_information!R18</f>
        <v>43441.590277777781</v>
      </c>
      <c r="K32" s="61">
        <f t="shared" si="1"/>
        <v>3.0743055555503815</v>
      </c>
      <c r="L32" s="61">
        <f t="shared" si="5"/>
        <v>73.783333333209157</v>
      </c>
      <c r="M32" s="62">
        <f>jar_information!H18</f>
        <v>1049.7540949151592</v>
      </c>
      <c r="N32" s="61">
        <f t="shared" si="6"/>
        <v>4.3117409607963992</v>
      </c>
      <c r="O32" s="61">
        <f t="shared" si="7"/>
        <v>7.8904859582574112</v>
      </c>
      <c r="P32" s="63">
        <f t="shared" si="8"/>
        <v>2.1519507158883848</v>
      </c>
      <c r="Q32" s="61">
        <v>12.006599999999999</v>
      </c>
      <c r="R32" s="64">
        <f t="shared" si="9"/>
        <v>0.59374226937826147</v>
      </c>
      <c r="S32" s="64"/>
      <c r="T32" s="72"/>
      <c r="U32" s="72"/>
      <c r="V32" s="65">
        <f t="shared" si="10"/>
        <v>4107.3818922753271</v>
      </c>
      <c r="W32" s="66">
        <f t="shared" si="11"/>
        <v>0.41073818922753269</v>
      </c>
    </row>
    <row r="33" spans="1:23" x14ac:dyDescent="0.25">
      <c r="A33" s="72">
        <v>57</v>
      </c>
      <c r="B33" s="84" t="s">
        <v>11</v>
      </c>
      <c r="C33" s="56">
        <f t="shared" si="2"/>
        <v>43444.665277777778</v>
      </c>
      <c r="D33" s="13">
        <v>3</v>
      </c>
      <c r="E33" s="67">
        <v>1652.4</v>
      </c>
      <c r="F33" s="68">
        <v>342.47</v>
      </c>
      <c r="G33" s="59">
        <f t="shared" si="3"/>
        <v>4.9996527129641819E-3</v>
      </c>
      <c r="H33" s="59">
        <f t="shared" si="4"/>
        <v>4.8341098653375556E-3</v>
      </c>
      <c r="I33" s="83">
        <v>0.66527777777777775</v>
      </c>
      <c r="J33" s="60">
        <f>jar_information!R19</f>
        <v>43441.590277777781</v>
      </c>
      <c r="K33" s="61">
        <f t="shared" si="1"/>
        <v>3.0749999999970896</v>
      </c>
      <c r="L33" s="61">
        <f t="shared" si="5"/>
        <v>73.799999999930151</v>
      </c>
      <c r="M33" s="62">
        <f>jar_information!H19</f>
        <v>1049.7540949151592</v>
      </c>
      <c r="N33" s="61">
        <f t="shared" si="6"/>
        <v>5.2484059085878352</v>
      </c>
      <c r="O33" s="61">
        <f t="shared" si="7"/>
        <v>9.6045828127157389</v>
      </c>
      <c r="P33" s="63">
        <f t="shared" si="8"/>
        <v>2.6194316761952012</v>
      </c>
      <c r="Q33" s="61">
        <v>14.0084</v>
      </c>
      <c r="R33" s="64">
        <f t="shared" si="9"/>
        <v>0.72272440833450247</v>
      </c>
      <c r="S33" s="64"/>
      <c r="T33" s="72"/>
      <c r="U33" s="72"/>
      <c r="V33" s="65">
        <f t="shared" si="10"/>
        <v>4999.6527129641818</v>
      </c>
      <c r="W33" s="66">
        <f t="shared" si="11"/>
        <v>0.49996527129641821</v>
      </c>
    </row>
    <row r="34" spans="1:23" x14ac:dyDescent="0.25">
      <c r="A34" s="72">
        <v>58</v>
      </c>
      <c r="B34" s="84" t="s">
        <v>12</v>
      </c>
      <c r="C34" s="56">
        <f t="shared" si="2"/>
        <v>43444.665972222225</v>
      </c>
      <c r="D34" s="13">
        <v>3</v>
      </c>
      <c r="E34" s="67">
        <v>1593.1</v>
      </c>
      <c r="F34" s="68">
        <v>341.59</v>
      </c>
      <c r="G34" s="59">
        <f t="shared" si="3"/>
        <v>4.8170097731407464E-3</v>
      </c>
      <c r="H34" s="59">
        <f t="shared" si="4"/>
        <v>4.8212703185703705E-3</v>
      </c>
      <c r="I34" s="83">
        <v>0.66597222222222219</v>
      </c>
      <c r="J34" s="60">
        <f>jar_information!R20</f>
        <v>43441.590277777781</v>
      </c>
      <c r="K34" s="61">
        <f t="shared" si="1"/>
        <v>3.0756944444437977</v>
      </c>
      <c r="L34" s="61">
        <f t="shared" si="5"/>
        <v>73.816666666651145</v>
      </c>
      <c r="M34" s="62">
        <f>jar_information!H20</f>
        <v>1049.7540949151592</v>
      </c>
      <c r="N34" s="61">
        <f t="shared" si="6"/>
        <v>5.0566757346008409</v>
      </c>
      <c r="O34" s="61">
        <f t="shared" si="7"/>
        <v>9.2537165943195383</v>
      </c>
      <c r="P34" s="63">
        <f t="shared" si="8"/>
        <v>2.5237408893598738</v>
      </c>
      <c r="Q34" s="61">
        <v>14</v>
      </c>
      <c r="R34" s="64">
        <f t="shared" si="9"/>
        <v>0.696322472400415</v>
      </c>
      <c r="S34" s="64"/>
      <c r="T34" s="72"/>
      <c r="U34" s="72"/>
      <c r="V34" s="65">
        <f t="shared" si="10"/>
        <v>4817.0097731407468</v>
      </c>
      <c r="W34" s="66">
        <f t="shared" si="11"/>
        <v>0.48170097731407463</v>
      </c>
    </row>
    <row r="35" spans="1:23" x14ac:dyDescent="0.25">
      <c r="A35" s="72">
        <v>59</v>
      </c>
      <c r="B35" s="84" t="s">
        <v>13</v>
      </c>
      <c r="C35" s="56">
        <f t="shared" si="2"/>
        <v>43444.668055555558</v>
      </c>
      <c r="D35" s="13">
        <v>4</v>
      </c>
      <c r="E35" s="67">
        <v>1421.3</v>
      </c>
      <c r="F35" s="68">
        <v>299.04000000000002</v>
      </c>
      <c r="G35" s="59">
        <f t="shared" si="3"/>
        <v>3.2159016334601196E-3</v>
      </c>
      <c r="H35" s="59">
        <f t="shared" si="4"/>
        <v>3.1503367886916754E-3</v>
      </c>
      <c r="I35" s="83">
        <v>0.66805555555555562</v>
      </c>
      <c r="J35" s="60">
        <f>jar_information!R21</f>
        <v>43441.590277777781</v>
      </c>
      <c r="K35" s="61">
        <f t="shared" si="1"/>
        <v>3.077777777776646</v>
      </c>
      <c r="L35" s="61">
        <f t="shared" si="5"/>
        <v>73.866666666639503</v>
      </c>
      <c r="M35" s="62">
        <f>jar_information!H21</f>
        <v>1049.7540949151592</v>
      </c>
      <c r="N35" s="61">
        <f t="shared" si="6"/>
        <v>3.3759059085691097</v>
      </c>
      <c r="O35" s="61">
        <f t="shared" si="7"/>
        <v>6.1779078126814708</v>
      </c>
      <c r="P35" s="63">
        <f t="shared" si="8"/>
        <v>1.6848839489131282</v>
      </c>
      <c r="Q35" s="61">
        <v>6.0008999999999997</v>
      </c>
      <c r="R35" s="64">
        <f t="shared" si="9"/>
        <v>0.46487441003206248</v>
      </c>
      <c r="S35" s="64"/>
      <c r="T35" s="72"/>
      <c r="U35" s="72"/>
      <c r="V35" s="65">
        <f t="shared" si="10"/>
        <v>3215.9016334601197</v>
      </c>
      <c r="W35" s="66">
        <f t="shared" si="11"/>
        <v>0.32159016334601198</v>
      </c>
    </row>
    <row r="36" spans="1:23" x14ac:dyDescent="0.25">
      <c r="A36" s="72">
        <v>60</v>
      </c>
      <c r="B36" s="84" t="s">
        <v>14</v>
      </c>
      <c r="C36" s="56">
        <f t="shared" si="2"/>
        <v>43444.668749999997</v>
      </c>
      <c r="D36" s="13">
        <v>4</v>
      </c>
      <c r="E36" s="67">
        <v>1419.6</v>
      </c>
      <c r="F36" s="68">
        <v>310.08</v>
      </c>
      <c r="G36" s="59">
        <f t="shared" si="3"/>
        <v>3.2119746562548103E-3</v>
      </c>
      <c r="H36" s="59">
        <f t="shared" si="4"/>
        <v>3.2711452514556367E-3</v>
      </c>
      <c r="I36" s="83">
        <v>0.66875000000000007</v>
      </c>
      <c r="J36" s="60">
        <f>jar_information!R22</f>
        <v>43441.590277777781</v>
      </c>
      <c r="K36" s="61">
        <f t="shared" si="1"/>
        <v>3.0784722222160781</v>
      </c>
      <c r="L36" s="61">
        <f t="shared" si="5"/>
        <v>73.883333333185874</v>
      </c>
      <c r="M36" s="62">
        <f>jar_information!H22</f>
        <v>1049.7540949151592</v>
      </c>
      <c r="N36" s="61">
        <f t="shared" si="6"/>
        <v>3.3717835481671981</v>
      </c>
      <c r="O36" s="61">
        <f t="shared" si="7"/>
        <v>6.1703638931459723</v>
      </c>
      <c r="P36" s="63">
        <f t="shared" si="8"/>
        <v>1.6828265163125378</v>
      </c>
      <c r="Q36" s="61">
        <v>6.0059999999999993</v>
      </c>
      <c r="R36" s="64">
        <f t="shared" si="9"/>
        <v>0.46430674614815098</v>
      </c>
      <c r="S36" s="64"/>
      <c r="T36" s="69"/>
      <c r="U36" s="72"/>
      <c r="V36" s="65">
        <f t="shared" si="10"/>
        <v>3211.9746562548103</v>
      </c>
      <c r="W36" s="66">
        <f t="shared" si="11"/>
        <v>0.32119746562548102</v>
      </c>
    </row>
    <row r="37" spans="1:23" x14ac:dyDescent="0.25">
      <c r="A37" s="72">
        <v>61</v>
      </c>
      <c r="B37" s="72" t="s">
        <v>15</v>
      </c>
      <c r="C37" s="56">
        <f t="shared" si="2"/>
        <v>43444.669444444444</v>
      </c>
      <c r="D37" s="13">
        <v>4</v>
      </c>
      <c r="E37" s="67">
        <v>812.36</v>
      </c>
      <c r="F37" s="68">
        <v>182.93</v>
      </c>
      <c r="G37" s="59">
        <f t="shared" si="3"/>
        <v>1.8092583985180972E-3</v>
      </c>
      <c r="H37" s="59">
        <f t="shared" si="4"/>
        <v>1.879768798517436E-3</v>
      </c>
      <c r="I37" s="83">
        <v>0.6694444444444444</v>
      </c>
      <c r="J37" s="60">
        <f>jar_information!R23</f>
        <v>43441.590277777781</v>
      </c>
      <c r="K37" s="61">
        <f t="shared" si="1"/>
        <v>3.0791666666627862</v>
      </c>
      <c r="L37" s="61">
        <f t="shared" si="5"/>
        <v>73.899999999906868</v>
      </c>
      <c r="M37" s="62">
        <f>jar_information!H23</f>
        <v>1054.7107855519071</v>
      </c>
      <c r="N37" s="61">
        <f t="shared" si="6"/>
        <v>1.9082443467674077</v>
      </c>
      <c r="O37" s="61">
        <f t="shared" si="7"/>
        <v>3.4920871545843561</v>
      </c>
      <c r="P37" s="63">
        <f t="shared" si="8"/>
        <v>0.95238740579573344</v>
      </c>
      <c r="Q37" s="61">
        <v>4.0042</v>
      </c>
      <c r="R37" s="64">
        <f t="shared" si="9"/>
        <v>0.26187677035319551</v>
      </c>
      <c r="V37" s="65">
        <f t="shared" si="10"/>
        <v>1809.2583985180972</v>
      </c>
      <c r="W37" s="66">
        <f t="shared" si="11"/>
        <v>0.18092583985180971</v>
      </c>
    </row>
    <row r="38" spans="1:23" x14ac:dyDescent="0.25">
      <c r="A38" s="72">
        <v>62</v>
      </c>
      <c r="B38" s="72" t="s">
        <v>16</v>
      </c>
      <c r="C38" s="56">
        <f t="shared" si="2"/>
        <v>43444.670138888891</v>
      </c>
      <c r="D38" s="13">
        <v>4</v>
      </c>
      <c r="E38" s="67">
        <v>866.76</v>
      </c>
      <c r="F38" s="68">
        <v>184.61</v>
      </c>
      <c r="G38" s="59">
        <f t="shared" si="3"/>
        <v>1.9349216690880155E-3</v>
      </c>
      <c r="H38" s="59">
        <f t="shared" si="4"/>
        <v>1.8981526950249954E-3</v>
      </c>
      <c r="I38" s="83">
        <v>0.67013888888888884</v>
      </c>
      <c r="J38" s="60">
        <f>jar_information!R24</f>
        <v>43441.590277777781</v>
      </c>
      <c r="K38" s="61">
        <f t="shared" si="1"/>
        <v>3.0798611111094942</v>
      </c>
      <c r="L38" s="61">
        <f t="shared" si="5"/>
        <v>73.916666666627862</v>
      </c>
      <c r="M38" s="62">
        <f>jar_information!H24</f>
        <v>1059.6823835289158</v>
      </c>
      <c r="N38" s="61">
        <f t="shared" si="6"/>
        <v>2.0504024062409365</v>
      </c>
      <c r="O38" s="61">
        <f t="shared" si="7"/>
        <v>3.7522364034209139</v>
      </c>
      <c r="P38" s="63">
        <f t="shared" si="8"/>
        <v>1.0233372009329764</v>
      </c>
      <c r="Q38" s="61">
        <v>4.0068000000000001</v>
      </c>
      <c r="R38" s="64">
        <f t="shared" si="9"/>
        <v>0.28042736213859487</v>
      </c>
      <c r="V38" s="65">
        <f t="shared" si="10"/>
        <v>1934.9216690880155</v>
      </c>
      <c r="W38" s="66">
        <f t="shared" si="11"/>
        <v>0.19349216690880158</v>
      </c>
    </row>
    <row r="39" spans="1:23" x14ac:dyDescent="0.25">
      <c r="A39" s="72">
        <v>63</v>
      </c>
      <c r="B39" s="72" t="s">
        <v>17</v>
      </c>
      <c r="C39" s="56">
        <f t="shared" si="2"/>
        <v>43444.671527777777</v>
      </c>
      <c r="D39" s="13">
        <v>4</v>
      </c>
      <c r="E39" s="67">
        <v>1321.9</v>
      </c>
      <c r="F39" s="68">
        <v>284.8</v>
      </c>
      <c r="G39" s="59">
        <f t="shared" si="3"/>
        <v>2.986288966279056E-3</v>
      </c>
      <c r="H39" s="59">
        <f t="shared" si="4"/>
        <v>2.9945113801990294E-3</v>
      </c>
      <c r="I39" s="83">
        <v>0.67152777777777783</v>
      </c>
      <c r="J39" s="60">
        <f>jar_information!R25</f>
        <v>43441.590277777781</v>
      </c>
      <c r="K39" s="61">
        <f t="shared" si="1"/>
        <v>3.0812499999956344</v>
      </c>
      <c r="L39" s="61">
        <f t="shared" si="5"/>
        <v>73.949999999895226</v>
      </c>
      <c r="M39" s="62">
        <f>jar_information!H25</f>
        <v>1059.6823835289158</v>
      </c>
      <c r="N39" s="61">
        <f t="shared" si="6"/>
        <v>3.164517809692692</v>
      </c>
      <c r="O39" s="61">
        <f t="shared" si="7"/>
        <v>5.7910675917376269</v>
      </c>
      <c r="P39" s="63">
        <f t="shared" si="8"/>
        <v>1.5793820704738981</v>
      </c>
      <c r="Q39" s="61">
        <v>2.0007999999999999</v>
      </c>
      <c r="R39" s="64">
        <f t="shared" si="9"/>
        <v>0.43280157061445035</v>
      </c>
      <c r="V39" s="65">
        <f t="shared" si="10"/>
        <v>2986.2889662790562</v>
      </c>
      <c r="W39" s="66">
        <f t="shared" si="11"/>
        <v>0.29862889662790559</v>
      </c>
    </row>
    <row r="40" spans="1:23" x14ac:dyDescent="0.25">
      <c r="A40" s="72">
        <v>64</v>
      </c>
      <c r="B40" s="72" t="s">
        <v>18</v>
      </c>
      <c r="C40" s="56">
        <f t="shared" si="2"/>
        <v>43444.672222222223</v>
      </c>
      <c r="D40" s="13">
        <v>4</v>
      </c>
      <c r="E40" s="67">
        <v>957.78</v>
      </c>
      <c r="F40" s="68">
        <v>217.71</v>
      </c>
      <c r="G40" s="59">
        <f t="shared" si="3"/>
        <v>2.1451766486334928E-3</v>
      </c>
      <c r="H40" s="59">
        <f t="shared" si="4"/>
        <v>2.2603592274060766E-3</v>
      </c>
      <c r="I40" s="83">
        <v>0.67222222222222217</v>
      </c>
      <c r="J40" s="60">
        <f>jar_information!R26</f>
        <v>43441.590277777781</v>
      </c>
      <c r="K40" s="61">
        <f t="shared" si="1"/>
        <v>3.0819444444423425</v>
      </c>
      <c r="L40" s="61">
        <f t="shared" si="5"/>
        <v>73.96666666661622</v>
      </c>
      <c r="M40" s="62">
        <f>jar_information!H26</f>
        <v>1054.7107855519071</v>
      </c>
      <c r="N40" s="61">
        <f t="shared" si="6"/>
        <v>2.2625409482278385</v>
      </c>
      <c r="O40" s="61">
        <f t="shared" si="7"/>
        <v>4.1404499352569442</v>
      </c>
      <c r="P40" s="63">
        <f t="shared" si="8"/>
        <v>1.1292136187064392</v>
      </c>
      <c r="Q40" s="61">
        <v>2.0024000000000002</v>
      </c>
      <c r="R40" s="64">
        <f t="shared" si="9"/>
        <v>0.31049845231690465</v>
      </c>
      <c r="V40" s="65">
        <f t="shared" si="10"/>
        <v>2145.1766486334927</v>
      </c>
      <c r="W40" s="66">
        <f t="shared" si="11"/>
        <v>0.21451766486334928</v>
      </c>
    </row>
  </sheetData>
  <conditionalFormatting sqref="O17:O40">
    <cfRule type="cellIs" dxfId="83" priority="14" operator="greaterThan">
      <formula>26</formula>
    </cfRule>
  </conditionalFormatting>
  <conditionalFormatting sqref="Q17">
    <cfRule type="cellIs" dxfId="82" priority="13" operator="lessThan">
      <formula>$O$17</formula>
    </cfRule>
  </conditionalFormatting>
  <conditionalFormatting sqref="O17:O18">
    <cfRule type="cellIs" dxfId="81" priority="12" operator="greaterThan">
      <formula>34</formula>
    </cfRule>
  </conditionalFormatting>
  <conditionalFormatting sqref="O19:O20">
    <cfRule type="cellIs" dxfId="80" priority="11" operator="greaterThan">
      <formula>32</formula>
    </cfRule>
  </conditionalFormatting>
  <conditionalFormatting sqref="O21:O22">
    <cfRule type="cellIs" dxfId="79" priority="9" operator="greaterThan">
      <formula>30</formula>
    </cfRule>
    <cfRule type="cellIs" dxfId="78" priority="10" operator="greaterThan">
      <formula>30</formula>
    </cfRule>
  </conditionalFormatting>
  <conditionalFormatting sqref="O23:O24">
    <cfRule type="cellIs" dxfId="77" priority="8" operator="greaterThan">
      <formula>2</formula>
    </cfRule>
  </conditionalFormatting>
  <conditionalFormatting sqref="O25:O26">
    <cfRule type="cellIs" dxfId="76" priority="7" operator="greaterThan">
      <formula>10</formula>
    </cfRule>
  </conditionalFormatting>
  <conditionalFormatting sqref="O27:O28">
    <cfRule type="cellIs" dxfId="75" priority="6" operator="greaterThan">
      <formula>2</formula>
    </cfRule>
  </conditionalFormatting>
  <conditionalFormatting sqref="O29:O30 O33:O34">
    <cfRule type="cellIs" dxfId="74" priority="5" operator="greaterThan">
      <formula>14</formula>
    </cfRule>
  </conditionalFormatting>
  <conditionalFormatting sqref="O31:O32">
    <cfRule type="cellIs" dxfId="73" priority="4" operator="greaterThan">
      <formula>12</formula>
    </cfRule>
  </conditionalFormatting>
  <conditionalFormatting sqref="R17:R40">
    <cfRule type="cellIs" dxfId="72" priority="1" operator="greaterThan">
      <formula>1</formula>
    </cfRule>
    <cfRule type="cellIs" dxfId="71" priority="2" operator="greaterThan">
      <formula>0.5</formula>
    </cfRule>
    <cfRule type="cellIs" dxfId="70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E14" workbookViewId="0">
      <selection activeCell="Q34" sqref="Q34"/>
    </sheetView>
  </sheetViews>
  <sheetFormatPr baseColWidth="10" defaultRowHeight="15.75" x14ac:dyDescent="0.25"/>
  <cols>
    <col min="1" max="1" width="2.875" bestFit="1" customWidth="1"/>
    <col min="3" max="3" width="3.375" customWidth="1"/>
    <col min="4" max="4" width="3.625" customWidth="1"/>
    <col min="9" max="9" width="3.875" customWidth="1"/>
    <col min="10" max="10" width="3.625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43446</v>
      </c>
      <c r="D3" s="36">
        <v>3015</v>
      </c>
      <c r="E3" s="14">
        <v>1569.1</v>
      </c>
      <c r="F3" s="37">
        <v>326.14999999999998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43446</v>
      </c>
      <c r="D4" s="36">
        <v>3015</v>
      </c>
      <c r="E4" s="37">
        <v>1452.2</v>
      </c>
      <c r="F4" s="37">
        <v>305.83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43446</v>
      </c>
      <c r="D5" s="36">
        <v>3015</v>
      </c>
      <c r="E5" s="14">
        <v>1332.1</v>
      </c>
      <c r="F5" s="37">
        <v>284.16000000000003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43446</v>
      </c>
      <c r="D6" s="36">
        <v>3015</v>
      </c>
      <c r="E6" s="37">
        <v>1121.3</v>
      </c>
      <c r="F6" s="37">
        <v>246.32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43446</v>
      </c>
      <c r="D7" s="36">
        <v>3015</v>
      </c>
      <c r="E7" s="14">
        <v>999.56</v>
      </c>
      <c r="F7" s="37">
        <v>225.46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43446</v>
      </c>
      <c r="D8" s="36">
        <v>3015</v>
      </c>
      <c r="E8" s="37">
        <v>827.94</v>
      </c>
      <c r="F8" s="37">
        <v>182.81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43446</v>
      </c>
      <c r="D9" s="36">
        <v>3015</v>
      </c>
      <c r="E9" s="14">
        <v>676.23</v>
      </c>
      <c r="F9" s="37">
        <v>154.03</v>
      </c>
      <c r="G9" s="38">
        <f t="shared" si="0"/>
        <v>6.03</v>
      </c>
      <c r="H9" s="41" t="s">
        <v>78</v>
      </c>
      <c r="I9" s="41"/>
      <c r="J9" s="42">
        <f>SLOPE(G3:G13,E3:E13)</f>
        <v>9.3690387706880946E-3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43446</v>
      </c>
      <c r="D10" s="36">
        <v>3015</v>
      </c>
      <c r="E10" s="14">
        <v>471.69</v>
      </c>
      <c r="F10" s="37">
        <v>115.84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-0.21545145795310017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43446</v>
      </c>
      <c r="D11" s="36">
        <v>3015</v>
      </c>
      <c r="E11" s="14">
        <v>360.92</v>
      </c>
      <c r="F11" s="37">
        <v>88.784000000000006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43446</v>
      </c>
      <c r="D12" s="36">
        <v>3015</v>
      </c>
      <c r="E12" s="43">
        <v>134.13999999999999</v>
      </c>
      <c r="F12" s="43">
        <v>33.454999999999998</v>
      </c>
      <c r="G12" s="38">
        <f t="shared" si="0"/>
        <v>1.206</v>
      </c>
      <c r="H12" s="44" t="s">
        <v>80</v>
      </c>
      <c r="I12" s="44"/>
      <c r="J12" s="45">
        <f>SLOPE(G3:G13,F3:F13)</f>
        <v>4.5489826521685164E-2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43446</v>
      </c>
      <c r="D13" s="36">
        <v>3015</v>
      </c>
      <c r="E13" s="43">
        <v>60.863</v>
      </c>
      <c r="F13" s="43">
        <v>16.762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-0.73124600655949656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 x14ac:dyDescent="0.25">
      <c r="A17">
        <v>41</v>
      </c>
      <c r="B17" s="84" t="s">
        <v>27</v>
      </c>
      <c r="C17" s="56">
        <f>C$3+I17</f>
        <v>43446.583333333336</v>
      </c>
      <c r="D17" s="13">
        <v>0.4</v>
      </c>
      <c r="E17" s="57">
        <v>728.73</v>
      </c>
      <c r="F17" s="58">
        <v>160.04</v>
      </c>
      <c r="G17" s="59">
        <f>((J$9*E17)+J$10)/D17/1000</f>
        <v>1.6530120413526087E-2</v>
      </c>
      <c r="H17" s="59">
        <f>((J$12*F17)+J$13)/D17/1000</f>
        <v>1.6372364574927491E-2</v>
      </c>
      <c r="I17" s="83">
        <v>0.58333333333333337</v>
      </c>
      <c r="J17" s="60">
        <f>jar_information!R3</f>
        <v>43441.590277777781</v>
      </c>
      <c r="K17" s="61">
        <f t="shared" ref="K17:K40" si="1">C17-J17</f>
        <v>4.9930555555547471</v>
      </c>
      <c r="L17" s="61">
        <f>K17*24</f>
        <v>119.83333333331393</v>
      </c>
      <c r="M17" s="62">
        <f>jar_information!H3</f>
        <v>1044.8122446695395</v>
      </c>
      <c r="N17" s="61">
        <f>G17*M17</f>
        <v>17.270872213913968</v>
      </c>
      <c r="O17" s="61">
        <f>N17*1.83</f>
        <v>31.605696151462563</v>
      </c>
      <c r="P17" s="63">
        <f>O17*(12/(12+(16*2)))</f>
        <v>8.6197353140352444</v>
      </c>
      <c r="Q17" s="61">
        <v>33.9422</v>
      </c>
      <c r="R17" s="64">
        <f>P17*(400/(400+M17))</f>
        <v>2.3863959752104038</v>
      </c>
      <c r="S17" s="64">
        <f>T17/R17*100</f>
        <v>0</v>
      </c>
      <c r="T17" s="64">
        <f>U17/314.7</f>
        <v>0</v>
      </c>
      <c r="U17" s="61"/>
      <c r="V17" s="65">
        <f>G17*1000000</f>
        <v>16530.120413526089</v>
      </c>
      <c r="W17" s="66">
        <f>N17/M17*100</f>
        <v>1.6530120413526088</v>
      </c>
    </row>
    <row r="18" spans="1:24" x14ac:dyDescent="0.25">
      <c r="A18">
        <v>42</v>
      </c>
      <c r="B18" s="84" t="s">
        <v>28</v>
      </c>
      <c r="C18" s="56">
        <f t="shared" ref="C18:C40" si="2">C$3+I18</f>
        <v>43446</v>
      </c>
      <c r="D18" s="13">
        <v>0.4</v>
      </c>
      <c r="E18" s="67">
        <v>749.07</v>
      </c>
      <c r="F18" s="68">
        <v>175.46</v>
      </c>
      <c r="G18" s="59">
        <f t="shared" ref="G18:G40" si="3">((J$9*E18)+J$10)/D18/1000</f>
        <v>1.700653603501558E-2</v>
      </c>
      <c r="H18" s="59">
        <f t="shared" ref="H18:H40" si="4">((J$12*F18)+J$13)/D18/1000</f>
        <v>1.8125997387338454E-2</v>
      </c>
      <c r="I18" s="59"/>
      <c r="J18" s="60">
        <f>jar_information!R4</f>
        <v>43441.590277777781</v>
      </c>
      <c r="K18" s="61">
        <f t="shared" si="1"/>
        <v>4.4097222222189885</v>
      </c>
      <c r="L18" s="61">
        <f t="shared" ref="L18:L40" si="5">K18*24</f>
        <v>105.83333333325572</v>
      </c>
      <c r="M18" s="62">
        <f>jar_information!H4</f>
        <v>1044.8122446695395</v>
      </c>
      <c r="N18" s="61">
        <f t="shared" ref="N18:N40" si="6">G18*M18</f>
        <v>17.768637088798037</v>
      </c>
      <c r="O18" s="61">
        <f t="shared" ref="O18:O40" si="7">N18*1.83</f>
        <v>32.516605872500406</v>
      </c>
      <c r="P18" s="63">
        <f t="shared" ref="P18:P40" si="8">O18*(12/(12+(16*2)))</f>
        <v>8.8681652379546563</v>
      </c>
      <c r="Q18" s="61">
        <v>34.006799999999998</v>
      </c>
      <c r="R18" s="64">
        <f t="shared" ref="R18:R40" si="9">P18*(400/(400+M18))</f>
        <v>2.4551744410175602</v>
      </c>
      <c r="S18" s="64">
        <f t="shared" ref="S18:S40" si="10">T18/R18*100</f>
        <v>0</v>
      </c>
      <c r="T18" s="64">
        <f t="shared" ref="T18:T40" si="11">U18/314.7</f>
        <v>0</v>
      </c>
      <c r="U18" s="61"/>
      <c r="V18" s="65">
        <f t="shared" ref="V18:V40" si="12">G18*1000000</f>
        <v>17006.536035015579</v>
      </c>
      <c r="W18" s="66">
        <f t="shared" ref="W18:W40" si="13">N18/M18*100</f>
        <v>1.700653603501558</v>
      </c>
    </row>
    <row r="19" spans="1:24" x14ac:dyDescent="0.25">
      <c r="A19">
        <v>43</v>
      </c>
      <c r="B19" s="84" t="s">
        <v>25</v>
      </c>
      <c r="C19" s="56">
        <f t="shared" si="2"/>
        <v>43446</v>
      </c>
      <c r="D19" s="13">
        <v>0.4</v>
      </c>
      <c r="E19" s="67">
        <v>555.69000000000005</v>
      </c>
      <c r="F19" s="68">
        <v>136.35</v>
      </c>
      <c r="G19" s="59">
        <f t="shared" si="3"/>
        <v>1.247707424132642E-2</v>
      </c>
      <c r="H19" s="59">
        <f t="shared" si="4"/>
        <v>1.367822959918069E-2</v>
      </c>
      <c r="I19" s="59"/>
      <c r="J19" s="60">
        <f>jar_information!R5</f>
        <v>43441.590277777781</v>
      </c>
      <c r="K19" s="61">
        <f t="shared" si="1"/>
        <v>4.4097222222189885</v>
      </c>
      <c r="L19" s="61">
        <f t="shared" si="5"/>
        <v>105.83333333325572</v>
      </c>
      <c r="M19" s="62">
        <f>jar_information!H5</f>
        <v>1049.7540949151592</v>
      </c>
      <c r="N19" s="61">
        <f t="shared" si="6"/>
        <v>13.097859777392863</v>
      </c>
      <c r="O19" s="61">
        <f t="shared" si="7"/>
        <v>23.969083392628939</v>
      </c>
      <c r="P19" s="63">
        <f t="shared" si="8"/>
        <v>6.5370227434442558</v>
      </c>
      <c r="Q19" s="61">
        <v>32.056000000000004</v>
      </c>
      <c r="R19" s="64">
        <f t="shared" si="9"/>
        <v>1.8036224947036439</v>
      </c>
      <c r="S19" s="64">
        <f t="shared" si="10"/>
        <v>0</v>
      </c>
      <c r="T19" s="64">
        <f t="shared" si="11"/>
        <v>0</v>
      </c>
      <c r="U19" s="61"/>
      <c r="V19" s="65">
        <f t="shared" si="12"/>
        <v>12477.07424132642</v>
      </c>
      <c r="W19" s="66">
        <f t="shared" si="13"/>
        <v>1.247707424132642</v>
      </c>
    </row>
    <row r="20" spans="1:24" x14ac:dyDescent="0.25">
      <c r="A20">
        <v>44</v>
      </c>
      <c r="B20" s="84" t="s">
        <v>26</v>
      </c>
      <c r="C20" s="56">
        <f t="shared" si="2"/>
        <v>43446</v>
      </c>
      <c r="D20" s="13">
        <v>0.4</v>
      </c>
      <c r="E20" s="67">
        <v>606.79</v>
      </c>
      <c r="F20" s="68">
        <v>134.13999999999999</v>
      </c>
      <c r="G20" s="59">
        <f t="shared" si="3"/>
        <v>1.3673968944281819E-2</v>
      </c>
      <c r="H20" s="59">
        <f t="shared" si="4"/>
        <v>1.3426898307648375E-2</v>
      </c>
      <c r="I20" s="59"/>
      <c r="J20" s="60">
        <f>jar_information!R6</f>
        <v>43441.590277777781</v>
      </c>
      <c r="K20" s="61">
        <f t="shared" si="1"/>
        <v>4.4097222222189885</v>
      </c>
      <c r="L20" s="61">
        <f t="shared" si="5"/>
        <v>105.83333333325572</v>
      </c>
      <c r="M20" s="62">
        <f>jar_information!H6</f>
        <v>1044.8122446695395</v>
      </c>
      <c r="N20" s="61">
        <f t="shared" si="6"/>
        <v>14.28673018621666</v>
      </c>
      <c r="O20" s="61">
        <f t="shared" si="7"/>
        <v>26.144716240776489</v>
      </c>
      <c r="P20" s="63">
        <f t="shared" si="8"/>
        <v>7.1303771565754053</v>
      </c>
      <c r="Q20" s="61">
        <v>32.0944</v>
      </c>
      <c r="R20" s="64">
        <f t="shared" si="9"/>
        <v>1.9740633242504892</v>
      </c>
      <c r="S20" s="64">
        <f t="shared" si="10"/>
        <v>0</v>
      </c>
      <c r="T20" s="64">
        <f t="shared" si="11"/>
        <v>0</v>
      </c>
      <c r="U20" s="61"/>
      <c r="V20" s="65">
        <f t="shared" si="12"/>
        <v>13673.96894428182</v>
      </c>
      <c r="W20" s="66">
        <f t="shared" si="13"/>
        <v>1.367396894428182</v>
      </c>
    </row>
    <row r="21" spans="1:24" x14ac:dyDescent="0.25">
      <c r="A21">
        <v>45</v>
      </c>
      <c r="B21" s="84" t="s">
        <v>29</v>
      </c>
      <c r="C21" s="56">
        <f t="shared" si="2"/>
        <v>43446</v>
      </c>
      <c r="D21" s="13">
        <v>0.4</v>
      </c>
      <c r="E21" s="67">
        <v>779.9</v>
      </c>
      <c r="F21" s="68">
        <v>186.13</v>
      </c>
      <c r="G21" s="59">
        <f t="shared" si="3"/>
        <v>1.7728654698266361E-2</v>
      </c>
      <c r="H21" s="59">
        <f t="shared" si="4"/>
        <v>1.9339438509804404E-2</v>
      </c>
      <c r="I21" s="59"/>
      <c r="J21" s="60">
        <f>jar_information!R7</f>
        <v>43441.590277777781</v>
      </c>
      <c r="K21" s="61">
        <f t="shared" si="1"/>
        <v>4.4097222222189885</v>
      </c>
      <c r="L21" s="61">
        <f t="shared" si="5"/>
        <v>105.83333333325572</v>
      </c>
      <c r="M21" s="62">
        <f>jar_information!H7</f>
        <v>1034.9727995536336</v>
      </c>
      <c r="N21" s="61">
        <f t="shared" si="6"/>
        <v>18.348675385384418</v>
      </c>
      <c r="O21" s="61">
        <f t="shared" si="7"/>
        <v>33.578075955253489</v>
      </c>
      <c r="P21" s="63">
        <f t="shared" si="8"/>
        <v>9.1576570787054958</v>
      </c>
      <c r="Q21" s="61">
        <v>30.027000000000001</v>
      </c>
      <c r="R21" s="64">
        <f t="shared" si="9"/>
        <v>2.5527054119922274</v>
      </c>
      <c r="S21" s="64">
        <f t="shared" si="10"/>
        <v>85.020423053223709</v>
      </c>
      <c r="T21" s="64">
        <f t="shared" si="11"/>
        <v>2.1703209405783288</v>
      </c>
      <c r="U21" s="61">
        <v>683</v>
      </c>
      <c r="V21" s="65">
        <f t="shared" si="12"/>
        <v>17728.65469826636</v>
      </c>
      <c r="W21" s="66">
        <f t="shared" si="13"/>
        <v>1.7728654698266362</v>
      </c>
      <c r="X21" s="85" t="s">
        <v>109</v>
      </c>
    </row>
    <row r="22" spans="1:24" x14ac:dyDescent="0.25">
      <c r="A22">
        <v>46</v>
      </c>
      <c r="B22" s="84" t="s">
        <v>30</v>
      </c>
      <c r="C22" s="56">
        <f t="shared" si="2"/>
        <v>43446</v>
      </c>
      <c r="D22" s="13">
        <v>0.4</v>
      </c>
      <c r="E22" s="67">
        <v>678.74</v>
      </c>
      <c r="F22" s="68">
        <v>156.1</v>
      </c>
      <c r="G22" s="59">
        <f t="shared" si="3"/>
        <v>1.5359224793159341E-2</v>
      </c>
      <c r="H22" s="59">
        <f t="shared" si="4"/>
        <v>1.5924289783688893E-2</v>
      </c>
      <c r="I22" s="59"/>
      <c r="J22" s="60">
        <f>jar_information!R8</f>
        <v>43441.590277777781</v>
      </c>
      <c r="K22" s="61">
        <f t="shared" si="1"/>
        <v>4.4097222222189885</v>
      </c>
      <c r="L22" s="61">
        <f t="shared" si="5"/>
        <v>105.83333333325572</v>
      </c>
      <c r="M22" s="62">
        <f>jar_information!H8</f>
        <v>1044.8122446695395</v>
      </c>
      <c r="N22" s="61">
        <f t="shared" si="6"/>
        <v>16.047506132524855</v>
      </c>
      <c r="O22" s="61">
        <f t="shared" si="7"/>
        <v>29.366936222520486</v>
      </c>
      <c r="P22" s="63">
        <f t="shared" si="8"/>
        <v>8.0091644243237692</v>
      </c>
      <c r="Q22" s="61">
        <v>29.988</v>
      </c>
      <c r="R22" s="64">
        <f t="shared" si="9"/>
        <v>2.2173578480865221</v>
      </c>
      <c r="S22" s="64">
        <f t="shared" si="10"/>
        <v>85.29633920518468</v>
      </c>
      <c r="T22" s="64">
        <f t="shared" si="11"/>
        <v>1.8913250714966636</v>
      </c>
      <c r="U22" s="61">
        <v>595.20000000000005</v>
      </c>
      <c r="V22" s="65">
        <f t="shared" si="12"/>
        <v>15359.224793159341</v>
      </c>
      <c r="W22" s="66">
        <f t="shared" si="13"/>
        <v>1.5359224793159341</v>
      </c>
      <c r="X22" s="85" t="s">
        <v>109</v>
      </c>
    </row>
    <row r="23" spans="1:24" x14ac:dyDescent="0.25">
      <c r="A23">
        <v>47</v>
      </c>
      <c r="B23" s="84" t="s">
        <v>3</v>
      </c>
      <c r="C23" s="56">
        <f t="shared" si="2"/>
        <v>43446</v>
      </c>
      <c r="D23" s="13">
        <v>2</v>
      </c>
      <c r="E23" s="67">
        <v>1461.2</v>
      </c>
      <c r="F23" s="68">
        <v>320.73</v>
      </c>
      <c r="G23" s="59">
        <f t="shared" si="3"/>
        <v>6.7372939968881711E-3</v>
      </c>
      <c r="H23" s="59">
        <f t="shared" si="4"/>
        <v>6.9293530268702934E-3</v>
      </c>
      <c r="I23" s="59"/>
      <c r="J23" s="60">
        <f>jar_information!R9</f>
        <v>43441.590277777781</v>
      </c>
      <c r="K23" s="61">
        <f t="shared" si="1"/>
        <v>4.4097222222189885</v>
      </c>
      <c r="L23" s="61">
        <f t="shared" si="5"/>
        <v>105.83333333325572</v>
      </c>
      <c r="M23" s="62">
        <f>jar_information!H9</f>
        <v>1044.8122446695395</v>
      </c>
      <c r="N23" s="61">
        <f t="shared" si="6"/>
        <v>7.0392072638873433</v>
      </c>
      <c r="O23" s="61">
        <f t="shared" si="7"/>
        <v>12.881749292913838</v>
      </c>
      <c r="P23" s="63">
        <f t="shared" si="8"/>
        <v>3.5132043526128647</v>
      </c>
      <c r="Q23" s="61">
        <v>2.0007999999999999</v>
      </c>
      <c r="R23" s="64">
        <f t="shared" si="9"/>
        <v>0.97263969503979741</v>
      </c>
      <c r="S23" s="64">
        <f t="shared" si="10"/>
        <v>0</v>
      </c>
      <c r="T23" s="64">
        <f t="shared" si="11"/>
        <v>0</v>
      </c>
      <c r="U23" s="61"/>
      <c r="V23" s="65">
        <f t="shared" si="12"/>
        <v>6737.293996888171</v>
      </c>
      <c r="W23" s="66">
        <f t="shared" si="13"/>
        <v>0.67372939968881707</v>
      </c>
    </row>
    <row r="24" spans="1:24" x14ac:dyDescent="0.25">
      <c r="A24">
        <v>48</v>
      </c>
      <c r="B24" s="84" t="s">
        <v>4</v>
      </c>
      <c r="C24" s="56">
        <f t="shared" si="2"/>
        <v>43446</v>
      </c>
      <c r="D24" s="13">
        <v>2</v>
      </c>
      <c r="E24" s="67">
        <v>1019.7</v>
      </c>
      <c r="F24" s="68">
        <v>223.36</v>
      </c>
      <c r="G24" s="59">
        <f t="shared" si="3"/>
        <v>4.6690786882587747E-3</v>
      </c>
      <c r="H24" s="59">
        <f t="shared" si="4"/>
        <v>4.7146808226620511E-3</v>
      </c>
      <c r="I24" s="59"/>
      <c r="J24" s="60">
        <f>jar_information!R10</f>
        <v>43441.590277777781</v>
      </c>
      <c r="K24" s="61">
        <f t="shared" si="1"/>
        <v>4.4097222222189885</v>
      </c>
      <c r="L24" s="61">
        <f t="shared" si="5"/>
        <v>105.83333333325572</v>
      </c>
      <c r="M24" s="62">
        <f>jar_information!H10</f>
        <v>1049.7540949151592</v>
      </c>
      <c r="N24" s="61">
        <f t="shared" si="6"/>
        <v>4.9013844724807489</v>
      </c>
      <c r="O24" s="61">
        <f t="shared" si="7"/>
        <v>8.9695335846397715</v>
      </c>
      <c r="P24" s="63">
        <f t="shared" si="8"/>
        <v>2.4462364321744832</v>
      </c>
      <c r="Q24" s="61">
        <v>2.0004000000000004</v>
      </c>
      <c r="R24" s="64">
        <f t="shared" si="9"/>
        <v>0.67493830595253856</v>
      </c>
      <c r="S24" s="64">
        <f t="shared" si="10"/>
        <v>0</v>
      </c>
      <c r="T24" s="64">
        <f t="shared" si="11"/>
        <v>0</v>
      </c>
      <c r="U24" s="61"/>
      <c r="V24" s="65">
        <f t="shared" si="12"/>
        <v>4669.0786882587745</v>
      </c>
      <c r="W24" s="66">
        <f t="shared" si="13"/>
        <v>0.46690786882587748</v>
      </c>
    </row>
    <row r="25" spans="1:24" x14ac:dyDescent="0.25">
      <c r="A25">
        <v>49</v>
      </c>
      <c r="B25" s="84" t="s">
        <v>31</v>
      </c>
      <c r="C25" s="56">
        <f t="shared" si="2"/>
        <v>43446</v>
      </c>
      <c r="D25" s="13">
        <v>1</v>
      </c>
      <c r="E25" s="67">
        <v>807.12</v>
      </c>
      <c r="F25" s="68">
        <v>177.43</v>
      </c>
      <c r="G25" s="59">
        <f t="shared" si="3"/>
        <v>7.3464871146446745E-3</v>
      </c>
      <c r="H25" s="59">
        <f t="shared" si="4"/>
        <v>7.3400139131831032E-3</v>
      </c>
      <c r="I25" s="59"/>
      <c r="J25" s="60">
        <f>jar_information!R11</f>
        <v>43441.590277777781</v>
      </c>
      <c r="K25" s="61">
        <f t="shared" si="1"/>
        <v>4.4097222222189885</v>
      </c>
      <c r="L25" s="61">
        <f t="shared" si="5"/>
        <v>105.83333333325572</v>
      </c>
      <c r="M25" s="62">
        <f>jar_information!H11</f>
        <v>1049.7540949151592</v>
      </c>
      <c r="N25" s="61">
        <f t="shared" si="6"/>
        <v>7.712004931839699</v>
      </c>
      <c r="O25" s="61">
        <f t="shared" si="7"/>
        <v>14.112969025266651</v>
      </c>
      <c r="P25" s="63">
        <f t="shared" si="8"/>
        <v>3.8489915523454501</v>
      </c>
      <c r="Q25" s="61">
        <v>10.009499999999999</v>
      </c>
      <c r="R25" s="64">
        <f t="shared" si="9"/>
        <v>1.0619708723970038</v>
      </c>
      <c r="S25" s="64">
        <f t="shared" si="10"/>
        <v>77.587751958089683</v>
      </c>
      <c r="T25" s="64">
        <f t="shared" si="11"/>
        <v>0.82395932634254854</v>
      </c>
      <c r="U25" s="61">
        <v>259.3</v>
      </c>
      <c r="V25" s="65">
        <f t="shared" si="12"/>
        <v>7346.4871146446749</v>
      </c>
      <c r="W25" s="66">
        <f t="shared" si="13"/>
        <v>0.73464871146446742</v>
      </c>
      <c r="X25" s="85" t="s">
        <v>109</v>
      </c>
    </row>
    <row r="26" spans="1:24" x14ac:dyDescent="0.25">
      <c r="A26">
        <v>50</v>
      </c>
      <c r="B26" s="84" t="s">
        <v>32</v>
      </c>
      <c r="C26" s="56">
        <f t="shared" si="2"/>
        <v>43446</v>
      </c>
      <c r="D26" s="13">
        <v>1</v>
      </c>
      <c r="E26" s="67">
        <v>1067.3</v>
      </c>
      <c r="F26" s="68">
        <v>248.98</v>
      </c>
      <c r="G26" s="59">
        <f t="shared" si="3"/>
        <v>9.7841236220023008E-3</v>
      </c>
      <c r="H26" s="59">
        <f t="shared" si="4"/>
        <v>1.0594811000809676E-2</v>
      </c>
      <c r="I26" s="59"/>
      <c r="J26" s="60">
        <f>jar_information!R12</f>
        <v>43441.590277777781</v>
      </c>
      <c r="K26" s="61">
        <f t="shared" si="1"/>
        <v>4.4097222222189885</v>
      </c>
      <c r="L26" s="61">
        <f t="shared" si="5"/>
        <v>105.83333333325572</v>
      </c>
      <c r="M26" s="62">
        <f>jar_information!H12</f>
        <v>1039.8851682662084</v>
      </c>
      <c r="N26" s="61">
        <f t="shared" si="6"/>
        <v>10.174365039003247</v>
      </c>
      <c r="O26" s="61">
        <f t="shared" si="7"/>
        <v>18.619088021375941</v>
      </c>
      <c r="P26" s="63">
        <f t="shared" si="8"/>
        <v>5.0779330967388923</v>
      </c>
      <c r="Q26" s="61">
        <v>10.016999999999999</v>
      </c>
      <c r="R26" s="64">
        <f t="shared" si="9"/>
        <v>1.4106494625132704</v>
      </c>
      <c r="S26" s="64">
        <f t="shared" si="10"/>
        <v>83.211057332716209</v>
      </c>
      <c r="T26" s="64">
        <f t="shared" si="11"/>
        <v>1.1738163330155704</v>
      </c>
      <c r="U26" s="61">
        <v>369.4</v>
      </c>
      <c r="V26" s="65">
        <f t="shared" si="12"/>
        <v>9784.1236220023002</v>
      </c>
      <c r="W26" s="66">
        <f t="shared" si="13"/>
        <v>0.97841236220023009</v>
      </c>
      <c r="X26" s="85" t="s">
        <v>109</v>
      </c>
    </row>
    <row r="27" spans="1:24" x14ac:dyDescent="0.25">
      <c r="A27" s="72">
        <v>51</v>
      </c>
      <c r="B27" s="84" t="s">
        <v>5</v>
      </c>
      <c r="C27" s="56">
        <f t="shared" si="2"/>
        <v>43446</v>
      </c>
      <c r="D27" s="13">
        <v>2</v>
      </c>
      <c r="E27" s="67">
        <v>1208.9000000000001</v>
      </c>
      <c r="F27" s="68">
        <v>279.31</v>
      </c>
      <c r="G27" s="59">
        <f t="shared" si="3"/>
        <v>5.5553897559658698E-3</v>
      </c>
      <c r="H27" s="59">
        <f t="shared" si="4"/>
        <v>5.9872587196061929E-3</v>
      </c>
      <c r="I27" s="59"/>
      <c r="J27" s="60">
        <f>jar_information!R13</f>
        <v>43441.590277777781</v>
      </c>
      <c r="K27" s="61">
        <f t="shared" si="1"/>
        <v>4.4097222222189885</v>
      </c>
      <c r="L27" s="61">
        <f t="shared" si="5"/>
        <v>105.83333333325572</v>
      </c>
      <c r="M27" s="62">
        <f>jar_information!H13</f>
        <v>1049.7540949151592</v>
      </c>
      <c r="N27" s="61">
        <f t="shared" si="6"/>
        <v>5.8317931451748981</v>
      </c>
      <c r="O27" s="61">
        <f t="shared" si="7"/>
        <v>10.672181455670064</v>
      </c>
      <c r="P27" s="63">
        <f t="shared" si="8"/>
        <v>2.9105949424554716</v>
      </c>
      <c r="Q27" s="61">
        <v>2.0002</v>
      </c>
      <c r="R27" s="64">
        <f t="shared" si="9"/>
        <v>0.80305893328090305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5555.3897559658699</v>
      </c>
      <c r="W27" s="66">
        <f t="shared" si="13"/>
        <v>0.55553897559658694</v>
      </c>
    </row>
    <row r="28" spans="1:24" x14ac:dyDescent="0.25">
      <c r="A28" s="72">
        <v>52</v>
      </c>
      <c r="B28" s="84" t="s">
        <v>6</v>
      </c>
      <c r="C28" s="56">
        <f t="shared" si="2"/>
        <v>43446</v>
      </c>
      <c r="D28" s="13">
        <v>2</v>
      </c>
      <c r="E28" s="67">
        <v>1162.3</v>
      </c>
      <c r="F28" s="68">
        <v>259.33999999999997</v>
      </c>
      <c r="G28" s="59">
        <f t="shared" si="3"/>
        <v>5.3370911526088366E-3</v>
      </c>
      <c r="H28" s="59">
        <f t="shared" si="4"/>
        <v>5.5330428017871663E-3</v>
      </c>
      <c r="I28" s="59"/>
      <c r="J28" s="60">
        <f>jar_information!R14</f>
        <v>43441.590277777781</v>
      </c>
      <c r="K28" s="61">
        <f t="shared" si="1"/>
        <v>4.4097222222189885</v>
      </c>
      <c r="L28" s="61">
        <f t="shared" si="5"/>
        <v>105.83333333325572</v>
      </c>
      <c r="M28" s="62">
        <f>jar_information!H14</f>
        <v>1049.7540949151592</v>
      </c>
      <c r="N28" s="61">
        <f t="shared" si="6"/>
        <v>5.6026332923865931</v>
      </c>
      <c r="O28" s="61">
        <f t="shared" si="7"/>
        <v>10.252818925067466</v>
      </c>
      <c r="P28" s="63">
        <f t="shared" si="8"/>
        <v>2.7962233432002179</v>
      </c>
      <c r="Q28" s="61">
        <v>1.9986000000000002</v>
      </c>
      <c r="R28" s="64">
        <f t="shared" si="9"/>
        <v>0.77150279568311353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5337.0911526088366</v>
      </c>
      <c r="W28" s="66">
        <f t="shared" si="13"/>
        <v>0.5337091152608836</v>
      </c>
    </row>
    <row r="29" spans="1:24" x14ac:dyDescent="0.25">
      <c r="A29" s="72">
        <v>53</v>
      </c>
      <c r="B29" s="84" t="s">
        <v>7</v>
      </c>
      <c r="C29" s="56">
        <f t="shared" si="2"/>
        <v>43446</v>
      </c>
      <c r="D29" s="13">
        <v>2</v>
      </c>
      <c r="E29" s="67">
        <v>1149</v>
      </c>
      <c r="F29" s="68">
        <v>256.22000000000003</v>
      </c>
      <c r="G29" s="59">
        <f t="shared" si="3"/>
        <v>5.2747870447837604E-3</v>
      </c>
      <c r="H29" s="59">
        <f t="shared" si="4"/>
        <v>5.4620786724133381E-3</v>
      </c>
      <c r="I29" s="59"/>
      <c r="J29" s="60">
        <f>jar_information!R15</f>
        <v>43441.590277777781</v>
      </c>
      <c r="K29" s="61">
        <f t="shared" si="1"/>
        <v>4.4097222222189885</v>
      </c>
      <c r="L29" s="61">
        <f t="shared" si="5"/>
        <v>105.83333333325572</v>
      </c>
      <c r="M29" s="62">
        <f>jar_information!H15</f>
        <v>1054.7107855519071</v>
      </c>
      <c r="N29" s="61">
        <f t="shared" si="6"/>
        <v>5.5633747876229025</v>
      </c>
      <c r="O29" s="61">
        <f t="shared" si="7"/>
        <v>10.180975861349912</v>
      </c>
      <c r="P29" s="63">
        <f t="shared" si="8"/>
        <v>2.7766297803681579</v>
      </c>
      <c r="Q29" s="61">
        <v>14.005599999999998</v>
      </c>
      <c r="R29" s="64">
        <f t="shared" si="9"/>
        <v>0.76348640786758837</v>
      </c>
      <c r="S29" s="64">
        <f t="shared" si="10"/>
        <v>0</v>
      </c>
      <c r="T29" s="64">
        <f t="shared" si="11"/>
        <v>0</v>
      </c>
      <c r="U29" s="61"/>
      <c r="V29" s="65">
        <f t="shared" si="12"/>
        <v>5274.7870447837604</v>
      </c>
      <c r="W29" s="66">
        <f t="shared" si="13"/>
        <v>0.52747870447837608</v>
      </c>
    </row>
    <row r="30" spans="1:24" x14ac:dyDescent="0.25">
      <c r="A30" s="72">
        <v>54</v>
      </c>
      <c r="B30" s="84" t="s">
        <v>8</v>
      </c>
      <c r="C30" s="56">
        <f t="shared" si="2"/>
        <v>43446</v>
      </c>
      <c r="D30" s="13">
        <v>2</v>
      </c>
      <c r="E30" s="67">
        <v>1281.9000000000001</v>
      </c>
      <c r="F30" s="68">
        <v>278.2</v>
      </c>
      <c r="G30" s="59">
        <f t="shared" si="3"/>
        <v>5.8973596710959839E-3</v>
      </c>
      <c r="H30" s="59">
        <f t="shared" si="4"/>
        <v>5.9620118658866581E-3</v>
      </c>
      <c r="I30" s="59"/>
      <c r="J30" s="60">
        <f>jar_information!R16</f>
        <v>43441.590277777781</v>
      </c>
      <c r="K30" s="61">
        <f t="shared" si="1"/>
        <v>4.4097222222189885</v>
      </c>
      <c r="L30" s="61">
        <f t="shared" si="5"/>
        <v>105.83333333325572</v>
      </c>
      <c r="M30" s="62">
        <f>jar_information!H16</f>
        <v>1049.7540949151592</v>
      </c>
      <c r="N30" s="61">
        <f t="shared" si="6"/>
        <v>6.1907774639205249</v>
      </c>
      <c r="O30" s="61">
        <f t="shared" si="7"/>
        <v>11.329122758974561</v>
      </c>
      <c r="P30" s="63">
        <f t="shared" si="8"/>
        <v>3.0897607524476074</v>
      </c>
      <c r="Q30" s="61">
        <v>14.014699999999999</v>
      </c>
      <c r="R30" s="64">
        <f t="shared" si="9"/>
        <v>0.85249236771520842</v>
      </c>
      <c r="S30" s="64">
        <f t="shared" si="10"/>
        <v>0</v>
      </c>
      <c r="T30" s="64">
        <f t="shared" si="11"/>
        <v>0</v>
      </c>
      <c r="U30" s="61"/>
      <c r="V30" s="65">
        <f t="shared" si="12"/>
        <v>5897.3596710959837</v>
      </c>
      <c r="W30" s="66">
        <f t="shared" si="13"/>
        <v>0.58973596710959841</v>
      </c>
    </row>
    <row r="31" spans="1:24" x14ac:dyDescent="0.25">
      <c r="A31" s="72">
        <v>55</v>
      </c>
      <c r="B31" s="84" t="s">
        <v>9</v>
      </c>
      <c r="C31" s="56">
        <f t="shared" si="2"/>
        <v>43446</v>
      </c>
      <c r="D31" s="13">
        <v>2</v>
      </c>
      <c r="E31" s="67">
        <v>1317.2</v>
      </c>
      <c r="F31" s="68">
        <v>292.91000000000003</v>
      </c>
      <c r="G31" s="59">
        <f t="shared" si="3"/>
        <v>6.0627232053986294E-3</v>
      </c>
      <c r="H31" s="59">
        <f t="shared" si="4"/>
        <v>6.296589539953653E-3</v>
      </c>
      <c r="I31" s="59"/>
      <c r="J31" s="60">
        <f>jar_information!R17</f>
        <v>43441.590277777781</v>
      </c>
      <c r="K31" s="61">
        <f t="shared" si="1"/>
        <v>4.4097222222189885</v>
      </c>
      <c r="L31" s="61">
        <f t="shared" si="5"/>
        <v>105.83333333325572</v>
      </c>
      <c r="M31" s="62">
        <f>jar_information!H17</f>
        <v>1054.7107855519071</v>
      </c>
      <c r="N31" s="61">
        <f t="shared" si="6"/>
        <v>6.3944195545497644</v>
      </c>
      <c r="O31" s="61">
        <f t="shared" si="7"/>
        <v>11.701787784826069</v>
      </c>
      <c r="P31" s="63">
        <f t="shared" si="8"/>
        <v>3.1913966685889275</v>
      </c>
      <c r="Q31" s="61">
        <v>12.0282</v>
      </c>
      <c r="R31" s="64">
        <f t="shared" si="9"/>
        <v>0.87753433886258958</v>
      </c>
      <c r="S31" s="64">
        <f t="shared" si="10"/>
        <v>0</v>
      </c>
      <c r="T31" s="64">
        <f t="shared" si="11"/>
        <v>0</v>
      </c>
      <c r="U31" s="61"/>
      <c r="V31" s="65">
        <f t="shared" si="12"/>
        <v>6062.723205398629</v>
      </c>
      <c r="W31" s="66">
        <f t="shared" si="13"/>
        <v>0.60627232053986291</v>
      </c>
    </row>
    <row r="32" spans="1:24" x14ac:dyDescent="0.25">
      <c r="A32" s="72">
        <v>56</v>
      </c>
      <c r="B32" s="84" t="s">
        <v>10</v>
      </c>
      <c r="C32" s="56">
        <f t="shared" si="2"/>
        <v>43446</v>
      </c>
      <c r="D32" s="13">
        <v>2</v>
      </c>
      <c r="E32" s="67">
        <v>1276.5999999999999</v>
      </c>
      <c r="F32" s="68">
        <v>284.82</v>
      </c>
      <c r="G32" s="59">
        <f t="shared" si="3"/>
        <v>5.8725317183536598E-3</v>
      </c>
      <c r="H32" s="59">
        <f t="shared" si="4"/>
        <v>6.1125831916734362E-3</v>
      </c>
      <c r="I32" s="59"/>
      <c r="J32" s="60">
        <f>jar_information!R18</f>
        <v>43441.590277777781</v>
      </c>
      <c r="K32" s="61">
        <f t="shared" si="1"/>
        <v>4.4097222222189885</v>
      </c>
      <c r="L32" s="61">
        <f t="shared" si="5"/>
        <v>105.83333333325572</v>
      </c>
      <c r="M32" s="62">
        <f>jar_information!H18</f>
        <v>1049.7540949151592</v>
      </c>
      <c r="N32" s="61">
        <f t="shared" si="6"/>
        <v>6.1647142188609108</v>
      </c>
      <c r="O32" s="61">
        <f t="shared" si="7"/>
        <v>11.281427020515467</v>
      </c>
      <c r="P32" s="63">
        <f t="shared" si="8"/>
        <v>3.0767528237769453</v>
      </c>
      <c r="Q32" s="61">
        <v>12.006599999999999</v>
      </c>
      <c r="R32" s="64">
        <f t="shared" si="9"/>
        <v>0.84890336494121088</v>
      </c>
      <c r="S32" s="64">
        <f t="shared" si="10"/>
        <v>0</v>
      </c>
      <c r="T32" s="64">
        <f t="shared" si="11"/>
        <v>0</v>
      </c>
      <c r="U32" s="61"/>
      <c r="V32" s="65">
        <f t="shared" si="12"/>
        <v>5872.5317183536599</v>
      </c>
      <c r="W32" s="66">
        <f t="shared" si="13"/>
        <v>0.58725317183536596</v>
      </c>
    </row>
    <row r="33" spans="1:23" x14ac:dyDescent="0.25">
      <c r="A33" s="72">
        <v>57</v>
      </c>
      <c r="B33" s="84" t="s">
        <v>11</v>
      </c>
      <c r="C33" s="56">
        <f t="shared" si="2"/>
        <v>43446</v>
      </c>
      <c r="D33" s="13">
        <v>2</v>
      </c>
      <c r="E33" s="67">
        <v>1495.4</v>
      </c>
      <c r="F33" s="68">
        <v>342.6</v>
      </c>
      <c r="G33" s="59">
        <f t="shared" si="3"/>
        <v>6.897504559866938E-3</v>
      </c>
      <c r="H33" s="59">
        <f t="shared" si="4"/>
        <v>7.4267842798849213E-3</v>
      </c>
      <c r="I33" s="59"/>
      <c r="J33" s="60">
        <f>jar_information!R19</f>
        <v>43441.590277777781</v>
      </c>
      <c r="K33" s="61">
        <f t="shared" si="1"/>
        <v>4.4097222222189885</v>
      </c>
      <c r="L33" s="61">
        <f t="shared" si="5"/>
        <v>105.83333333325572</v>
      </c>
      <c r="M33" s="62">
        <f>jar_information!H19</f>
        <v>1049.7540949151592</v>
      </c>
      <c r="N33" s="61">
        <f t="shared" si="6"/>
        <v>7.2406836564163006</v>
      </c>
      <c r="O33" s="61">
        <f t="shared" si="7"/>
        <v>13.25045109124183</v>
      </c>
      <c r="P33" s="63">
        <f t="shared" si="8"/>
        <v>3.6137593885204988</v>
      </c>
      <c r="Q33" s="61">
        <v>14.0084</v>
      </c>
      <c r="R33" s="64">
        <f t="shared" si="9"/>
        <v>0.99706823417718415</v>
      </c>
      <c r="S33" s="64">
        <f t="shared" si="10"/>
        <v>0</v>
      </c>
      <c r="T33" s="64">
        <f t="shared" si="11"/>
        <v>0</v>
      </c>
      <c r="U33" s="61"/>
      <c r="V33" s="65">
        <f t="shared" si="12"/>
        <v>6897.5045598669376</v>
      </c>
      <c r="W33" s="66">
        <f t="shared" si="13"/>
        <v>0.68975045598669382</v>
      </c>
    </row>
    <row r="34" spans="1:23" x14ac:dyDescent="0.25">
      <c r="A34" s="72">
        <v>58</v>
      </c>
      <c r="B34" s="84" t="s">
        <v>12</v>
      </c>
      <c r="C34" s="56">
        <f t="shared" si="2"/>
        <v>43446</v>
      </c>
      <c r="D34" s="13">
        <v>2</v>
      </c>
      <c r="E34" s="67">
        <v>1455.9</v>
      </c>
      <c r="F34" s="68">
        <v>309.56</v>
      </c>
      <c r="G34" s="59">
        <f t="shared" si="3"/>
        <v>6.7124660441458487E-3</v>
      </c>
      <c r="H34" s="59">
        <f t="shared" si="4"/>
        <v>6.6752923457466815E-3</v>
      </c>
      <c r="I34" s="59"/>
      <c r="J34" s="60">
        <f>jar_information!R20</f>
        <v>43441.590277777781</v>
      </c>
      <c r="K34" s="61">
        <f t="shared" si="1"/>
        <v>4.4097222222189885</v>
      </c>
      <c r="L34" s="61">
        <f t="shared" si="5"/>
        <v>105.83333333325572</v>
      </c>
      <c r="M34" s="62">
        <f>jar_information!H20</f>
        <v>1049.7540949151592</v>
      </c>
      <c r="N34" s="61">
        <f t="shared" si="6"/>
        <v>7.046438716821064</v>
      </c>
      <c r="O34" s="61">
        <f t="shared" si="7"/>
        <v>12.894982851782547</v>
      </c>
      <c r="P34" s="63">
        <f t="shared" si="8"/>
        <v>3.5168135050316036</v>
      </c>
      <c r="Q34" s="61">
        <v>14</v>
      </c>
      <c r="R34" s="64">
        <f t="shared" si="9"/>
        <v>0.97032000595588197</v>
      </c>
      <c r="S34" s="64">
        <f t="shared" si="10"/>
        <v>0</v>
      </c>
      <c r="T34" s="64">
        <f t="shared" si="11"/>
        <v>0</v>
      </c>
      <c r="U34" s="61"/>
      <c r="V34" s="65">
        <f t="shared" si="12"/>
        <v>6712.4660441458491</v>
      </c>
      <c r="W34" s="66">
        <f t="shared" si="13"/>
        <v>0.67124660441458484</v>
      </c>
    </row>
    <row r="35" spans="1:23" x14ac:dyDescent="0.25">
      <c r="A35" s="72">
        <v>59</v>
      </c>
      <c r="B35" s="84" t="s">
        <v>13</v>
      </c>
      <c r="C35" s="56">
        <f t="shared" si="2"/>
        <v>43446</v>
      </c>
      <c r="D35" s="13">
        <v>3</v>
      </c>
      <c r="E35" s="67">
        <v>1341.5</v>
      </c>
      <c r="F35" s="68">
        <v>280.38</v>
      </c>
      <c r="G35" s="59">
        <f t="shared" si="3"/>
        <v>4.117704684308326E-3</v>
      </c>
      <c r="H35" s="59">
        <f t="shared" si="4"/>
        <v>4.0077305178635291E-3</v>
      </c>
      <c r="I35" s="59"/>
      <c r="J35" s="60">
        <f>jar_information!R21</f>
        <v>43441.590277777781</v>
      </c>
      <c r="K35" s="61">
        <f t="shared" si="1"/>
        <v>4.4097222222189885</v>
      </c>
      <c r="L35" s="61">
        <f t="shared" si="5"/>
        <v>105.83333333325572</v>
      </c>
      <c r="M35" s="62">
        <f>jar_information!H21</f>
        <v>1049.7540949151592</v>
      </c>
      <c r="N35" s="61">
        <f t="shared" si="6"/>
        <v>4.3225773540039976</v>
      </c>
      <c r="O35" s="61">
        <f t="shared" si="7"/>
        <v>7.9103165578273158</v>
      </c>
      <c r="P35" s="63">
        <f t="shared" si="8"/>
        <v>2.1573590612256313</v>
      </c>
      <c r="Q35" s="61">
        <v>6.0008999999999997</v>
      </c>
      <c r="R35" s="64">
        <f>P35*(400/(400+M35))</f>
        <v>0.59523447977620836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4117.7046843083263</v>
      </c>
      <c r="W35" s="66">
        <f t="shared" si="13"/>
        <v>0.41177046843083259</v>
      </c>
    </row>
    <row r="36" spans="1:23" x14ac:dyDescent="0.25">
      <c r="A36" s="72">
        <v>60</v>
      </c>
      <c r="B36" s="84" t="s">
        <v>14</v>
      </c>
      <c r="C36" s="56">
        <f t="shared" si="2"/>
        <v>43446</v>
      </c>
      <c r="D36" s="13">
        <v>3</v>
      </c>
      <c r="E36" s="67">
        <v>1380.5</v>
      </c>
      <c r="F36" s="68">
        <v>308.79000000000002</v>
      </c>
      <c r="G36" s="59">
        <f t="shared" si="3"/>
        <v>4.2395021883272722E-3</v>
      </c>
      <c r="H36" s="59">
        <f t="shared" si="4"/>
        <v>4.4385191750238888E-3</v>
      </c>
      <c r="I36" s="59"/>
      <c r="J36" s="60">
        <f>jar_information!R22</f>
        <v>43441.590277777781</v>
      </c>
      <c r="K36" s="61">
        <f t="shared" si="1"/>
        <v>4.4097222222189885</v>
      </c>
      <c r="L36" s="61">
        <f t="shared" si="5"/>
        <v>105.83333333325572</v>
      </c>
      <c r="M36" s="62">
        <f>jar_information!H22</f>
        <v>1049.7540949151592</v>
      </c>
      <c r="N36" s="61">
        <f t="shared" si="6"/>
        <v>4.4504347825983324</v>
      </c>
      <c r="O36" s="61">
        <f t="shared" si="7"/>
        <v>8.1442956521549483</v>
      </c>
      <c r="P36" s="63">
        <f t="shared" si="8"/>
        <v>2.2211715414968038</v>
      </c>
      <c r="Q36" s="61">
        <v>6.0059999999999993</v>
      </c>
      <c r="R36" s="64">
        <f t="shared" si="9"/>
        <v>0.61284090847883799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4239.5021883272721</v>
      </c>
      <c r="W36" s="66">
        <f t="shared" si="13"/>
        <v>0.42395021883272721</v>
      </c>
    </row>
    <row r="37" spans="1:23" x14ac:dyDescent="0.25">
      <c r="A37" s="72">
        <v>61</v>
      </c>
      <c r="B37" s="72" t="s">
        <v>15</v>
      </c>
      <c r="C37" s="56">
        <f t="shared" si="2"/>
        <v>43446</v>
      </c>
      <c r="D37" s="13">
        <v>3</v>
      </c>
      <c r="E37" s="67">
        <v>769.73</v>
      </c>
      <c r="F37" s="68">
        <v>179.37</v>
      </c>
      <c r="G37" s="59">
        <f t="shared" si="3"/>
        <v>2.3320595850028821E-3</v>
      </c>
      <c r="H37" s="59">
        <f t="shared" si="4"/>
        <v>2.4760880588783904E-3</v>
      </c>
      <c r="I37" s="59"/>
      <c r="J37" s="60">
        <f>jar_information!R23</f>
        <v>43441.590277777781</v>
      </c>
      <c r="K37" s="61">
        <f t="shared" si="1"/>
        <v>4.4097222222189885</v>
      </c>
      <c r="L37" s="61">
        <f t="shared" si="5"/>
        <v>105.83333333325572</v>
      </c>
      <c r="M37" s="62">
        <f>jar_information!H23</f>
        <v>1054.7107855519071</v>
      </c>
      <c r="N37" s="61">
        <f t="shared" si="6"/>
        <v>2.459648396852244</v>
      </c>
      <c r="O37" s="61">
        <f t="shared" si="7"/>
        <v>4.5011565662396071</v>
      </c>
      <c r="P37" s="63">
        <f t="shared" si="8"/>
        <v>1.2275881544289837</v>
      </c>
      <c r="Q37" s="61">
        <v>4.0042</v>
      </c>
      <c r="R37" s="64">
        <f t="shared" si="9"/>
        <v>0.33754837500933094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2332.0595850028822</v>
      </c>
      <c r="W37" s="66">
        <f t="shared" si="13"/>
        <v>0.23320595850028822</v>
      </c>
    </row>
    <row r="38" spans="1:23" x14ac:dyDescent="0.25">
      <c r="A38" s="72">
        <v>62</v>
      </c>
      <c r="B38" s="72" t="s">
        <v>16</v>
      </c>
      <c r="C38" s="56">
        <f t="shared" si="2"/>
        <v>43446</v>
      </c>
      <c r="D38" s="13">
        <v>3</v>
      </c>
      <c r="E38" s="67">
        <v>827.29</v>
      </c>
      <c r="F38" s="68">
        <v>194.12</v>
      </c>
      <c r="G38" s="59">
        <f t="shared" si="3"/>
        <v>2.5118202088831513E-3</v>
      </c>
      <c r="H38" s="59">
        <f t="shared" si="4"/>
        <v>2.6997463726100091E-3</v>
      </c>
      <c r="I38" s="59"/>
      <c r="J38" s="60">
        <f>jar_information!R24</f>
        <v>43441.590277777781</v>
      </c>
      <c r="K38" s="61">
        <f t="shared" si="1"/>
        <v>4.4097222222189885</v>
      </c>
      <c r="L38" s="61">
        <f t="shared" si="5"/>
        <v>105.83333333325572</v>
      </c>
      <c r="M38" s="62">
        <f>jar_information!H24</f>
        <v>1059.6823835289158</v>
      </c>
      <c r="N38" s="61">
        <f t="shared" si="6"/>
        <v>2.6617316259453969</v>
      </c>
      <c r="O38" s="61">
        <f t="shared" si="7"/>
        <v>4.8709688754800764</v>
      </c>
      <c r="P38" s="63">
        <f t="shared" si="8"/>
        <v>1.3284460569491117</v>
      </c>
      <c r="Q38" s="61">
        <v>4.0068000000000001</v>
      </c>
      <c r="R38" s="64">
        <f t="shared" si="9"/>
        <v>0.364037018447115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2511.8202088831513</v>
      </c>
      <c r="W38" s="66">
        <f t="shared" si="13"/>
        <v>0.25118202088831515</v>
      </c>
    </row>
    <row r="39" spans="1:23" x14ac:dyDescent="0.25">
      <c r="A39" s="72">
        <v>63</v>
      </c>
      <c r="B39" s="72" t="s">
        <v>17</v>
      </c>
      <c r="C39" s="56">
        <f t="shared" si="2"/>
        <v>43446</v>
      </c>
      <c r="D39" s="13">
        <v>3</v>
      </c>
      <c r="E39" s="67">
        <v>1260.9000000000001</v>
      </c>
      <c r="F39" s="68">
        <v>293.37</v>
      </c>
      <c r="G39" s="59">
        <f t="shared" si="3"/>
        <v>3.8659898426691725E-3</v>
      </c>
      <c r="H39" s="59">
        <f t="shared" si="4"/>
        <v>4.2047014667024266E-3</v>
      </c>
      <c r="I39" s="59"/>
      <c r="J39" s="60">
        <f>jar_information!R25</f>
        <v>43441.590277777781</v>
      </c>
      <c r="K39" s="61">
        <f t="shared" si="1"/>
        <v>4.4097222222189885</v>
      </c>
      <c r="L39" s="61">
        <f t="shared" si="5"/>
        <v>105.83333333325572</v>
      </c>
      <c r="M39" s="62">
        <f>jar_information!H25</f>
        <v>1059.6823835289158</v>
      </c>
      <c r="N39" s="61">
        <f t="shared" si="6"/>
        <v>4.0967213311782471</v>
      </c>
      <c r="O39" s="61">
        <f t="shared" si="7"/>
        <v>7.4970000360561926</v>
      </c>
      <c r="P39" s="63">
        <f t="shared" si="8"/>
        <v>2.0446363734698707</v>
      </c>
      <c r="Q39" s="61">
        <v>2.0007999999999999</v>
      </c>
      <c r="R39" s="64">
        <f t="shared" si="9"/>
        <v>0.5602962388370476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3865.9898426691725</v>
      </c>
      <c r="W39" s="66">
        <f t="shared" si="13"/>
        <v>0.38659898426691724</v>
      </c>
    </row>
    <row r="40" spans="1:23" x14ac:dyDescent="0.25">
      <c r="A40" s="72">
        <v>64</v>
      </c>
      <c r="B40" s="72" t="s">
        <v>18</v>
      </c>
      <c r="C40" s="56">
        <f t="shared" si="2"/>
        <v>43446</v>
      </c>
      <c r="D40" s="13">
        <v>3</v>
      </c>
      <c r="E40" s="67">
        <v>1084.5</v>
      </c>
      <c r="F40" s="68">
        <v>247.53</v>
      </c>
      <c r="G40" s="59">
        <f t="shared" si="3"/>
        <v>3.3150903629527127E-3</v>
      </c>
      <c r="H40" s="59">
        <f t="shared" si="4"/>
        <v>3.5096169174510775E-3</v>
      </c>
      <c r="I40" s="59"/>
      <c r="J40" s="60">
        <f>jar_information!R26</f>
        <v>43441.590277777781</v>
      </c>
      <c r="K40" s="61">
        <f t="shared" si="1"/>
        <v>4.4097222222189885</v>
      </c>
      <c r="L40" s="61">
        <f t="shared" si="5"/>
        <v>105.83333333325572</v>
      </c>
      <c r="M40" s="62">
        <f>jar_information!H26</f>
        <v>1054.7107855519071</v>
      </c>
      <c r="N40" s="61">
        <f t="shared" si="6"/>
        <v>3.4964615608854124</v>
      </c>
      <c r="O40" s="61">
        <f t="shared" si="7"/>
        <v>6.3985246564203049</v>
      </c>
      <c r="P40" s="63">
        <f t="shared" si="8"/>
        <v>1.7450521790237195</v>
      </c>
      <c r="Q40" s="61">
        <v>2.0024000000000002</v>
      </c>
      <c r="R40" s="64">
        <f t="shared" si="9"/>
        <v>0.4798348087758651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3315.0903629527129</v>
      </c>
      <c r="W40" s="66">
        <f t="shared" si="13"/>
        <v>0.33150903629527129</v>
      </c>
    </row>
  </sheetData>
  <conditionalFormatting sqref="O17:O40">
    <cfRule type="cellIs" dxfId="69" priority="14" operator="greaterThan">
      <formula>26</formula>
    </cfRule>
  </conditionalFormatting>
  <conditionalFormatting sqref="Q17">
    <cfRule type="cellIs" dxfId="68" priority="13" operator="lessThan">
      <formula>$O$17</formula>
    </cfRule>
  </conditionalFormatting>
  <conditionalFormatting sqref="O17:O18">
    <cfRule type="cellIs" dxfId="67" priority="12" operator="greaterThan">
      <formula>34</formula>
    </cfRule>
  </conditionalFormatting>
  <conditionalFormatting sqref="O19:O20">
    <cfRule type="cellIs" dxfId="66" priority="11" operator="greaterThan">
      <formula>32</formula>
    </cfRule>
  </conditionalFormatting>
  <conditionalFormatting sqref="O21:O22">
    <cfRule type="cellIs" dxfId="65" priority="9" operator="greaterThan">
      <formula>30</formula>
    </cfRule>
    <cfRule type="cellIs" dxfId="64" priority="10" operator="greaterThan">
      <formula>30</formula>
    </cfRule>
  </conditionalFormatting>
  <conditionalFormatting sqref="O23:O24">
    <cfRule type="cellIs" dxfId="63" priority="8" operator="greaterThan">
      <formula>2</formula>
    </cfRule>
  </conditionalFormatting>
  <conditionalFormatting sqref="O25:O26">
    <cfRule type="cellIs" dxfId="62" priority="7" operator="greaterThan">
      <formula>10</formula>
    </cfRule>
  </conditionalFormatting>
  <conditionalFormatting sqref="O27:O28">
    <cfRule type="cellIs" dxfId="61" priority="6" operator="greaterThan">
      <formula>2</formula>
    </cfRule>
  </conditionalFormatting>
  <conditionalFormatting sqref="O29:O30 O33:O34">
    <cfRule type="cellIs" dxfId="60" priority="5" operator="greaterThan">
      <formula>14</formula>
    </cfRule>
  </conditionalFormatting>
  <conditionalFormatting sqref="O31:O32">
    <cfRule type="cellIs" dxfId="59" priority="4" operator="greaterThan">
      <formula>12</formula>
    </cfRule>
  </conditionalFormatting>
  <conditionalFormatting sqref="R17:R40">
    <cfRule type="cellIs" dxfId="58" priority="1" operator="greaterThan">
      <formula>1</formula>
    </cfRule>
    <cfRule type="cellIs" dxfId="57" priority="2" operator="greaterThan">
      <formula>0.5</formula>
    </cfRule>
    <cfRule type="cellIs" dxfId="56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A10" workbookViewId="0">
      <selection activeCell="U35" sqref="U35"/>
    </sheetView>
  </sheetViews>
  <sheetFormatPr baseColWidth="10" defaultRowHeight="15.75" x14ac:dyDescent="0.25"/>
  <cols>
    <col min="1" max="1" width="2.875" bestFit="1" customWidth="1"/>
    <col min="2" max="2" width="18.125" bestFit="1" customWidth="1"/>
    <col min="3" max="3" width="12.125" customWidth="1"/>
    <col min="9" max="9" width="3" customWidth="1"/>
    <col min="10" max="10" width="4.125" customWidth="1"/>
    <col min="15" max="15" width="7.375" customWidth="1"/>
    <col min="16" max="16" width="8.125" customWidth="1"/>
    <col min="19" max="19" width="6" customWidth="1"/>
    <col min="20" max="20" width="5.375" customWidth="1"/>
    <col min="21" max="21" width="7.625" customWidth="1"/>
    <col min="23" max="23" width="5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43448</v>
      </c>
      <c r="D3" s="36">
        <v>3015</v>
      </c>
      <c r="E3" s="14">
        <v>1617.5</v>
      </c>
      <c r="F3" s="37">
        <v>353.68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43448</v>
      </c>
      <c r="D4" s="36">
        <v>3015</v>
      </c>
      <c r="E4" s="37">
        <v>1447</v>
      </c>
      <c r="F4" s="37">
        <v>314.48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43448</v>
      </c>
      <c r="D5" s="36">
        <v>3015</v>
      </c>
      <c r="E5" s="14">
        <v>1342.2</v>
      </c>
      <c r="F5" s="37">
        <v>291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43448</v>
      </c>
      <c r="D6" s="36">
        <v>3015</v>
      </c>
      <c r="E6" s="37">
        <v>1118.9000000000001</v>
      </c>
      <c r="F6" s="37">
        <v>256.87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43448</v>
      </c>
      <c r="D7" s="36">
        <v>3015</v>
      </c>
      <c r="E7" s="14">
        <v>1001.6</v>
      </c>
      <c r="F7" s="37">
        <v>224.67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43448</v>
      </c>
      <c r="D8" s="36">
        <v>3015</v>
      </c>
      <c r="E8" s="37">
        <v>803.29</v>
      </c>
      <c r="F8" s="37">
        <v>180.12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43448</v>
      </c>
      <c r="D9" s="36">
        <v>3015</v>
      </c>
      <c r="E9" s="14">
        <v>700.59</v>
      </c>
      <c r="F9" s="37">
        <v>160.06</v>
      </c>
      <c r="G9" s="38">
        <f t="shared" si="0"/>
        <v>6.03</v>
      </c>
      <c r="H9" s="41" t="s">
        <v>78</v>
      </c>
      <c r="I9" s="41"/>
      <c r="J9" s="42">
        <f>SLOPE(G3:G13,E3:E13)</f>
        <v>9.2626461627845005E-3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43448</v>
      </c>
      <c r="D10" s="36">
        <v>3015</v>
      </c>
      <c r="E10" s="14">
        <v>506.31</v>
      </c>
      <c r="F10" s="37">
        <v>115.47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-0.18596406589118875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43448</v>
      </c>
      <c r="D11" s="36">
        <v>3015</v>
      </c>
      <c r="E11" s="14">
        <v>344.27</v>
      </c>
      <c r="F11" s="37">
        <v>83.921000000000006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43448</v>
      </c>
      <c r="D12" s="36">
        <v>3015</v>
      </c>
      <c r="E12" s="43">
        <v>127.24</v>
      </c>
      <c r="F12" s="43">
        <v>33.116</v>
      </c>
      <c r="G12" s="38">
        <f t="shared" si="0"/>
        <v>1.206</v>
      </c>
      <c r="H12" s="44" t="s">
        <v>80</v>
      </c>
      <c r="I12" s="44"/>
      <c r="J12" s="45">
        <f>SLOPE(G3:G13,F3:F13)</f>
        <v>4.3061284907701246E-2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43448</v>
      </c>
      <c r="D13" s="36">
        <v>3015</v>
      </c>
      <c r="E13" s="43">
        <v>65.569999999999993</v>
      </c>
      <c r="F13" s="43">
        <v>17.707000000000001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-0.49577430984750581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 x14ac:dyDescent="0.25">
      <c r="A17">
        <v>41</v>
      </c>
      <c r="B17" s="84" t="s">
        <v>27</v>
      </c>
      <c r="C17" s="56">
        <f>C$3+I17</f>
        <v>43448.407638888886</v>
      </c>
      <c r="D17" s="13">
        <v>0.4</v>
      </c>
      <c r="E17" s="57">
        <v>918.3</v>
      </c>
      <c r="F17" s="58">
        <v>205.91</v>
      </c>
      <c r="G17" s="59">
        <f>((J$9*E17)+J$10)/D17/1000</f>
        <v>2.0799809763484542E-2</v>
      </c>
      <c r="H17" s="59">
        <f>((J$12*F17)+J$13)/D17/1000</f>
        <v>2.0927437163743141E-2</v>
      </c>
      <c r="I17" s="83">
        <v>0.40763888888888888</v>
      </c>
      <c r="J17" s="60">
        <f>jar_information!R3</f>
        <v>43441.590277777781</v>
      </c>
      <c r="K17" s="61">
        <f t="shared" ref="K17:K40" si="1">C17-J17</f>
        <v>6.8173611111051287</v>
      </c>
      <c r="L17" s="61">
        <f>K17*24</f>
        <v>163.61666666652309</v>
      </c>
      <c r="M17" s="62">
        <f>jar_information!H3</f>
        <v>1044.8122446695395</v>
      </c>
      <c r="N17" s="61">
        <f>G17*M17</f>
        <v>21.731895927685688</v>
      </c>
      <c r="O17" s="61">
        <f>N17*1.83</f>
        <v>39.769369547664809</v>
      </c>
      <c r="P17" s="63">
        <f>O17*(12/(12+(16*2)))</f>
        <v>10.846191694817675</v>
      </c>
      <c r="Q17" s="89">
        <v>33.9422</v>
      </c>
      <c r="R17" s="64">
        <f>P17*(400/(400+M17))</f>
        <v>3.0027961722593068</v>
      </c>
      <c r="S17" s="64">
        <f>T17/R17*100</f>
        <v>83.483252261971572</v>
      </c>
      <c r="T17" s="64">
        <f>U17/314.7</f>
        <v>2.5068319034000637</v>
      </c>
      <c r="U17" s="61">
        <v>788.9</v>
      </c>
      <c r="V17" s="65">
        <f>G17*1000000</f>
        <v>20799.809763484544</v>
      </c>
      <c r="W17" s="66">
        <f>N17/M17*100</f>
        <v>2.079980976348454</v>
      </c>
      <c r="X17" s="90" t="s">
        <v>112</v>
      </c>
    </row>
    <row r="18" spans="1:24" x14ac:dyDescent="0.25">
      <c r="A18">
        <v>42</v>
      </c>
      <c r="B18" s="84" t="s">
        <v>28</v>
      </c>
      <c r="C18" s="56">
        <f t="shared" ref="C18:C40" si="2">C$3+I18</f>
        <v>43448.408333333333</v>
      </c>
      <c r="D18" s="13">
        <v>0.4</v>
      </c>
      <c r="E18" s="67">
        <v>914.21</v>
      </c>
      <c r="F18" s="68">
        <v>200.97</v>
      </c>
      <c r="G18" s="59">
        <f t="shared" ref="G18:G40" si="3">((J$9*E18)+J$10)/D18/1000</f>
        <v>2.0705099206470078E-2</v>
      </c>
      <c r="H18" s="59">
        <f t="shared" ref="H18:H40" si="4">((J$12*F18)+J$13)/D18/1000</f>
        <v>2.0395630295133031E-2</v>
      </c>
      <c r="I18" s="83">
        <v>0.40833333333333338</v>
      </c>
      <c r="J18" s="60">
        <f>jar_information!R4</f>
        <v>43441.590277777781</v>
      </c>
      <c r="K18" s="61">
        <f t="shared" si="1"/>
        <v>6.8180555555518367</v>
      </c>
      <c r="L18" s="61">
        <f t="shared" ref="L18:L40" si="5">K18*24</f>
        <v>163.63333333324408</v>
      </c>
      <c r="M18" s="62">
        <f>jar_information!H4</f>
        <v>1044.8122446695395</v>
      </c>
      <c r="N18" s="61">
        <f t="shared" ref="N18:N40" si="6">G18*M18</f>
        <v>21.632941178017504</v>
      </c>
      <c r="O18" s="61">
        <f t="shared" ref="O18:O40" si="7">N18*1.83</f>
        <v>39.58828235577203</v>
      </c>
      <c r="P18" s="63">
        <f t="shared" ref="P18:P40" si="8">O18*(12/(12+(16*2)))</f>
        <v>10.796804278846917</v>
      </c>
      <c r="Q18" s="89">
        <v>34.006799999999998</v>
      </c>
      <c r="R18" s="64">
        <f t="shared" ref="R18:R40" si="9">P18*(400/(400+M18))</f>
        <v>2.9891231386446027</v>
      </c>
      <c r="S18" s="64">
        <f t="shared" ref="S18:S40" si="10">T18/R18*100</f>
        <v>84.534856945464526</v>
      </c>
      <c r="T18" s="64">
        <f t="shared" ref="T18:T40" si="11">U18/314.7</f>
        <v>2.5268509691769943</v>
      </c>
      <c r="U18" s="61">
        <v>795.2</v>
      </c>
      <c r="V18" s="65">
        <f t="shared" ref="V18:V40" si="12">G18*1000000</f>
        <v>20705.099206470077</v>
      </c>
      <c r="W18" s="66">
        <f t="shared" ref="W18:W40" si="13">N18/M18*100</f>
        <v>2.0705099206470079</v>
      </c>
      <c r="X18" s="90" t="s">
        <v>112</v>
      </c>
    </row>
    <row r="19" spans="1:24" x14ac:dyDescent="0.25">
      <c r="A19">
        <v>43</v>
      </c>
      <c r="B19" s="84" t="s">
        <v>25</v>
      </c>
      <c r="C19" s="56">
        <f t="shared" si="2"/>
        <v>43448.40902777778</v>
      </c>
      <c r="D19" s="13">
        <v>0.4</v>
      </c>
      <c r="E19" s="67">
        <v>734.74</v>
      </c>
      <c r="F19" s="68">
        <v>161.16999999999999</v>
      </c>
      <c r="G19" s="59">
        <f t="shared" si="3"/>
        <v>1.6549181439382738E-2</v>
      </c>
      <c r="H19" s="59">
        <f t="shared" si="4"/>
        <v>1.6111032446816758E-2</v>
      </c>
      <c r="I19" s="83">
        <v>0.40902777777777777</v>
      </c>
      <c r="J19" s="60">
        <f>jar_information!R5</f>
        <v>43441.590277777781</v>
      </c>
      <c r="K19" s="61">
        <f t="shared" si="1"/>
        <v>6.8187499999985448</v>
      </c>
      <c r="L19" s="61">
        <f t="shared" si="5"/>
        <v>163.64999999996508</v>
      </c>
      <c r="M19" s="62">
        <f>jar_information!H5</f>
        <v>1049.7540949151592</v>
      </c>
      <c r="N19" s="61">
        <f t="shared" si="6"/>
        <v>17.372570983485979</v>
      </c>
      <c r="O19" s="61">
        <f t="shared" si="7"/>
        <v>31.791804899779343</v>
      </c>
      <c r="P19" s="63">
        <f t="shared" si="8"/>
        <v>8.6704922453943656</v>
      </c>
      <c r="Q19" s="89">
        <v>32.056000000000004</v>
      </c>
      <c r="R19" s="64">
        <f t="shared" si="9"/>
        <v>2.3922656334077872</v>
      </c>
      <c r="S19" s="64">
        <f t="shared" si="10"/>
        <v>84.745087890274206</v>
      </c>
      <c r="T19" s="64">
        <f t="shared" si="11"/>
        <v>2.0273276136002543</v>
      </c>
      <c r="U19" s="61">
        <v>638</v>
      </c>
      <c r="V19" s="65">
        <f t="shared" si="12"/>
        <v>16549.181439382737</v>
      </c>
      <c r="W19" s="66">
        <f t="shared" si="13"/>
        <v>1.6549181439382739</v>
      </c>
      <c r="X19" s="90" t="s">
        <v>112</v>
      </c>
    </row>
    <row r="20" spans="1:24" x14ac:dyDescent="0.25">
      <c r="A20">
        <v>44</v>
      </c>
      <c r="B20" s="84" t="s">
        <v>26</v>
      </c>
      <c r="C20" s="56">
        <f t="shared" si="2"/>
        <v>43448.409722222219</v>
      </c>
      <c r="D20" s="13">
        <v>0.4</v>
      </c>
      <c r="E20" s="67">
        <v>751.85</v>
      </c>
      <c r="F20" s="68">
        <v>174.02</v>
      </c>
      <c r="G20" s="59">
        <f t="shared" si="3"/>
        <v>1.6945391128995842E-2</v>
      </c>
      <c r="H20" s="59">
        <f t="shared" si="4"/>
        <v>1.7494376224476665E-2</v>
      </c>
      <c r="I20" s="83">
        <v>0.40972222222222227</v>
      </c>
      <c r="J20" s="60">
        <f>jar_information!R6</f>
        <v>43441.590277777781</v>
      </c>
      <c r="K20" s="61">
        <f t="shared" si="1"/>
        <v>6.8194444444379769</v>
      </c>
      <c r="L20" s="61">
        <f t="shared" si="5"/>
        <v>163.66666666651145</v>
      </c>
      <c r="M20" s="62">
        <f>jar_information!H6</f>
        <v>1044.8122446695395</v>
      </c>
      <c r="N20" s="61">
        <f t="shared" si="6"/>
        <v>17.704752142289447</v>
      </c>
      <c r="O20" s="61">
        <f t="shared" si="7"/>
        <v>32.399696420389688</v>
      </c>
      <c r="P20" s="63">
        <f t="shared" si="8"/>
        <v>8.8362808419244594</v>
      </c>
      <c r="Q20" s="89">
        <v>32.0944</v>
      </c>
      <c r="R20" s="64">
        <f t="shared" si="9"/>
        <v>2.4463471636608429</v>
      </c>
      <c r="S20" s="64">
        <f t="shared" si="10"/>
        <v>83.962723353993823</v>
      </c>
      <c r="T20" s="64">
        <f t="shared" si="11"/>
        <v>2.0540197013028281</v>
      </c>
      <c r="U20" s="61">
        <v>646.4</v>
      </c>
      <c r="V20" s="65">
        <f t="shared" si="12"/>
        <v>16945.391128995841</v>
      </c>
      <c r="W20" s="66">
        <f t="shared" si="13"/>
        <v>1.6945391128995841</v>
      </c>
      <c r="X20" s="90" t="s">
        <v>112</v>
      </c>
    </row>
    <row r="21" spans="1:24" x14ac:dyDescent="0.25">
      <c r="A21">
        <v>45</v>
      </c>
      <c r="B21" s="84" t="s">
        <v>29</v>
      </c>
      <c r="C21" s="56">
        <f t="shared" si="2"/>
        <v>43448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6.4097222222189885</v>
      </c>
      <c r="L21" s="61">
        <f t="shared" si="5"/>
        <v>153.83333333325572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61"/>
      <c r="V21" s="65" t="e">
        <f t="shared" si="12"/>
        <v>#DIV/0!</v>
      </c>
      <c r="W21" s="66" t="e">
        <f t="shared" si="13"/>
        <v>#DIV/0!</v>
      </c>
      <c r="X21" s="85" t="s">
        <v>109</v>
      </c>
    </row>
    <row r="22" spans="1:24" x14ac:dyDescent="0.25">
      <c r="A22">
        <v>46</v>
      </c>
      <c r="B22" s="84" t="s">
        <v>30</v>
      </c>
      <c r="C22" s="56">
        <f t="shared" si="2"/>
        <v>43448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6.4097222222189885</v>
      </c>
      <c r="L22" s="61">
        <f t="shared" si="5"/>
        <v>153.83333333325572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1"/>
      <c r="V22" s="65" t="e">
        <f t="shared" si="12"/>
        <v>#DIV/0!</v>
      </c>
      <c r="W22" s="66" t="e">
        <f t="shared" si="13"/>
        <v>#DIV/0!</v>
      </c>
      <c r="X22" s="85" t="s">
        <v>109</v>
      </c>
    </row>
    <row r="23" spans="1:24" x14ac:dyDescent="0.25">
      <c r="A23">
        <v>47</v>
      </c>
      <c r="B23" s="84" t="s">
        <v>3</v>
      </c>
      <c r="C23" s="56">
        <f t="shared" si="2"/>
        <v>43448.411805555559</v>
      </c>
      <c r="D23" s="13">
        <v>1</v>
      </c>
      <c r="E23" s="67">
        <v>890.56</v>
      </c>
      <c r="F23" s="68">
        <v>207.22</v>
      </c>
      <c r="G23" s="59">
        <f t="shared" si="3"/>
        <v>8.0629781008381765E-3</v>
      </c>
      <c r="H23" s="59">
        <f t="shared" si="4"/>
        <v>8.427385148726348E-3</v>
      </c>
      <c r="I23" s="83">
        <v>0.41180555555555554</v>
      </c>
      <c r="J23" s="60">
        <f>jar_information!R9</f>
        <v>43441.590277777781</v>
      </c>
      <c r="K23" s="61">
        <f t="shared" si="1"/>
        <v>6.8215277777781012</v>
      </c>
      <c r="L23" s="61">
        <f t="shared" si="5"/>
        <v>163.71666666667443</v>
      </c>
      <c r="M23" s="62">
        <f>jar_information!H9</f>
        <v>1044.8122446695395</v>
      </c>
      <c r="N23" s="61">
        <f t="shared" si="6"/>
        <v>8.4242982482580757</v>
      </c>
      <c r="O23" s="61">
        <f t="shared" si="7"/>
        <v>15.416465794312279</v>
      </c>
      <c r="P23" s="63">
        <f t="shared" si="8"/>
        <v>4.2044906711760754</v>
      </c>
      <c r="Q23" s="89">
        <v>2.0007999999999999</v>
      </c>
      <c r="R23" s="64">
        <f t="shared" si="9"/>
        <v>1.1640240970238278</v>
      </c>
      <c r="S23" s="64">
        <f t="shared" si="10"/>
        <v>80.694830903685386</v>
      </c>
      <c r="T23" s="64">
        <f t="shared" si="11"/>
        <v>0.93930727677152859</v>
      </c>
      <c r="U23" s="61">
        <v>295.60000000000002</v>
      </c>
      <c r="V23" s="65">
        <f t="shared" si="12"/>
        <v>8062.9781008381769</v>
      </c>
      <c r="W23" s="66">
        <f t="shared" si="13"/>
        <v>0.80629781008381762</v>
      </c>
      <c r="X23" s="90" t="s">
        <v>112</v>
      </c>
    </row>
    <row r="24" spans="1:24" x14ac:dyDescent="0.25">
      <c r="A24">
        <v>48</v>
      </c>
      <c r="B24" s="84" t="s">
        <v>4</v>
      </c>
      <c r="C24" s="56">
        <f t="shared" si="2"/>
        <v>43448.413194444445</v>
      </c>
      <c r="D24" s="13">
        <v>1</v>
      </c>
      <c r="E24" s="67">
        <v>1226.4000000000001</v>
      </c>
      <c r="F24" s="68">
        <v>271.39</v>
      </c>
      <c r="G24" s="59">
        <f t="shared" si="3"/>
        <v>1.1173745188147724E-2</v>
      </c>
      <c r="H24" s="59">
        <f t="shared" si="4"/>
        <v>1.1190627801253534E-2</v>
      </c>
      <c r="I24" s="83">
        <v>0.41319444444444442</v>
      </c>
      <c r="J24" s="60">
        <f>jar_information!R10</f>
        <v>43441.590277777781</v>
      </c>
      <c r="K24" s="61">
        <f t="shared" si="1"/>
        <v>6.8229166666642413</v>
      </c>
      <c r="L24" s="61">
        <f t="shared" si="5"/>
        <v>163.74999999994179</v>
      </c>
      <c r="M24" s="62">
        <f>jar_information!H10</f>
        <v>1049.7540949151592</v>
      </c>
      <c r="N24" s="61">
        <f t="shared" si="6"/>
        <v>11.729684766796629</v>
      </c>
      <c r="O24" s="61">
        <f t="shared" si="7"/>
        <v>21.46532312323783</v>
      </c>
      <c r="P24" s="63">
        <f t="shared" si="8"/>
        <v>5.8541790336103166</v>
      </c>
      <c r="Q24" s="89">
        <v>2.0004000000000004</v>
      </c>
      <c r="R24" s="64">
        <f t="shared" si="9"/>
        <v>1.6152198649807321</v>
      </c>
      <c r="S24" s="64">
        <f t="shared" si="10"/>
        <v>79.892240258901509</v>
      </c>
      <c r="T24" s="64">
        <f t="shared" si="11"/>
        <v>1.2904353352399112</v>
      </c>
      <c r="U24" s="61">
        <v>406.1</v>
      </c>
      <c r="V24" s="65">
        <f t="shared" si="12"/>
        <v>11173.745188147725</v>
      </c>
      <c r="W24" s="66">
        <f t="shared" si="13"/>
        <v>1.1173745188147723</v>
      </c>
      <c r="X24" s="90" t="s">
        <v>112</v>
      </c>
    </row>
    <row r="25" spans="1:24" x14ac:dyDescent="0.25">
      <c r="A25">
        <v>49</v>
      </c>
      <c r="B25" s="84" t="s">
        <v>31</v>
      </c>
      <c r="C25" s="56">
        <f t="shared" si="2"/>
        <v>43448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6.4097222222189885</v>
      </c>
      <c r="L25" s="61">
        <f t="shared" si="5"/>
        <v>153.83333333325572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U25" s="61"/>
      <c r="V25" s="65" t="e">
        <f t="shared" si="12"/>
        <v>#DIV/0!</v>
      </c>
      <c r="W25" s="66" t="e">
        <f t="shared" si="13"/>
        <v>#DIV/0!</v>
      </c>
      <c r="X25" s="85" t="s">
        <v>109</v>
      </c>
    </row>
    <row r="26" spans="1:24" x14ac:dyDescent="0.25">
      <c r="A26">
        <v>50</v>
      </c>
      <c r="B26" s="84" t="s">
        <v>32</v>
      </c>
      <c r="C26" s="56">
        <f t="shared" si="2"/>
        <v>43448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6.4097222222189885</v>
      </c>
      <c r="L26" s="61">
        <f t="shared" si="5"/>
        <v>153.83333333325572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U26" s="61"/>
      <c r="V26" s="65" t="e">
        <f t="shared" si="12"/>
        <v>#DIV/0!</v>
      </c>
      <c r="W26" s="66" t="e">
        <f t="shared" si="13"/>
        <v>#DIV/0!</v>
      </c>
      <c r="X26" s="85" t="s">
        <v>109</v>
      </c>
    </row>
    <row r="27" spans="1:24" x14ac:dyDescent="0.25">
      <c r="A27" s="72">
        <v>51</v>
      </c>
      <c r="B27" s="84" t="s">
        <v>5</v>
      </c>
      <c r="C27" s="56">
        <f t="shared" si="2"/>
        <v>43448.415972222225</v>
      </c>
      <c r="D27" s="13">
        <v>1</v>
      </c>
      <c r="E27" s="67">
        <v>812.75</v>
      </c>
      <c r="F27" s="68">
        <v>181.11</v>
      </c>
      <c r="G27" s="59">
        <f t="shared" si="3"/>
        <v>7.3422516029119141E-3</v>
      </c>
      <c r="H27" s="59">
        <f t="shared" si="4"/>
        <v>7.3030549997862675E-3</v>
      </c>
      <c r="I27" s="83">
        <v>0.41597222222222219</v>
      </c>
      <c r="J27" s="60">
        <f>jar_information!R13</f>
        <v>43441.590277777781</v>
      </c>
      <c r="K27" s="61">
        <f t="shared" si="1"/>
        <v>6.8256944444437977</v>
      </c>
      <c r="L27" s="61">
        <f t="shared" si="5"/>
        <v>163.81666666665114</v>
      </c>
      <c r="M27" s="62">
        <f>jar_information!H13</f>
        <v>1049.7540949151592</v>
      </c>
      <c r="N27" s="61">
        <f t="shared" si="6"/>
        <v>7.7075586860541732</v>
      </c>
      <c r="O27" s="61">
        <f t="shared" si="7"/>
        <v>14.104832395479137</v>
      </c>
      <c r="P27" s="63">
        <f t="shared" si="8"/>
        <v>3.8467724714943099</v>
      </c>
      <c r="Q27" s="89">
        <v>2.0002</v>
      </c>
      <c r="R27" s="64">
        <f t="shared" si="9"/>
        <v>1.0613586083285185</v>
      </c>
      <c r="S27" s="64">
        <f t="shared" si="10"/>
        <v>77.602570604371024</v>
      </c>
      <c r="T27" s="64">
        <f t="shared" si="11"/>
        <v>0.82364156339370831</v>
      </c>
      <c r="U27" s="61">
        <v>259.2</v>
      </c>
      <c r="V27" s="65">
        <f t="shared" si="12"/>
        <v>7342.2516029119142</v>
      </c>
      <c r="W27" s="66">
        <f t="shared" si="13"/>
        <v>0.73422516029119145</v>
      </c>
      <c r="X27" s="90" t="s">
        <v>112</v>
      </c>
    </row>
    <row r="28" spans="1:24" x14ac:dyDescent="0.25">
      <c r="A28" s="72">
        <v>52</v>
      </c>
      <c r="B28" s="84" t="s">
        <v>6</v>
      </c>
      <c r="C28" s="56">
        <f t="shared" si="2"/>
        <v>43448.418749999997</v>
      </c>
      <c r="D28" s="13">
        <v>1</v>
      </c>
      <c r="E28" s="67">
        <v>803.03</v>
      </c>
      <c r="F28" s="68">
        <v>174.29</v>
      </c>
      <c r="G28" s="59">
        <f t="shared" si="3"/>
        <v>7.2522186822096485E-3</v>
      </c>
      <c r="H28" s="59">
        <f t="shared" si="4"/>
        <v>7.009377036715744E-3</v>
      </c>
      <c r="I28" s="83">
        <v>0.41875000000000001</v>
      </c>
      <c r="J28" s="60">
        <f>jar_information!R14</f>
        <v>43441.590277777781</v>
      </c>
      <c r="K28" s="61">
        <f t="shared" si="1"/>
        <v>6.8284722222160781</v>
      </c>
      <c r="L28" s="61">
        <f t="shared" si="5"/>
        <v>163.88333333318587</v>
      </c>
      <c r="M28" s="62">
        <f>jar_information!H14</f>
        <v>1049.7540949151592</v>
      </c>
      <c r="N28" s="61">
        <f t="shared" si="6"/>
        <v>7.6130462588697982</v>
      </c>
      <c r="O28" s="61">
        <f t="shared" si="7"/>
        <v>13.931874653731731</v>
      </c>
      <c r="P28" s="63">
        <f t="shared" si="8"/>
        <v>3.7996021782904719</v>
      </c>
      <c r="Q28" s="89">
        <v>1.9986000000000002</v>
      </c>
      <c r="R28" s="64">
        <f t="shared" si="9"/>
        <v>1.0483439064920395</v>
      </c>
      <c r="S28" s="64">
        <f t="shared" si="10"/>
        <v>78.505348521551923</v>
      </c>
      <c r="T28" s="64">
        <f t="shared" si="11"/>
        <v>0.82300603749602796</v>
      </c>
      <c r="U28" s="61">
        <v>259</v>
      </c>
      <c r="V28" s="65">
        <f t="shared" si="12"/>
        <v>7252.2186822096483</v>
      </c>
      <c r="W28" s="66">
        <f t="shared" si="13"/>
        <v>0.7252218682209649</v>
      </c>
      <c r="X28" s="90" t="s">
        <v>112</v>
      </c>
    </row>
    <row r="29" spans="1:24" x14ac:dyDescent="0.25">
      <c r="A29" s="72">
        <v>53</v>
      </c>
      <c r="B29" s="84" t="s">
        <v>7</v>
      </c>
      <c r="C29" s="56">
        <f t="shared" si="2"/>
        <v>43448.419444444444</v>
      </c>
      <c r="D29" s="13">
        <v>1</v>
      </c>
      <c r="E29" s="67">
        <v>752.4</v>
      </c>
      <c r="F29" s="68">
        <v>160.12</v>
      </c>
      <c r="G29" s="59">
        <f t="shared" si="3"/>
        <v>6.7832509069878696E-3</v>
      </c>
      <c r="H29" s="59">
        <f t="shared" si="4"/>
        <v>6.3991986295736181E-3</v>
      </c>
      <c r="I29" s="83">
        <v>0.41944444444444445</v>
      </c>
      <c r="J29" s="60">
        <f>jar_information!R15</f>
        <v>43441.590277777781</v>
      </c>
      <c r="K29" s="61">
        <f t="shared" si="1"/>
        <v>6.8291666666627862</v>
      </c>
      <c r="L29" s="61">
        <f t="shared" si="5"/>
        <v>163.89999999990687</v>
      </c>
      <c r="M29" s="62">
        <f>jar_information!H15</f>
        <v>1054.7107855519071</v>
      </c>
      <c r="N29" s="61">
        <f t="shared" si="6"/>
        <v>7.1543678927048617</v>
      </c>
      <c r="O29" s="61">
        <f t="shared" si="7"/>
        <v>13.092493243649898</v>
      </c>
      <c r="P29" s="63">
        <f t="shared" si="8"/>
        <v>3.5706799755408811</v>
      </c>
      <c r="Q29" s="89">
        <v>14.005599999999998</v>
      </c>
      <c r="R29" s="64">
        <f t="shared" si="9"/>
        <v>0.981825394024611</v>
      </c>
      <c r="S29" s="64">
        <f t="shared" si="10"/>
        <v>81.785109308241161</v>
      </c>
      <c r="T29" s="64">
        <f t="shared" si="11"/>
        <v>0.8029869717190975</v>
      </c>
      <c r="U29" s="61">
        <v>252.7</v>
      </c>
      <c r="V29" s="65">
        <f t="shared" si="12"/>
        <v>6783.2509069878697</v>
      </c>
      <c r="W29" s="66">
        <f t="shared" si="13"/>
        <v>0.67832509069878699</v>
      </c>
      <c r="X29" s="90" t="s">
        <v>112</v>
      </c>
    </row>
    <row r="30" spans="1:24" x14ac:dyDescent="0.25">
      <c r="A30" s="72">
        <v>54</v>
      </c>
      <c r="B30" s="84" t="s">
        <v>8</v>
      </c>
      <c r="C30" s="56">
        <f t="shared" si="2"/>
        <v>43448.420138888891</v>
      </c>
      <c r="D30" s="13">
        <v>1</v>
      </c>
      <c r="E30" s="67">
        <v>849.86</v>
      </c>
      <c r="F30" s="68">
        <v>191.91</v>
      </c>
      <c r="G30" s="59">
        <f t="shared" si="3"/>
        <v>7.685988402012847E-3</v>
      </c>
      <c r="H30" s="59">
        <f t="shared" si="4"/>
        <v>7.7681168767894391E-3</v>
      </c>
      <c r="I30" s="83">
        <v>0.4201388888888889</v>
      </c>
      <c r="J30" s="60">
        <f>jar_information!R16</f>
        <v>43441.590277777781</v>
      </c>
      <c r="K30" s="61">
        <f t="shared" si="1"/>
        <v>6.8298611111094942</v>
      </c>
      <c r="L30" s="61">
        <f t="shared" si="5"/>
        <v>163.91666666662786</v>
      </c>
      <c r="M30" s="62">
        <f>jar_information!H16</f>
        <v>1049.7540949151592</v>
      </c>
      <c r="N30" s="61">
        <f t="shared" si="6"/>
        <v>8.0683977984834065</v>
      </c>
      <c r="O30" s="61">
        <f t="shared" si="7"/>
        <v>14.765167971224635</v>
      </c>
      <c r="P30" s="63">
        <f t="shared" si="8"/>
        <v>4.0268639921521725</v>
      </c>
      <c r="Q30" s="89">
        <v>14.014699999999999</v>
      </c>
      <c r="R30" s="64">
        <f t="shared" si="9"/>
        <v>1.1110474545375444</v>
      </c>
      <c r="S30" s="64">
        <f t="shared" si="10"/>
        <v>80.738658003511375</v>
      </c>
      <c r="T30" s="64">
        <f t="shared" si="11"/>
        <v>0.8970448045757865</v>
      </c>
      <c r="U30" s="61">
        <v>282.3</v>
      </c>
      <c r="V30" s="65">
        <f t="shared" si="12"/>
        <v>7685.9884020128466</v>
      </c>
      <c r="W30" s="66">
        <f t="shared" si="13"/>
        <v>0.76859884020128466</v>
      </c>
      <c r="X30" s="90" t="s">
        <v>112</v>
      </c>
    </row>
    <row r="31" spans="1:24" x14ac:dyDescent="0.25">
      <c r="A31" s="72">
        <v>55</v>
      </c>
      <c r="B31" s="84" t="s">
        <v>9</v>
      </c>
      <c r="C31" s="56">
        <f t="shared" si="2"/>
        <v>43448.422222222223</v>
      </c>
      <c r="D31" s="13">
        <v>1</v>
      </c>
      <c r="E31" s="67">
        <v>949.11</v>
      </c>
      <c r="F31" s="68">
        <v>213.85</v>
      </c>
      <c r="G31" s="59">
        <f t="shared" si="3"/>
        <v>8.6053060336692081E-3</v>
      </c>
      <c r="H31" s="59">
        <f t="shared" si="4"/>
        <v>8.7128814676644059E-3</v>
      </c>
      <c r="I31" s="83">
        <v>0.42222222222222222</v>
      </c>
      <c r="J31" s="60">
        <f>jar_information!R17</f>
        <v>43441.590277777781</v>
      </c>
      <c r="K31" s="61">
        <f t="shared" si="1"/>
        <v>6.8319444444423425</v>
      </c>
      <c r="L31" s="61">
        <f t="shared" si="5"/>
        <v>163.96666666661622</v>
      </c>
      <c r="M31" s="62">
        <f>jar_information!H17</f>
        <v>1054.7107855519071</v>
      </c>
      <c r="N31" s="61">
        <f t="shared" si="6"/>
        <v>9.0761090866858165</v>
      </c>
      <c r="O31" s="61">
        <f t="shared" si="7"/>
        <v>16.609279628635043</v>
      </c>
      <c r="P31" s="63">
        <f t="shared" si="8"/>
        <v>4.5298035350822845</v>
      </c>
      <c r="Q31" s="89">
        <v>12.0282</v>
      </c>
      <c r="R31" s="64">
        <f t="shared" si="9"/>
        <v>1.2455543961238202</v>
      </c>
      <c r="S31" s="64">
        <f t="shared" si="10"/>
        <v>77.249633744006303</v>
      </c>
      <c r="T31" s="64">
        <f t="shared" si="11"/>
        <v>0.96218620908802044</v>
      </c>
      <c r="U31" s="61">
        <v>302.8</v>
      </c>
      <c r="V31" s="65">
        <f t="shared" si="12"/>
        <v>8605.3060336692088</v>
      </c>
      <c r="W31" s="66">
        <f t="shared" si="13"/>
        <v>0.86053060336692078</v>
      </c>
      <c r="X31" s="90" t="s">
        <v>112</v>
      </c>
    </row>
    <row r="32" spans="1:24" x14ac:dyDescent="0.25">
      <c r="A32" s="72">
        <v>56</v>
      </c>
      <c r="B32" s="84" t="s">
        <v>10</v>
      </c>
      <c r="C32" s="56">
        <f t="shared" si="2"/>
        <v>43448.423611111109</v>
      </c>
      <c r="D32" s="13">
        <v>1</v>
      </c>
      <c r="E32" s="67">
        <v>850.89</v>
      </c>
      <c r="F32" s="68">
        <v>198.56</v>
      </c>
      <c r="G32" s="59">
        <f t="shared" si="3"/>
        <v>7.6955289275605146E-3</v>
      </c>
      <c r="H32" s="59">
        <f t="shared" si="4"/>
        <v>8.054474421425652E-3</v>
      </c>
      <c r="I32" s="83">
        <v>0.4236111111111111</v>
      </c>
      <c r="J32" s="60">
        <f>jar_information!R18</f>
        <v>43441.590277777781</v>
      </c>
      <c r="K32" s="61">
        <f t="shared" si="1"/>
        <v>6.8333333333284827</v>
      </c>
      <c r="L32" s="61">
        <f t="shared" si="5"/>
        <v>163.99999999988358</v>
      </c>
      <c r="M32" s="62">
        <f>jar_information!H18</f>
        <v>1049.7540949151592</v>
      </c>
      <c r="N32" s="61">
        <f t="shared" si="6"/>
        <v>8.0784130042447142</v>
      </c>
      <c r="O32" s="61">
        <f t="shared" si="7"/>
        <v>14.783495797767827</v>
      </c>
      <c r="P32" s="63">
        <f t="shared" si="8"/>
        <v>4.0318624903003162</v>
      </c>
      <c r="Q32" s="89">
        <v>12.006599999999999</v>
      </c>
      <c r="R32" s="64">
        <f t="shared" si="9"/>
        <v>1.112426584464661</v>
      </c>
      <c r="S32" s="64">
        <f t="shared" si="10"/>
        <v>80.581432626359799</v>
      </c>
      <c r="T32" s="64">
        <f t="shared" si="11"/>
        <v>0.89640927867810627</v>
      </c>
      <c r="U32" s="61">
        <v>282.10000000000002</v>
      </c>
      <c r="V32" s="65">
        <f t="shared" si="12"/>
        <v>7695.5289275605146</v>
      </c>
      <c r="W32" s="66">
        <f t="shared" si="13"/>
        <v>0.76955289275605154</v>
      </c>
      <c r="X32" s="90" t="s">
        <v>112</v>
      </c>
    </row>
    <row r="33" spans="1:24" x14ac:dyDescent="0.25">
      <c r="A33" s="72">
        <v>57</v>
      </c>
      <c r="B33" s="84" t="s">
        <v>11</v>
      </c>
      <c r="C33" s="56">
        <f t="shared" si="2"/>
        <v>43448.424305555556</v>
      </c>
      <c r="D33" s="13">
        <v>1</v>
      </c>
      <c r="E33" s="67">
        <v>930.17</v>
      </c>
      <c r="F33" s="68">
        <v>215.82</v>
      </c>
      <c r="G33" s="59">
        <f t="shared" si="3"/>
        <v>8.4298715153460681E-3</v>
      </c>
      <c r="H33" s="59">
        <f t="shared" si="4"/>
        <v>8.7977121989325762E-3</v>
      </c>
      <c r="I33" s="83">
        <v>0.42430555555555555</v>
      </c>
      <c r="J33" s="60">
        <f>jar_information!R19</f>
        <v>43441.590277777781</v>
      </c>
      <c r="K33" s="61">
        <f t="shared" si="1"/>
        <v>6.8340277777751908</v>
      </c>
      <c r="L33" s="61">
        <f t="shared" si="5"/>
        <v>164.01666666660458</v>
      </c>
      <c r="M33" s="62">
        <f>jar_information!H19</f>
        <v>1049.7540949151592</v>
      </c>
      <c r="N33" s="61">
        <f t="shared" si="6"/>
        <v>8.8492921428431934</v>
      </c>
      <c r="O33" s="61">
        <f t="shared" si="7"/>
        <v>16.194204621403046</v>
      </c>
      <c r="P33" s="63">
        <f t="shared" si="8"/>
        <v>4.4166012603826488</v>
      </c>
      <c r="Q33" s="89">
        <v>14.0084</v>
      </c>
      <c r="R33" s="64">
        <f t="shared" si="9"/>
        <v>1.2185794200198103</v>
      </c>
      <c r="S33" s="64">
        <f t="shared" si="10"/>
        <v>84.331423924128629</v>
      </c>
      <c r="T33" s="64">
        <f t="shared" si="11"/>
        <v>1.0276453765490943</v>
      </c>
      <c r="U33" s="61">
        <v>323.39999999999998</v>
      </c>
      <c r="V33" s="65">
        <f t="shared" si="12"/>
        <v>8429.8715153460689</v>
      </c>
      <c r="W33" s="66">
        <f t="shared" si="13"/>
        <v>0.84298715153460679</v>
      </c>
      <c r="X33" s="90" t="s">
        <v>112</v>
      </c>
    </row>
    <row r="34" spans="1:24" x14ac:dyDescent="0.25">
      <c r="A34" s="72">
        <v>58</v>
      </c>
      <c r="B34" s="84" t="s">
        <v>12</v>
      </c>
      <c r="C34" s="56">
        <f t="shared" si="2"/>
        <v>43448.425000000003</v>
      </c>
      <c r="D34" s="13">
        <v>1</v>
      </c>
      <c r="E34" s="67">
        <v>973.09</v>
      </c>
      <c r="F34" s="68">
        <v>209.19</v>
      </c>
      <c r="G34" s="59">
        <f t="shared" si="3"/>
        <v>8.8274242886527826E-3</v>
      </c>
      <c r="H34" s="59">
        <f t="shared" si="4"/>
        <v>8.5122158799945183E-3</v>
      </c>
      <c r="I34" s="83">
        <v>0.42499999999999999</v>
      </c>
      <c r="J34" s="60">
        <f>jar_information!R20</f>
        <v>43441.590277777781</v>
      </c>
      <c r="K34" s="61">
        <f t="shared" si="1"/>
        <v>6.8347222222218988</v>
      </c>
      <c r="L34" s="61">
        <f t="shared" si="5"/>
        <v>164.03333333332557</v>
      </c>
      <c r="M34" s="62">
        <f>jar_information!H20</f>
        <v>1049.7540949151592</v>
      </c>
      <c r="N34" s="61">
        <f t="shared" si="6"/>
        <v>9.2666247945667948</v>
      </c>
      <c r="O34" s="61">
        <f t="shared" si="7"/>
        <v>16.957923374057234</v>
      </c>
      <c r="P34" s="63">
        <f t="shared" si="8"/>
        <v>4.6248881929246997</v>
      </c>
      <c r="Q34" s="89">
        <v>14</v>
      </c>
      <c r="R34" s="64">
        <f t="shared" si="9"/>
        <v>1.2760476301866497</v>
      </c>
      <c r="S34" s="64">
        <f t="shared" si="10"/>
        <v>78.192665834281797</v>
      </c>
      <c r="T34" s="64">
        <f t="shared" si="11"/>
        <v>0.99777565935811885</v>
      </c>
      <c r="U34" s="61">
        <v>314</v>
      </c>
      <c r="V34" s="65">
        <f t="shared" si="12"/>
        <v>8827.4242886527827</v>
      </c>
      <c r="W34" s="66">
        <f t="shared" si="13"/>
        <v>0.88274242886527832</v>
      </c>
      <c r="X34" s="90" t="s">
        <v>112</v>
      </c>
    </row>
    <row r="35" spans="1:24" x14ac:dyDescent="0.25">
      <c r="A35" s="72">
        <v>59</v>
      </c>
      <c r="B35" s="84" t="s">
        <v>13</v>
      </c>
      <c r="C35" s="56">
        <f t="shared" si="2"/>
        <v>43448.427777777775</v>
      </c>
      <c r="D35" s="13">
        <v>2</v>
      </c>
      <c r="E35" s="67">
        <v>1151</v>
      </c>
      <c r="F35" s="68">
        <v>254.29</v>
      </c>
      <c r="G35" s="59">
        <f t="shared" si="3"/>
        <v>5.2376708337368858E-3</v>
      </c>
      <c r="H35" s="59">
        <f t="shared" si="4"/>
        <v>5.2271399146659207E-3</v>
      </c>
      <c r="I35" s="83">
        <v>0.42777777777777781</v>
      </c>
      <c r="J35" s="60">
        <f>jar_information!R21</f>
        <v>43441.590277777781</v>
      </c>
      <c r="K35" s="61">
        <f t="shared" si="1"/>
        <v>6.8374999999941792</v>
      </c>
      <c r="L35" s="61">
        <f t="shared" si="5"/>
        <v>164.0999999998603</v>
      </c>
      <c r="M35" s="62">
        <f>jar_information!H21</f>
        <v>1049.7540949151592</v>
      </c>
      <c r="N35" s="61">
        <f t="shared" si="6"/>
        <v>5.4982664055329913</v>
      </c>
      <c r="O35" s="61">
        <f t="shared" si="7"/>
        <v>10.061827522125375</v>
      </c>
      <c r="P35" s="63">
        <f t="shared" si="8"/>
        <v>2.7441347787614658</v>
      </c>
      <c r="Q35" s="61">
        <v>6.0008999999999997</v>
      </c>
      <c r="R35" s="64">
        <f t="shared" si="9"/>
        <v>0.75713109923571009</v>
      </c>
      <c r="S35" s="64">
        <f t="shared" si="10"/>
        <v>0</v>
      </c>
      <c r="T35" s="64">
        <f t="shared" si="11"/>
        <v>0</v>
      </c>
      <c r="U35" s="61"/>
      <c r="V35" s="65">
        <f t="shared" si="12"/>
        <v>5237.6708337368855</v>
      </c>
      <c r="W35" s="66">
        <f t="shared" si="13"/>
        <v>0.5237670833736886</v>
      </c>
    </row>
    <row r="36" spans="1:24" x14ac:dyDescent="0.25">
      <c r="A36" s="72">
        <v>60</v>
      </c>
      <c r="B36" s="84" t="s">
        <v>14</v>
      </c>
      <c r="C36" s="56">
        <f t="shared" si="2"/>
        <v>43448.428472222222</v>
      </c>
      <c r="D36" s="13">
        <v>2</v>
      </c>
      <c r="E36" s="67">
        <v>1188</v>
      </c>
      <c r="F36" s="68">
        <v>274.94</v>
      </c>
      <c r="G36" s="59">
        <f t="shared" si="3"/>
        <v>5.4090297877483987E-3</v>
      </c>
      <c r="H36" s="59">
        <f t="shared" si="4"/>
        <v>5.671747681337937E-3</v>
      </c>
      <c r="I36" s="83">
        <v>0.4284722222222222</v>
      </c>
      <c r="J36" s="60">
        <f>jar_information!R22</f>
        <v>43441.590277777781</v>
      </c>
      <c r="K36" s="61">
        <f t="shared" si="1"/>
        <v>6.8381944444408873</v>
      </c>
      <c r="L36" s="61">
        <f t="shared" si="5"/>
        <v>164.1166666665813</v>
      </c>
      <c r="M36" s="62">
        <f>jar_information!H22</f>
        <v>1049.7540949151592</v>
      </c>
      <c r="N36" s="61">
        <f t="shared" si="6"/>
        <v>5.6781511692069557</v>
      </c>
      <c r="O36" s="61">
        <f t="shared" si="7"/>
        <v>10.391016639648729</v>
      </c>
      <c r="P36" s="63">
        <f t="shared" si="8"/>
        <v>2.8339136289951079</v>
      </c>
      <c r="Q36" s="61">
        <v>6.0059999999999993</v>
      </c>
      <c r="R36" s="64">
        <f t="shared" si="9"/>
        <v>0.7819018794800372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5409.029787748399</v>
      </c>
      <c r="W36" s="66">
        <f t="shared" si="13"/>
        <v>0.54090297877483984</v>
      </c>
    </row>
    <row r="37" spans="1:24" x14ac:dyDescent="0.25">
      <c r="A37" s="72">
        <v>61</v>
      </c>
      <c r="B37" s="84" t="s">
        <v>15</v>
      </c>
      <c r="C37" s="56">
        <f t="shared" si="2"/>
        <v>43448.429166666669</v>
      </c>
      <c r="D37" s="13">
        <v>2</v>
      </c>
      <c r="E37" s="67">
        <v>642.79</v>
      </c>
      <c r="F37" s="68">
        <v>146.47</v>
      </c>
      <c r="G37" s="59">
        <f t="shared" si="3"/>
        <v>2.8839861305425298E-3</v>
      </c>
      <c r="H37" s="59">
        <f t="shared" si="4"/>
        <v>2.9057060452917474E-3</v>
      </c>
      <c r="I37" s="83">
        <v>0.4291666666666667</v>
      </c>
      <c r="J37" s="60">
        <f>jar_information!R23</f>
        <v>43441.590277777781</v>
      </c>
      <c r="K37" s="61">
        <f t="shared" si="1"/>
        <v>6.8388888888875954</v>
      </c>
      <c r="L37" s="61">
        <f t="shared" si="5"/>
        <v>164.13333333330229</v>
      </c>
      <c r="M37" s="62">
        <f>jar_information!H23</f>
        <v>1054.7107855519071</v>
      </c>
      <c r="N37" s="61">
        <f t="shared" si="6"/>
        <v>3.0417712772653163</v>
      </c>
      <c r="O37" s="61">
        <f t="shared" si="7"/>
        <v>5.5664414373955289</v>
      </c>
      <c r="P37" s="63">
        <f t="shared" si="8"/>
        <v>1.5181203920169624</v>
      </c>
      <c r="Q37" s="61">
        <v>4.0042</v>
      </c>
      <c r="R37" s="64">
        <f t="shared" si="9"/>
        <v>0.41743565995243465</v>
      </c>
      <c r="S37" s="64">
        <f t="shared" si="10"/>
        <v>0</v>
      </c>
      <c r="T37" s="64">
        <f t="shared" si="11"/>
        <v>0</v>
      </c>
      <c r="U37" s="61"/>
      <c r="V37" s="65">
        <f t="shared" si="12"/>
        <v>2883.9861305425297</v>
      </c>
      <c r="W37" s="66">
        <f t="shared" si="13"/>
        <v>0.28839861305425296</v>
      </c>
    </row>
    <row r="38" spans="1:24" x14ac:dyDescent="0.25">
      <c r="A38" s="72">
        <v>62</v>
      </c>
      <c r="B38" s="84" t="s">
        <v>16</v>
      </c>
      <c r="C38" s="56">
        <f t="shared" si="2"/>
        <v>43448.430555555555</v>
      </c>
      <c r="D38" s="13">
        <v>2</v>
      </c>
      <c r="E38" s="67">
        <v>652.22</v>
      </c>
      <c r="F38" s="68">
        <v>146.97</v>
      </c>
      <c r="G38" s="59">
        <f t="shared" si="3"/>
        <v>2.9276595072000593E-3</v>
      </c>
      <c r="H38" s="59">
        <f t="shared" si="4"/>
        <v>2.9164713665186734E-3</v>
      </c>
      <c r="I38" s="83">
        <v>0.43055555555555558</v>
      </c>
      <c r="J38" s="60">
        <f>jar_information!R24</f>
        <v>43441.590277777781</v>
      </c>
      <c r="K38" s="61">
        <f t="shared" si="1"/>
        <v>6.8402777777737356</v>
      </c>
      <c r="L38" s="61">
        <f t="shared" si="5"/>
        <v>164.16666666656965</v>
      </c>
      <c r="M38" s="62">
        <f>jar_information!H24</f>
        <v>1059.6823835289158</v>
      </c>
      <c r="N38" s="61">
        <f t="shared" si="6"/>
        <v>3.1023892047508497</v>
      </c>
      <c r="O38" s="61">
        <f t="shared" si="7"/>
        <v>5.6773722446940553</v>
      </c>
      <c r="P38" s="63">
        <f t="shared" si="8"/>
        <v>1.5483742485529242</v>
      </c>
      <c r="Q38" s="61">
        <v>4.0068000000000001</v>
      </c>
      <c r="R38" s="64">
        <f t="shared" si="9"/>
        <v>0.4243044284221853</v>
      </c>
      <c r="S38" s="64">
        <f t="shared" si="10"/>
        <v>0</v>
      </c>
      <c r="T38" s="64">
        <f t="shared" si="11"/>
        <v>0</v>
      </c>
      <c r="U38" s="61"/>
      <c r="V38" s="65">
        <f t="shared" si="12"/>
        <v>2927.6595072000591</v>
      </c>
      <c r="W38" s="66">
        <f t="shared" si="13"/>
        <v>0.29276595072000594</v>
      </c>
    </row>
    <row r="39" spans="1:24" x14ac:dyDescent="0.25">
      <c r="A39" s="72">
        <v>63</v>
      </c>
      <c r="B39" s="84" t="s">
        <v>17</v>
      </c>
      <c r="C39" s="56">
        <f t="shared" si="2"/>
        <v>43448.431250000001</v>
      </c>
      <c r="D39" s="13">
        <v>2</v>
      </c>
      <c r="E39" s="67">
        <v>1073.2</v>
      </c>
      <c r="F39" s="68">
        <v>239.01</v>
      </c>
      <c r="G39" s="59">
        <f t="shared" si="3"/>
        <v>4.8773538980045692E-3</v>
      </c>
      <c r="H39" s="59">
        <f t="shared" si="4"/>
        <v>4.8981516979710836E-3</v>
      </c>
      <c r="I39" s="83">
        <v>0.43124999999999997</v>
      </c>
      <c r="J39" s="60">
        <f>jar_information!R25</f>
        <v>43441.590277777781</v>
      </c>
      <c r="K39" s="61">
        <f t="shared" si="1"/>
        <v>6.8409722222204437</v>
      </c>
      <c r="L39" s="61">
        <f t="shared" si="5"/>
        <v>164.18333333329065</v>
      </c>
      <c r="M39" s="62">
        <f>jar_information!H25</f>
        <v>1059.6823835289158</v>
      </c>
      <c r="N39" s="61">
        <f t="shared" si="6"/>
        <v>5.1684460039515301</v>
      </c>
      <c r="O39" s="61">
        <f t="shared" si="7"/>
        <v>9.4582561872313011</v>
      </c>
      <c r="P39" s="63">
        <f t="shared" si="8"/>
        <v>2.5795244146994456</v>
      </c>
      <c r="Q39" s="61">
        <v>2.0007999999999999</v>
      </c>
      <c r="R39" s="64">
        <f t="shared" si="9"/>
        <v>0.70687279474133524</v>
      </c>
      <c r="S39" s="64">
        <f t="shared" si="10"/>
        <v>0</v>
      </c>
      <c r="T39" s="64">
        <f t="shared" si="11"/>
        <v>0</v>
      </c>
      <c r="U39" s="61"/>
      <c r="V39" s="65">
        <f t="shared" si="12"/>
        <v>4877.3538980045696</v>
      </c>
      <c r="W39" s="66">
        <f t="shared" si="13"/>
        <v>0.48773538980045694</v>
      </c>
    </row>
    <row r="40" spans="1:24" x14ac:dyDescent="0.25">
      <c r="A40" s="72">
        <v>64</v>
      </c>
      <c r="B40" s="84" t="s">
        <v>18</v>
      </c>
      <c r="C40" s="56">
        <f t="shared" si="2"/>
        <v>43448.431944444441</v>
      </c>
      <c r="D40" s="13">
        <v>2</v>
      </c>
      <c r="E40" s="67">
        <v>891.81</v>
      </c>
      <c r="F40" s="68">
        <v>202.57</v>
      </c>
      <c r="G40" s="59">
        <f t="shared" si="3"/>
        <v>4.0372782042708286E-3</v>
      </c>
      <c r="H40" s="59">
        <f t="shared" si="4"/>
        <v>4.1135750869527674E-3</v>
      </c>
      <c r="I40" s="83">
        <v>0.43194444444444446</v>
      </c>
      <c r="J40" s="60">
        <f>jar_information!R26</f>
        <v>43441.590277777781</v>
      </c>
      <c r="K40" s="61">
        <f t="shared" si="1"/>
        <v>6.8416666666598758</v>
      </c>
      <c r="L40" s="61">
        <f t="shared" si="5"/>
        <v>164.19999999983702</v>
      </c>
      <c r="M40" s="62">
        <f>jar_information!H26</f>
        <v>1054.7107855519071</v>
      </c>
      <c r="N40" s="61">
        <f t="shared" si="6"/>
        <v>4.2581608663180788</v>
      </c>
      <c r="O40" s="61">
        <f t="shared" si="7"/>
        <v>7.7924343853620845</v>
      </c>
      <c r="P40" s="63">
        <f t="shared" si="8"/>
        <v>2.1252093778260228</v>
      </c>
      <c r="Q40" s="61">
        <v>2.0024000000000002</v>
      </c>
      <c r="R40" s="64">
        <f t="shared" si="9"/>
        <v>0.58436615688381888</v>
      </c>
      <c r="S40" s="64">
        <f t="shared" si="10"/>
        <v>0</v>
      </c>
      <c r="T40" s="64">
        <f t="shared" si="11"/>
        <v>0</v>
      </c>
      <c r="U40" s="61"/>
      <c r="V40" s="65">
        <f t="shared" si="12"/>
        <v>4037.2782042708286</v>
      </c>
      <c r="W40" s="66">
        <f t="shared" si="13"/>
        <v>0.40372782042708288</v>
      </c>
    </row>
    <row r="42" spans="1:24" x14ac:dyDescent="0.25">
      <c r="A42" s="90">
        <v>41</v>
      </c>
      <c r="B42" s="76" t="str">
        <f>CONCATENATE(B17,"_",C42)</f>
        <v>HEG10-2-1_14122018</v>
      </c>
      <c r="C42">
        <v>14122018</v>
      </c>
    </row>
    <row r="43" spans="1:24" x14ac:dyDescent="0.25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 x14ac:dyDescent="0.25">
      <c r="A44" s="90">
        <v>43</v>
      </c>
      <c r="B44" s="76" t="str">
        <f t="shared" si="14"/>
        <v>HEG32-2-1_14122018</v>
      </c>
      <c r="C44">
        <v>14122018</v>
      </c>
    </row>
    <row r="45" spans="1:24" x14ac:dyDescent="0.25">
      <c r="A45" s="90">
        <v>44</v>
      </c>
      <c r="B45" s="76" t="str">
        <f t="shared" si="14"/>
        <v>HEG32-2-2_14122018</v>
      </c>
      <c r="C45">
        <v>14122018</v>
      </c>
    </row>
    <row r="46" spans="1:24" x14ac:dyDescent="0.25">
      <c r="A46" s="85">
        <v>45</v>
      </c>
      <c r="B46" s="76" t="str">
        <f t="shared" si="14"/>
        <v>HEG48-2-1_12122018</v>
      </c>
      <c r="C46">
        <v>12122018</v>
      </c>
    </row>
    <row r="47" spans="1:24" x14ac:dyDescent="0.25">
      <c r="A47" s="85">
        <v>46</v>
      </c>
      <c r="B47" s="76" t="str">
        <f t="shared" si="14"/>
        <v>HEG48-2-2_12122018</v>
      </c>
      <c r="C47">
        <v>12122018</v>
      </c>
    </row>
    <row r="48" spans="1:24" x14ac:dyDescent="0.25">
      <c r="A48" s="90">
        <v>47</v>
      </c>
      <c r="B48" s="76" t="str">
        <f t="shared" si="14"/>
        <v>HEW22-2-1_14122018</v>
      </c>
      <c r="C48">
        <v>14122018</v>
      </c>
    </row>
    <row r="49" spans="1:3" x14ac:dyDescent="0.25">
      <c r="A49" s="90">
        <v>48</v>
      </c>
      <c r="B49" s="76" t="str">
        <f t="shared" si="14"/>
        <v>HEW22-2-2_14122018</v>
      </c>
      <c r="C49">
        <v>14122018</v>
      </c>
    </row>
    <row r="50" spans="1:3" x14ac:dyDescent="0.25">
      <c r="A50" s="85">
        <v>49</v>
      </c>
      <c r="B50" s="76" t="str">
        <f t="shared" si="14"/>
        <v>HEW41-2-1_12122018</v>
      </c>
      <c r="C50">
        <v>12122018</v>
      </c>
    </row>
    <row r="51" spans="1:3" x14ac:dyDescent="0.25">
      <c r="A51" s="85">
        <v>50</v>
      </c>
      <c r="B51" s="76" t="str">
        <f t="shared" si="14"/>
        <v>HEW41-2-2_12122018</v>
      </c>
      <c r="C51">
        <v>12122018</v>
      </c>
    </row>
    <row r="52" spans="1:3" x14ac:dyDescent="0.25">
      <c r="A52" s="90">
        <v>51</v>
      </c>
      <c r="B52" s="76" t="str">
        <f t="shared" si="14"/>
        <v>HEW42-2-1_14122018</v>
      </c>
      <c r="C52">
        <v>14122018</v>
      </c>
    </row>
    <row r="53" spans="1:3" x14ac:dyDescent="0.25">
      <c r="A53" s="90">
        <v>52</v>
      </c>
      <c r="B53" s="76" t="str">
        <f t="shared" si="14"/>
        <v>HEW42-2-2_14122018</v>
      </c>
      <c r="C53">
        <v>14122018</v>
      </c>
    </row>
    <row r="54" spans="1:3" x14ac:dyDescent="0.25">
      <c r="A54" s="90">
        <v>53</v>
      </c>
      <c r="B54" s="76" t="str">
        <f t="shared" si="14"/>
        <v>SEG38-2-1_14122018</v>
      </c>
      <c r="C54">
        <v>14122018</v>
      </c>
    </row>
    <row r="55" spans="1:3" x14ac:dyDescent="0.25">
      <c r="A55" s="90">
        <v>54</v>
      </c>
      <c r="B55" s="76" t="str">
        <f t="shared" si="14"/>
        <v>SEG38-2-2_14122018</v>
      </c>
      <c r="C55">
        <v>14122018</v>
      </c>
    </row>
    <row r="56" spans="1:3" x14ac:dyDescent="0.25">
      <c r="A56" s="90">
        <v>55</v>
      </c>
      <c r="B56" s="76" t="str">
        <f t="shared" si="14"/>
        <v>SEG40-2-1_14122018</v>
      </c>
      <c r="C56">
        <v>14122018</v>
      </c>
    </row>
    <row r="57" spans="1:3" x14ac:dyDescent="0.25">
      <c r="A57" s="90">
        <v>56</v>
      </c>
      <c r="B57" s="76" t="str">
        <f t="shared" si="14"/>
        <v>SEG40-2-2_14122018</v>
      </c>
      <c r="C57">
        <v>14122018</v>
      </c>
    </row>
    <row r="58" spans="1:3" x14ac:dyDescent="0.25">
      <c r="A58" s="90">
        <v>57</v>
      </c>
      <c r="B58" s="76" t="str">
        <f t="shared" si="14"/>
        <v>SEG46-2-1_14122018</v>
      </c>
      <c r="C58">
        <v>14122018</v>
      </c>
    </row>
    <row r="59" spans="1:3" x14ac:dyDescent="0.25">
      <c r="A59" s="90">
        <v>58</v>
      </c>
      <c r="B59" s="76" t="str">
        <f t="shared" si="14"/>
        <v>SEG46-2-2_14122018</v>
      </c>
      <c r="C59">
        <v>14122018</v>
      </c>
    </row>
    <row r="60" spans="1:3" x14ac:dyDescent="0.25">
      <c r="A60" s="72">
        <v>59</v>
      </c>
      <c r="B60" s="76" t="str">
        <f t="shared" si="14"/>
        <v>SEW11-2-1_17122018</v>
      </c>
      <c r="C60">
        <v>17122018</v>
      </c>
    </row>
    <row r="61" spans="1:3" x14ac:dyDescent="0.25">
      <c r="A61" s="72">
        <v>60</v>
      </c>
      <c r="B61" s="76" t="str">
        <f t="shared" si="14"/>
        <v>SEW11-2-2_17122018</v>
      </c>
      <c r="C61">
        <v>17122018</v>
      </c>
    </row>
    <row r="62" spans="1:3" x14ac:dyDescent="0.25">
      <c r="A62" s="72">
        <v>61</v>
      </c>
      <c r="B62" s="76" t="str">
        <f t="shared" si="14"/>
        <v>SEW34-2-1_</v>
      </c>
    </row>
    <row r="63" spans="1:3" x14ac:dyDescent="0.25">
      <c r="A63" s="72">
        <v>62</v>
      </c>
      <c r="B63" s="76" t="str">
        <f t="shared" si="14"/>
        <v>SEW34-2-2_</v>
      </c>
    </row>
    <row r="64" spans="1:3" x14ac:dyDescent="0.25">
      <c r="A64" s="72">
        <v>63</v>
      </c>
      <c r="B64" s="76" t="str">
        <f t="shared" si="14"/>
        <v>SEW43-2-1_17122018</v>
      </c>
      <c r="C64">
        <v>17122018</v>
      </c>
    </row>
    <row r="65" spans="1:3" x14ac:dyDescent="0.25">
      <c r="A65" s="72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55" priority="14" operator="greaterThan">
      <formula>26</formula>
    </cfRule>
  </conditionalFormatting>
  <conditionalFormatting sqref="Q17">
    <cfRule type="cellIs" dxfId="54" priority="13" operator="lessThan">
      <formula>$O$17</formula>
    </cfRule>
  </conditionalFormatting>
  <conditionalFormatting sqref="O17:O18">
    <cfRule type="cellIs" dxfId="53" priority="12" operator="greaterThan">
      <formula>34</formula>
    </cfRule>
  </conditionalFormatting>
  <conditionalFormatting sqref="O19:O20">
    <cfRule type="cellIs" dxfId="52" priority="11" operator="greaterThan">
      <formula>32</formula>
    </cfRule>
  </conditionalFormatting>
  <conditionalFormatting sqref="O21:O22">
    <cfRule type="cellIs" dxfId="51" priority="9" operator="greaterThan">
      <formula>30</formula>
    </cfRule>
    <cfRule type="cellIs" dxfId="50" priority="10" operator="greaterThan">
      <formula>30</formula>
    </cfRule>
  </conditionalFormatting>
  <conditionalFormatting sqref="O23:O24">
    <cfRule type="cellIs" dxfId="49" priority="8" operator="greaterThan">
      <formula>2</formula>
    </cfRule>
  </conditionalFormatting>
  <conditionalFormatting sqref="O25:O26">
    <cfRule type="cellIs" dxfId="48" priority="7" operator="greaterThan">
      <formula>10</formula>
    </cfRule>
  </conditionalFormatting>
  <conditionalFormatting sqref="O27:O28">
    <cfRule type="cellIs" dxfId="47" priority="6" operator="greaterThan">
      <formula>2</formula>
    </cfRule>
  </conditionalFormatting>
  <conditionalFormatting sqref="O29:O30 O33:O34">
    <cfRule type="cellIs" dxfId="46" priority="5" operator="greaterThan">
      <formula>14</formula>
    </cfRule>
  </conditionalFormatting>
  <conditionalFormatting sqref="O31:O32">
    <cfRule type="cellIs" dxfId="45" priority="4" operator="greaterThan">
      <formula>12</formula>
    </cfRule>
  </conditionalFormatting>
  <conditionalFormatting sqref="R17:R40">
    <cfRule type="cellIs" dxfId="44" priority="1" operator="greaterThan">
      <formula>1</formula>
    </cfRule>
    <cfRule type="cellIs" dxfId="43" priority="2" operator="greaterThan">
      <formula>0.5</formula>
    </cfRule>
    <cfRule type="cellIs" dxfId="42" priority="3" operator="greaterThan">
      <formula>1</formula>
    </cfRule>
  </conditionalFormatting>
  <pageMargins left="0.7" right="0.7" top="0.78740157499999996" bottom="0.78740157499999996" header="0.3" footer="0.3"/>
  <pageSetup paperSize="9" orientation="portrait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6"/>
  <sheetViews>
    <sheetView workbookViewId="0">
      <selection activeCell="A2" sqref="A2:O45"/>
    </sheetView>
  </sheetViews>
  <sheetFormatPr baseColWidth="10" defaultRowHeight="15.75" x14ac:dyDescent="0.25"/>
  <sheetData>
    <row r="1" spans="1:15" x14ac:dyDescent="0.25">
      <c r="A1" s="142" t="s">
        <v>178</v>
      </c>
      <c r="B1" s="142"/>
      <c r="C1" s="142"/>
      <c r="D1" s="142"/>
      <c r="E1" s="142"/>
      <c r="F1" s="142"/>
      <c r="G1" s="142"/>
      <c r="H1" s="142"/>
      <c r="I1" s="142"/>
      <c r="J1" s="142"/>
      <c r="K1" s="142"/>
      <c r="L1" s="142"/>
      <c r="M1" s="142"/>
      <c r="N1" s="142"/>
    </row>
    <row r="2" spans="1:15" ht="24" x14ac:dyDescent="0.25">
      <c r="A2" s="93" t="s">
        <v>113</v>
      </c>
      <c r="B2" s="94" t="s">
        <v>114</v>
      </c>
      <c r="C2" s="94" t="s">
        <v>115</v>
      </c>
      <c r="D2" s="94" t="s">
        <v>116</v>
      </c>
      <c r="E2" s="95" t="s">
        <v>117</v>
      </c>
      <c r="F2" s="95" t="s">
        <v>118</v>
      </c>
      <c r="G2" s="95" t="s">
        <v>119</v>
      </c>
      <c r="H2" s="95" t="s">
        <v>120</v>
      </c>
      <c r="I2" s="96" t="s">
        <v>262</v>
      </c>
      <c r="J2" s="96" t="s">
        <v>121</v>
      </c>
      <c r="K2" s="97" t="s">
        <v>122</v>
      </c>
      <c r="L2" s="98" t="s">
        <v>104</v>
      </c>
      <c r="M2" s="98" t="s">
        <v>123</v>
      </c>
      <c r="N2" s="75" t="s">
        <v>124</v>
      </c>
      <c r="O2" s="94"/>
    </row>
    <row r="3" spans="1:15" x14ac:dyDescent="0.25">
      <c r="A3" s="99" t="s">
        <v>125</v>
      </c>
      <c r="B3" s="5"/>
      <c r="C3" s="5"/>
      <c r="D3" s="5"/>
      <c r="K3" s="5" t="s">
        <v>126</v>
      </c>
    </row>
    <row r="4" spans="1:15" x14ac:dyDescent="0.25">
      <c r="A4" s="100" t="s">
        <v>127</v>
      </c>
      <c r="B4" s="101">
        <v>2606</v>
      </c>
      <c r="C4" s="101">
        <v>3104</v>
      </c>
      <c r="D4" s="101">
        <v>3680</v>
      </c>
      <c r="E4" s="100" t="s">
        <v>27</v>
      </c>
      <c r="F4" s="100" t="s">
        <v>128</v>
      </c>
      <c r="G4" s="122">
        <v>28551.278160000002</v>
      </c>
      <c r="H4" s="102" t="s">
        <v>37</v>
      </c>
      <c r="I4" s="103">
        <v>43441.551950231478</v>
      </c>
      <c r="J4" s="104" t="s">
        <v>129</v>
      </c>
      <c r="K4" s="105">
        <v>-27.573606830342982</v>
      </c>
      <c r="L4" s="106">
        <v>26773.624766719244</v>
      </c>
      <c r="M4" s="107">
        <v>7.9001369001369</v>
      </c>
      <c r="N4" s="108"/>
    </row>
    <row r="5" spans="1:15" x14ac:dyDescent="0.25">
      <c r="A5" s="100" t="s">
        <v>130</v>
      </c>
      <c r="B5" s="101">
        <v>2623</v>
      </c>
      <c r="C5" s="101">
        <v>3120</v>
      </c>
      <c r="D5" s="101">
        <v>3703</v>
      </c>
      <c r="E5" s="100" t="s">
        <v>27</v>
      </c>
      <c r="F5" s="100" t="s">
        <v>128</v>
      </c>
      <c r="G5" s="122">
        <v>28551.278160000002</v>
      </c>
      <c r="H5" s="102" t="s">
        <v>37</v>
      </c>
      <c r="I5" s="103">
        <v>43441.555596064813</v>
      </c>
      <c r="J5" s="104" t="s">
        <v>129</v>
      </c>
      <c r="K5" s="105">
        <v>-27.504392148265552</v>
      </c>
      <c r="L5" s="106">
        <v>26916.277374875852</v>
      </c>
      <c r="M5" s="107">
        <v>7.9001369001369</v>
      </c>
      <c r="N5" s="109">
        <f>ABS(K4-K5)</f>
        <v>6.9214682077429757E-2</v>
      </c>
    </row>
    <row r="6" spans="1:15" x14ac:dyDescent="0.25">
      <c r="A6" s="100" t="s">
        <v>131</v>
      </c>
      <c r="B6" s="101">
        <v>2392</v>
      </c>
      <c r="C6" s="101">
        <v>2846</v>
      </c>
      <c r="D6" s="101">
        <v>3377</v>
      </c>
      <c r="E6" s="100" t="s">
        <v>28</v>
      </c>
      <c r="F6" s="100" t="s">
        <v>128</v>
      </c>
      <c r="G6" s="122">
        <v>26359.385320000001</v>
      </c>
      <c r="H6" s="102" t="s">
        <v>37</v>
      </c>
      <c r="I6" s="103">
        <v>43441.559241898147</v>
      </c>
      <c r="J6" s="104" t="s">
        <v>129</v>
      </c>
      <c r="K6" s="105">
        <v>-27.455177087544058</v>
      </c>
      <c r="L6" s="106">
        <v>24549.094739189521</v>
      </c>
      <c r="M6" s="107">
        <v>7.9001369001369</v>
      </c>
      <c r="N6" s="108"/>
    </row>
    <row r="7" spans="1:15" x14ac:dyDescent="0.25">
      <c r="A7" s="100" t="s">
        <v>132</v>
      </c>
      <c r="B7" s="101">
        <v>2338</v>
      </c>
      <c r="C7" s="101">
        <v>2783</v>
      </c>
      <c r="D7" s="101">
        <v>3302</v>
      </c>
      <c r="E7" s="100" t="s">
        <v>28</v>
      </c>
      <c r="F7" s="100" t="s">
        <v>128</v>
      </c>
      <c r="G7" s="122">
        <v>26359.385320000001</v>
      </c>
      <c r="H7" s="102" t="s">
        <v>37</v>
      </c>
      <c r="I7" s="103">
        <v>43441.562876157404</v>
      </c>
      <c r="J7" s="104" t="s">
        <v>129</v>
      </c>
      <c r="K7" s="105">
        <v>-27.547963198669972</v>
      </c>
      <c r="L7" s="106">
        <v>24008.080965368303</v>
      </c>
      <c r="M7" s="107">
        <v>7.9001369001369</v>
      </c>
      <c r="N7" s="109">
        <f>ABS(K6-K7)</f>
        <v>9.2786111125914061E-2</v>
      </c>
    </row>
    <row r="8" spans="1:15" x14ac:dyDescent="0.25">
      <c r="A8" s="100" t="s">
        <v>133</v>
      </c>
      <c r="B8" s="101">
        <v>2229</v>
      </c>
      <c r="C8" s="101">
        <v>2655</v>
      </c>
      <c r="D8" s="101">
        <v>3147</v>
      </c>
      <c r="E8" s="100" t="s">
        <v>25</v>
      </c>
      <c r="F8" s="100" t="s">
        <v>128</v>
      </c>
      <c r="G8" s="122">
        <v>23843.716609999999</v>
      </c>
      <c r="H8" s="102" t="s">
        <v>37</v>
      </c>
      <c r="I8" s="103">
        <v>43441.570230324076</v>
      </c>
      <c r="J8" s="104" t="s">
        <v>129</v>
      </c>
      <c r="K8" s="105">
        <v>-26.441531315696064</v>
      </c>
      <c r="L8" s="106">
        <v>22862.092639386239</v>
      </c>
      <c r="M8" s="107">
        <v>7.9001369001369</v>
      </c>
      <c r="N8" s="108"/>
    </row>
    <row r="9" spans="1:15" x14ac:dyDescent="0.25">
      <c r="A9" s="100" t="s">
        <v>134</v>
      </c>
      <c r="B9" s="101">
        <v>2238</v>
      </c>
      <c r="C9" s="101">
        <v>2667</v>
      </c>
      <c r="D9" s="101">
        <v>3159</v>
      </c>
      <c r="E9" s="100" t="s">
        <v>25</v>
      </c>
      <c r="F9" s="100" t="s">
        <v>128</v>
      </c>
      <c r="G9" s="122">
        <v>23843.716609999999</v>
      </c>
      <c r="H9" s="102" t="s">
        <v>37</v>
      </c>
      <c r="I9" s="103">
        <v>43441.573864583333</v>
      </c>
      <c r="J9" s="104" t="s">
        <v>129</v>
      </c>
      <c r="K9" s="105">
        <v>-26.617315855449096</v>
      </c>
      <c r="L9" s="106">
        <v>22972.121975229278</v>
      </c>
      <c r="M9" s="107">
        <v>7.9001369001369</v>
      </c>
      <c r="N9" s="109">
        <f>ABS(K8-K9)</f>
        <v>0.17578453975303177</v>
      </c>
    </row>
    <row r="10" spans="1:15" x14ac:dyDescent="0.25">
      <c r="A10" s="100" t="s">
        <v>135</v>
      </c>
      <c r="B10" s="101">
        <v>2322</v>
      </c>
      <c r="C10" s="101">
        <v>2767</v>
      </c>
      <c r="D10" s="101">
        <v>3277</v>
      </c>
      <c r="E10" s="100" t="s">
        <v>26</v>
      </c>
      <c r="F10" s="100" t="s">
        <v>128</v>
      </c>
      <c r="G10" s="122">
        <v>25052.635180000001</v>
      </c>
      <c r="H10" s="102" t="s">
        <v>37</v>
      </c>
      <c r="I10" s="103">
        <v>43441.577484953705</v>
      </c>
      <c r="J10" s="104" t="s">
        <v>129</v>
      </c>
      <c r="K10" s="105">
        <v>-26.390112657144261</v>
      </c>
      <c r="L10" s="106">
        <v>23829.845468167929</v>
      </c>
      <c r="M10" s="107">
        <v>7.9001369001369</v>
      </c>
      <c r="N10" s="108"/>
    </row>
    <row r="11" spans="1:15" x14ac:dyDescent="0.25">
      <c r="A11" s="100" t="s">
        <v>136</v>
      </c>
      <c r="B11" s="101">
        <v>2319</v>
      </c>
      <c r="C11" s="101">
        <v>2764</v>
      </c>
      <c r="D11" s="101">
        <v>3275</v>
      </c>
      <c r="E11" s="100" t="s">
        <v>26</v>
      </c>
      <c r="F11" s="100" t="s">
        <v>128</v>
      </c>
      <c r="G11" s="122">
        <v>25052.635180000001</v>
      </c>
      <c r="H11" s="102" t="s">
        <v>37</v>
      </c>
      <c r="I11" s="103">
        <v>43441.581118055554</v>
      </c>
      <c r="J11" s="104" t="s">
        <v>129</v>
      </c>
      <c r="K11" s="105">
        <v>-26.422900290225453</v>
      </c>
      <c r="L11" s="106">
        <v>23809.431962331833</v>
      </c>
      <c r="M11" s="107">
        <v>7.9001369001369</v>
      </c>
      <c r="N11" s="109">
        <f>ABS(K10-K11)</f>
        <v>3.2787633081191814E-2</v>
      </c>
    </row>
    <row r="12" spans="1:15" x14ac:dyDescent="0.25">
      <c r="A12" s="100" t="s">
        <v>137</v>
      </c>
      <c r="B12" s="101">
        <v>2255</v>
      </c>
      <c r="C12" s="101">
        <v>2687</v>
      </c>
      <c r="D12" s="101">
        <v>3184</v>
      </c>
      <c r="E12" s="100" t="s">
        <v>29</v>
      </c>
      <c r="F12" s="100" t="s">
        <v>128</v>
      </c>
      <c r="G12" s="122">
        <v>25308.860700000001</v>
      </c>
      <c r="H12" s="102" t="s">
        <v>37</v>
      </c>
      <c r="I12" s="103">
        <v>43441.59292476852</v>
      </c>
      <c r="J12" s="104" t="s">
        <v>129</v>
      </c>
      <c r="K12" s="105">
        <v>-26.939952615583159</v>
      </c>
      <c r="L12" s="106">
        <v>23164.543873595103</v>
      </c>
      <c r="M12" s="107">
        <v>7.9001369001369</v>
      </c>
      <c r="N12" s="108"/>
    </row>
    <row r="13" spans="1:15" x14ac:dyDescent="0.25">
      <c r="A13" s="100" t="s">
        <v>138</v>
      </c>
      <c r="B13" s="101">
        <v>2274</v>
      </c>
      <c r="C13" s="101">
        <v>2708</v>
      </c>
      <c r="D13" s="101">
        <v>3212</v>
      </c>
      <c r="E13" s="100" t="s">
        <v>29</v>
      </c>
      <c r="F13" s="100" t="s">
        <v>128</v>
      </c>
      <c r="G13" s="122">
        <v>25308.860700000001</v>
      </c>
      <c r="H13" s="102" t="s">
        <v>37</v>
      </c>
      <c r="I13" s="103">
        <v>43441.596559027777</v>
      </c>
      <c r="J13" s="104" t="s">
        <v>129</v>
      </c>
      <c r="K13" s="105">
        <v>-27.003739275743428</v>
      </c>
      <c r="L13" s="106">
        <v>23357.263836961498</v>
      </c>
      <c r="M13" s="107">
        <v>7.9001369001369</v>
      </c>
      <c r="N13" s="109">
        <f>ABS(K12-K13)</f>
        <v>6.3786660160268127E-2</v>
      </c>
    </row>
    <row r="14" spans="1:15" x14ac:dyDescent="0.25">
      <c r="A14" s="100" t="s">
        <v>139</v>
      </c>
      <c r="B14" s="101">
        <v>3811</v>
      </c>
      <c r="C14" s="101">
        <v>4539</v>
      </c>
      <c r="D14" s="101">
        <v>5384</v>
      </c>
      <c r="E14" s="100" t="s">
        <v>30</v>
      </c>
      <c r="F14" s="100" t="s">
        <v>140</v>
      </c>
      <c r="G14" s="122">
        <v>22508.082859999999</v>
      </c>
      <c r="H14" s="102" t="s">
        <v>37</v>
      </c>
      <c r="I14" s="103">
        <v>43441.60019907407</v>
      </c>
      <c r="J14" s="104" t="s">
        <v>129</v>
      </c>
      <c r="K14" s="105">
        <v>-27.141555756358812</v>
      </c>
      <c r="L14" s="106">
        <v>22328.850351287241</v>
      </c>
      <c r="M14" s="107">
        <v>4.3604264096228071</v>
      </c>
      <c r="N14" s="108"/>
    </row>
    <row r="15" spans="1:15" x14ac:dyDescent="0.25">
      <c r="A15" s="100" t="s">
        <v>141</v>
      </c>
      <c r="B15" s="101">
        <v>3830</v>
      </c>
      <c r="C15" s="101">
        <v>4560</v>
      </c>
      <c r="D15" s="101">
        <v>5410</v>
      </c>
      <c r="E15" s="100" t="s">
        <v>30</v>
      </c>
      <c r="F15" s="100" t="s">
        <v>140</v>
      </c>
      <c r="G15" s="122">
        <v>22508.082859999999</v>
      </c>
      <c r="H15" s="102" t="s">
        <v>37</v>
      </c>
      <c r="I15" s="103">
        <v>43441.603844907404</v>
      </c>
      <c r="J15" s="104" t="s">
        <v>129</v>
      </c>
      <c r="K15" s="105">
        <v>-27.164339332516857</v>
      </c>
      <c r="L15" s="106">
        <v>22450.655708393515</v>
      </c>
      <c r="M15" s="107">
        <v>4.3604264096228071</v>
      </c>
      <c r="N15" s="109">
        <f>ABS(K14-K15)</f>
        <v>2.2783576158044383E-2</v>
      </c>
    </row>
    <row r="16" spans="1:15" x14ac:dyDescent="0.25">
      <c r="A16" s="100" t="s">
        <v>142</v>
      </c>
      <c r="B16" s="101">
        <v>2568</v>
      </c>
      <c r="C16" s="101">
        <v>3063</v>
      </c>
      <c r="D16" s="101">
        <v>3623</v>
      </c>
      <c r="E16" s="100" t="s">
        <v>3</v>
      </c>
      <c r="F16" s="100" t="s">
        <v>143</v>
      </c>
      <c r="G16" s="122">
        <v>6222.706666</v>
      </c>
      <c r="H16" s="102" t="s">
        <v>37</v>
      </c>
      <c r="I16" s="103">
        <v>43441.611243055551</v>
      </c>
      <c r="J16" s="104" t="s">
        <v>129</v>
      </c>
      <c r="K16" s="105">
        <v>-25.274073381284929</v>
      </c>
      <c r="L16" s="106">
        <v>6052.5520885033411</v>
      </c>
      <c r="M16" s="107">
        <v>1.3456925510660691</v>
      </c>
      <c r="N16" s="108"/>
    </row>
    <row r="17" spans="1:14" x14ac:dyDescent="0.25">
      <c r="A17" s="100" t="s">
        <v>144</v>
      </c>
      <c r="B17" s="101">
        <v>2516</v>
      </c>
      <c r="C17" s="101">
        <v>3001</v>
      </c>
      <c r="D17" s="101">
        <v>3549</v>
      </c>
      <c r="E17" s="100" t="s">
        <v>3</v>
      </c>
      <c r="F17" s="100" t="s">
        <v>143</v>
      </c>
      <c r="G17" s="122">
        <v>6222.706666</v>
      </c>
      <c r="H17" s="102" t="s">
        <v>37</v>
      </c>
      <c r="I17" s="103">
        <v>43441.614912037039</v>
      </c>
      <c r="J17" s="104" t="s">
        <v>129</v>
      </c>
      <c r="K17" s="105">
        <v>-25.25385005108668</v>
      </c>
      <c r="L17" s="106">
        <v>6004.6434239782193</v>
      </c>
      <c r="M17" s="107">
        <v>1.3456925510660691</v>
      </c>
      <c r="N17" s="109">
        <f>ABS(K16-K17)</f>
        <v>2.0223330198248846E-2</v>
      </c>
    </row>
    <row r="18" spans="1:14" x14ac:dyDescent="0.25">
      <c r="A18" s="100" t="s">
        <v>145</v>
      </c>
      <c r="B18" s="101">
        <v>2043</v>
      </c>
      <c r="C18" s="101">
        <v>2432</v>
      </c>
      <c r="D18" s="101">
        <v>2882</v>
      </c>
      <c r="E18" s="100" t="s">
        <v>4</v>
      </c>
      <c r="F18" s="100" t="s">
        <v>140</v>
      </c>
      <c r="G18" s="122">
        <v>12655.984119999999</v>
      </c>
      <c r="H18" s="102" t="s">
        <v>37</v>
      </c>
      <c r="I18" s="103">
        <v>43441.61852314815</v>
      </c>
      <c r="J18" s="104" t="s">
        <v>129</v>
      </c>
      <c r="K18" s="105">
        <v>-26.935448041650638</v>
      </c>
      <c r="L18" s="106">
        <v>12139.130092609143</v>
      </c>
      <c r="M18" s="107">
        <v>4.3604264096228071</v>
      </c>
      <c r="N18" s="108"/>
    </row>
    <row r="19" spans="1:14" x14ac:dyDescent="0.25">
      <c r="A19" s="100" t="s">
        <v>146</v>
      </c>
      <c r="B19" s="101">
        <v>2047</v>
      </c>
      <c r="C19" s="101">
        <v>2437</v>
      </c>
      <c r="D19" s="101">
        <v>2888</v>
      </c>
      <c r="E19" s="100" t="s">
        <v>4</v>
      </c>
      <c r="F19" s="100" t="s">
        <v>140</v>
      </c>
      <c r="G19" s="122">
        <v>12655.984119999999</v>
      </c>
      <c r="H19" s="102" t="s">
        <v>37</v>
      </c>
      <c r="I19" s="103">
        <v>43441.622168981477</v>
      </c>
      <c r="J19" s="104" t="s">
        <v>129</v>
      </c>
      <c r="K19" s="105">
        <v>-26.868233321710626</v>
      </c>
      <c r="L19" s="106">
        <v>12160.654859462245</v>
      </c>
      <c r="M19" s="107">
        <v>4.3604264096228071</v>
      </c>
      <c r="N19" s="109">
        <f>ABS(K18-K19)</f>
        <v>6.7214719940011491E-2</v>
      </c>
    </row>
    <row r="20" spans="1:14" x14ac:dyDescent="0.25">
      <c r="A20" s="100" t="s">
        <v>147</v>
      </c>
      <c r="B20" s="101">
        <v>1658</v>
      </c>
      <c r="C20" s="101">
        <v>1978</v>
      </c>
      <c r="D20" s="101">
        <v>2334</v>
      </c>
      <c r="E20" s="100" t="s">
        <v>31</v>
      </c>
      <c r="F20" s="100" t="s">
        <v>143</v>
      </c>
      <c r="G20" s="122">
        <v>4090.071805</v>
      </c>
      <c r="H20" s="102" t="s">
        <v>37</v>
      </c>
      <c r="I20" s="103">
        <v>43441.634047453706</v>
      </c>
      <c r="J20" s="104" t="s">
        <v>129</v>
      </c>
      <c r="K20" s="105">
        <v>-25.178469254804671</v>
      </c>
      <c r="L20" s="106">
        <v>3950.8193707416526</v>
      </c>
      <c r="M20" s="107">
        <v>1.3456925510660691</v>
      </c>
      <c r="N20" s="108"/>
    </row>
    <row r="21" spans="1:14" x14ac:dyDescent="0.25">
      <c r="A21" s="100" t="s">
        <v>148</v>
      </c>
      <c r="B21" s="101">
        <v>1671</v>
      </c>
      <c r="C21" s="101">
        <v>1994</v>
      </c>
      <c r="D21" s="101">
        <v>2353</v>
      </c>
      <c r="E21" s="100" t="s">
        <v>31</v>
      </c>
      <c r="F21" s="100" t="s">
        <v>143</v>
      </c>
      <c r="G21" s="122">
        <v>4090.071805</v>
      </c>
      <c r="H21" s="102" t="s">
        <v>37</v>
      </c>
      <c r="I21" s="103">
        <v>43441.63770486111</v>
      </c>
      <c r="J21" s="104" t="s">
        <v>129</v>
      </c>
      <c r="K21" s="105">
        <v>-25.190249178998478</v>
      </c>
      <c r="L21" s="106">
        <v>3915.8035466318397</v>
      </c>
      <c r="M21" s="107">
        <v>1.3456925510660691</v>
      </c>
      <c r="N21" s="109">
        <f>ABS(K20-K21)</f>
        <v>1.1779924193806579E-2</v>
      </c>
    </row>
    <row r="22" spans="1:14" x14ac:dyDescent="0.25">
      <c r="A22" s="100" t="s">
        <v>149</v>
      </c>
      <c r="B22" s="101">
        <v>1246</v>
      </c>
      <c r="C22" s="101">
        <v>1486</v>
      </c>
      <c r="D22" s="101">
        <v>1754</v>
      </c>
      <c r="E22" s="100" t="s">
        <v>5</v>
      </c>
      <c r="F22" s="100" t="s">
        <v>150</v>
      </c>
      <c r="G22" s="122">
        <v>2629.8658740000001</v>
      </c>
      <c r="H22" s="102" t="s">
        <v>37</v>
      </c>
      <c r="I22" s="103">
        <v>43441.641408564814</v>
      </c>
      <c r="J22" s="104" t="s">
        <v>129</v>
      </c>
      <c r="K22" s="105">
        <v>-25.861084064854765</v>
      </c>
      <c r="L22" s="106">
        <v>2463.1222541847796</v>
      </c>
      <c r="M22" s="123">
        <v>1</v>
      </c>
      <c r="N22" s="108"/>
    </row>
    <row r="23" spans="1:14" x14ac:dyDescent="0.25">
      <c r="A23" s="100" t="s">
        <v>151</v>
      </c>
      <c r="B23" s="101">
        <v>1237</v>
      </c>
      <c r="C23" s="101">
        <v>1475</v>
      </c>
      <c r="D23" s="101">
        <v>1742</v>
      </c>
      <c r="E23" s="100" t="s">
        <v>5</v>
      </c>
      <c r="F23" s="100" t="s">
        <v>150</v>
      </c>
      <c r="G23" s="122">
        <v>2629.8658740000001</v>
      </c>
      <c r="H23" s="102" t="s">
        <v>37</v>
      </c>
      <c r="I23" s="103">
        <v>43441.645077546302</v>
      </c>
      <c r="J23" s="104" t="s">
        <v>129</v>
      </c>
      <c r="K23" s="105">
        <v>-25.797861548739444</v>
      </c>
      <c r="L23" s="106">
        <v>2434.0073440281735</v>
      </c>
      <c r="M23" s="123">
        <v>1</v>
      </c>
      <c r="N23" s="109">
        <f>ABS(K22-K23)</f>
        <v>6.3222516115320815E-2</v>
      </c>
    </row>
    <row r="24" spans="1:14" x14ac:dyDescent="0.25">
      <c r="A24" s="100" t="s">
        <v>152</v>
      </c>
      <c r="B24" s="101">
        <v>1515</v>
      </c>
      <c r="C24" s="101">
        <v>1806</v>
      </c>
      <c r="D24" s="101">
        <v>2139</v>
      </c>
      <c r="E24" s="100" t="s">
        <v>7</v>
      </c>
      <c r="F24" s="100" t="s">
        <v>140</v>
      </c>
      <c r="G24" s="122">
        <v>9434.0647059999992</v>
      </c>
      <c r="H24" s="102" t="s">
        <v>37</v>
      </c>
      <c r="I24" s="103">
        <v>43441.652344907408</v>
      </c>
      <c r="J24" s="104" t="s">
        <v>129</v>
      </c>
      <c r="K24" s="105">
        <v>-26.69617202175813</v>
      </c>
      <c r="L24" s="106">
        <v>8916.2191337120148</v>
      </c>
      <c r="M24" s="107">
        <v>4.3604264096228071</v>
      </c>
      <c r="N24" s="108"/>
    </row>
    <row r="25" spans="1:14" x14ac:dyDescent="0.25">
      <c r="A25" s="100" t="s">
        <v>153</v>
      </c>
      <c r="B25" s="101">
        <v>1518</v>
      </c>
      <c r="C25" s="101">
        <v>1809</v>
      </c>
      <c r="D25" s="101">
        <v>2143</v>
      </c>
      <c r="E25" s="100" t="s">
        <v>7</v>
      </c>
      <c r="F25" s="100" t="s">
        <v>140</v>
      </c>
      <c r="G25" s="122">
        <v>9434.0647059999992</v>
      </c>
      <c r="H25" s="102" t="s">
        <v>37</v>
      </c>
      <c r="I25" s="103">
        <v>43441.655988425926</v>
      </c>
      <c r="J25" s="104" t="s">
        <v>129</v>
      </c>
      <c r="K25" s="105">
        <v>-26.663957411233049</v>
      </c>
      <c r="L25" s="106">
        <v>8939.6709512089583</v>
      </c>
      <c r="M25" s="107">
        <v>4.3604264096228071</v>
      </c>
      <c r="N25" s="109">
        <f>ABS(K24-K25)</f>
        <v>3.22146105250809E-2</v>
      </c>
    </row>
    <row r="26" spans="1:14" x14ac:dyDescent="0.25">
      <c r="A26" s="100" t="s">
        <v>154</v>
      </c>
      <c r="B26" s="101">
        <v>1770</v>
      </c>
      <c r="C26" s="101">
        <v>2108</v>
      </c>
      <c r="D26" s="101">
        <v>2500</v>
      </c>
      <c r="E26" s="100" t="s">
        <v>8</v>
      </c>
      <c r="F26" s="100" t="s">
        <v>140</v>
      </c>
      <c r="G26" s="122">
        <v>10765.50567</v>
      </c>
      <c r="H26" s="102" t="s">
        <v>37</v>
      </c>
      <c r="I26" s="103">
        <v>43441.659622685183</v>
      </c>
      <c r="J26" s="104" t="s">
        <v>129</v>
      </c>
      <c r="K26" s="105">
        <v>-27.061737748036929</v>
      </c>
      <c r="L26" s="106">
        <v>10421.685408402009</v>
      </c>
      <c r="M26" s="107">
        <v>4.3604264096228071</v>
      </c>
      <c r="N26" s="108"/>
    </row>
    <row r="27" spans="1:14" x14ac:dyDescent="0.25">
      <c r="A27" s="100" t="s">
        <v>155</v>
      </c>
      <c r="B27" s="101">
        <v>1773</v>
      </c>
      <c r="C27" s="101">
        <v>2111</v>
      </c>
      <c r="D27" s="101">
        <v>2503</v>
      </c>
      <c r="E27" s="100" t="s">
        <v>8</v>
      </c>
      <c r="F27" s="100" t="s">
        <v>140</v>
      </c>
      <c r="G27" s="122">
        <v>10765.50567</v>
      </c>
      <c r="H27" s="102" t="s">
        <v>37</v>
      </c>
      <c r="I27" s="103">
        <v>43441.663280092595</v>
      </c>
      <c r="J27" s="104" t="s">
        <v>129</v>
      </c>
      <c r="K27" s="105">
        <v>-27.037518353788244</v>
      </c>
      <c r="L27" s="106">
        <v>10439.360340713447</v>
      </c>
      <c r="M27" s="107">
        <v>4.3604264096228071</v>
      </c>
      <c r="N27" s="109">
        <f>ABS(K26-K27)</f>
        <v>2.4219394248685688E-2</v>
      </c>
    </row>
    <row r="28" spans="1:14" x14ac:dyDescent="0.25">
      <c r="A28" s="100" t="s">
        <v>156</v>
      </c>
      <c r="B28" s="101">
        <v>1759</v>
      </c>
      <c r="C28" s="101">
        <v>2096</v>
      </c>
      <c r="D28" s="101">
        <v>2484</v>
      </c>
      <c r="E28" s="100" t="s">
        <v>9</v>
      </c>
      <c r="F28" s="100" t="s">
        <v>140</v>
      </c>
      <c r="G28" s="122">
        <v>11148.44635</v>
      </c>
      <c r="H28" s="102" t="s">
        <v>37</v>
      </c>
      <c r="I28" s="103">
        <v>43441.675072916667</v>
      </c>
      <c r="J28" s="104" t="s">
        <v>129</v>
      </c>
      <c r="K28" s="105">
        <v>-26.989586008107302</v>
      </c>
      <c r="L28" s="106">
        <v>10343.111262889384</v>
      </c>
      <c r="M28" s="107">
        <v>4.3604264096228071</v>
      </c>
      <c r="N28" s="108"/>
    </row>
    <row r="29" spans="1:14" x14ac:dyDescent="0.25">
      <c r="A29" s="100" t="s">
        <v>157</v>
      </c>
      <c r="B29" s="101">
        <v>1759</v>
      </c>
      <c r="C29" s="101">
        <v>2095</v>
      </c>
      <c r="D29" s="101">
        <v>2484</v>
      </c>
      <c r="E29" s="100" t="s">
        <v>9</v>
      </c>
      <c r="F29" s="100" t="s">
        <v>140</v>
      </c>
      <c r="G29" s="122">
        <v>11148.44635</v>
      </c>
      <c r="H29" s="102" t="s">
        <v>37</v>
      </c>
      <c r="I29" s="103">
        <v>43441.67871990741</v>
      </c>
      <c r="J29" s="104" t="s">
        <v>129</v>
      </c>
      <c r="K29" s="105">
        <v>-26.98936963368477</v>
      </c>
      <c r="L29" s="106">
        <v>10344.709187681874</v>
      </c>
      <c r="M29" s="107">
        <v>4.3604264096228071</v>
      </c>
      <c r="N29" s="109">
        <f>ABS(K28-K29)</f>
        <v>2.1637442253208405E-4</v>
      </c>
    </row>
    <row r="30" spans="1:14" x14ac:dyDescent="0.25">
      <c r="A30" s="100" t="s">
        <v>158</v>
      </c>
      <c r="B30" s="101">
        <v>1696</v>
      </c>
      <c r="C30" s="101">
        <v>2021</v>
      </c>
      <c r="D30" s="101">
        <v>2395</v>
      </c>
      <c r="E30" s="100" t="s">
        <v>10</v>
      </c>
      <c r="F30" s="100" t="s">
        <v>140</v>
      </c>
      <c r="G30" s="122">
        <v>10908.991959999999</v>
      </c>
      <c r="H30" s="102" t="s">
        <v>37</v>
      </c>
      <c r="I30" s="103">
        <v>43441.682368055554</v>
      </c>
      <c r="J30" s="104" t="s">
        <v>129</v>
      </c>
      <c r="K30" s="105">
        <v>-26.953153554802117</v>
      </c>
      <c r="L30" s="106">
        <v>9990.8259876451666</v>
      </c>
      <c r="M30" s="107">
        <v>4.3604264096228071</v>
      </c>
      <c r="N30" s="108"/>
    </row>
    <row r="31" spans="1:14" x14ac:dyDescent="0.25">
      <c r="A31" s="100" t="s">
        <v>159</v>
      </c>
      <c r="B31" s="101">
        <v>1694</v>
      </c>
      <c r="C31" s="101">
        <v>2017</v>
      </c>
      <c r="D31" s="101">
        <v>2392</v>
      </c>
      <c r="E31" s="100" t="s">
        <v>10</v>
      </c>
      <c r="F31" s="100" t="s">
        <v>140</v>
      </c>
      <c r="G31" s="122">
        <v>10908.991959999999</v>
      </c>
      <c r="H31" s="102" t="s">
        <v>37</v>
      </c>
      <c r="I31" s="103">
        <v>43441.686011574071</v>
      </c>
      <c r="J31" s="104" t="s">
        <v>129</v>
      </c>
      <c r="K31" s="105">
        <v>-26.849940288463934</v>
      </c>
      <c r="L31" s="106">
        <v>9959.6377399472913</v>
      </c>
      <c r="M31" s="107">
        <v>4.3604264096228071</v>
      </c>
      <c r="N31" s="109">
        <f>ABS(K30-K31)</f>
        <v>0.10321326633818373</v>
      </c>
    </row>
    <row r="32" spans="1:14" x14ac:dyDescent="0.25">
      <c r="A32" s="100" t="s">
        <v>160</v>
      </c>
      <c r="B32" s="101">
        <v>2649</v>
      </c>
      <c r="C32" s="101">
        <v>3157</v>
      </c>
      <c r="D32" s="101">
        <v>3742</v>
      </c>
      <c r="E32" s="100" t="s">
        <v>11</v>
      </c>
      <c r="F32" s="100" t="s">
        <v>140</v>
      </c>
      <c r="G32" s="122">
        <v>15021.63911</v>
      </c>
      <c r="H32" s="102" t="s">
        <v>37</v>
      </c>
      <c r="I32" s="103">
        <v>43441.693348379631</v>
      </c>
      <c r="J32" s="104" t="s">
        <v>129</v>
      </c>
      <c r="K32" s="105">
        <v>-26.603497914124414</v>
      </c>
      <c r="L32" s="106">
        <v>15622.285007161627</v>
      </c>
      <c r="M32" s="107">
        <v>4.3604264096228071</v>
      </c>
      <c r="N32" s="108"/>
    </row>
    <row r="33" spans="1:14" x14ac:dyDescent="0.25">
      <c r="A33" s="100" t="s">
        <v>161</v>
      </c>
      <c r="B33" s="101">
        <v>2647</v>
      </c>
      <c r="C33" s="101">
        <v>3157</v>
      </c>
      <c r="D33" s="101">
        <v>3737</v>
      </c>
      <c r="E33" s="100" t="s">
        <v>11</v>
      </c>
      <c r="F33" s="100" t="s">
        <v>140</v>
      </c>
      <c r="G33" s="122">
        <v>15021.63911</v>
      </c>
      <c r="H33" s="102" t="s">
        <v>37</v>
      </c>
      <c r="I33" s="103">
        <v>43441.696991898141</v>
      </c>
      <c r="J33" s="104" t="s">
        <v>129</v>
      </c>
      <c r="K33" s="105">
        <v>-26.682281202127488</v>
      </c>
      <c r="L33" s="106">
        <v>15627.737744352879</v>
      </c>
      <c r="M33" s="107">
        <v>4.3604264096228071</v>
      </c>
      <c r="N33" s="109">
        <f>ABS(K32-K33)</f>
        <v>7.8783288003073437E-2</v>
      </c>
    </row>
    <row r="34" spans="1:14" x14ac:dyDescent="0.25">
      <c r="A34" s="100" t="s">
        <v>162</v>
      </c>
      <c r="B34" s="101">
        <v>1895</v>
      </c>
      <c r="C34" s="101">
        <v>2260</v>
      </c>
      <c r="D34" s="101">
        <v>2676</v>
      </c>
      <c r="E34" s="100" t="s">
        <v>13</v>
      </c>
      <c r="F34" s="100" t="s">
        <v>143</v>
      </c>
      <c r="G34" s="122">
        <v>4635.9719169999998</v>
      </c>
      <c r="H34" s="102" t="s">
        <v>37</v>
      </c>
      <c r="I34" s="103">
        <v>43441.700702546295</v>
      </c>
      <c r="J34" s="104" t="s">
        <v>129</v>
      </c>
      <c r="K34" s="105">
        <v>-25.383233947155315</v>
      </c>
      <c r="L34" s="106">
        <v>4498.8997888270496</v>
      </c>
      <c r="M34" s="107">
        <v>1.3456925510660691</v>
      </c>
      <c r="N34" s="108"/>
    </row>
    <row r="35" spans="1:14" x14ac:dyDescent="0.25">
      <c r="A35" s="100" t="s">
        <v>163</v>
      </c>
      <c r="B35" s="101">
        <v>1889</v>
      </c>
      <c r="C35" s="101">
        <v>2252</v>
      </c>
      <c r="D35" s="101">
        <v>2667</v>
      </c>
      <c r="E35" s="100" t="s">
        <v>13</v>
      </c>
      <c r="F35" s="100" t="s">
        <v>143</v>
      </c>
      <c r="G35" s="122">
        <v>4635.9719169999998</v>
      </c>
      <c r="H35" s="102" t="s">
        <v>37</v>
      </c>
      <c r="I35" s="103">
        <v>43441.704383101853</v>
      </c>
      <c r="J35" s="104" t="s">
        <v>129</v>
      </c>
      <c r="K35" s="105">
        <v>-25.406005942652033</v>
      </c>
      <c r="L35" s="106">
        <v>4474.9979226394116</v>
      </c>
      <c r="M35" s="107">
        <v>1.3456925510660691</v>
      </c>
      <c r="N35" s="109">
        <f>ABS(K34-K35)</f>
        <v>2.2771995496718489E-2</v>
      </c>
    </row>
    <row r="36" spans="1:14" x14ac:dyDescent="0.25">
      <c r="A36" s="100" t="s">
        <v>164</v>
      </c>
      <c r="B36" s="101">
        <v>901</v>
      </c>
      <c r="C36" s="101">
        <v>1075</v>
      </c>
      <c r="D36" s="101">
        <v>1270</v>
      </c>
      <c r="E36" s="100" t="s">
        <v>15</v>
      </c>
      <c r="F36" s="100" t="s">
        <v>150</v>
      </c>
      <c r="G36" s="122">
        <v>1871.5325829999999</v>
      </c>
      <c r="H36" s="102" t="s">
        <v>37</v>
      </c>
      <c r="I36" s="103">
        <v>43441.71624652778</v>
      </c>
      <c r="J36" s="104" t="s">
        <v>129</v>
      </c>
      <c r="K36" s="105">
        <v>-24.666146029574879</v>
      </c>
      <c r="L36" s="106">
        <v>1805.6967195532052</v>
      </c>
      <c r="M36" s="123">
        <v>1</v>
      </c>
      <c r="N36" s="108"/>
    </row>
    <row r="37" spans="1:14" x14ac:dyDescent="0.25">
      <c r="A37" s="100" t="s">
        <v>165</v>
      </c>
      <c r="B37" s="101">
        <v>896</v>
      </c>
      <c r="C37" s="101">
        <v>1069</v>
      </c>
      <c r="D37" s="101">
        <v>1263</v>
      </c>
      <c r="E37" s="100" t="s">
        <v>15</v>
      </c>
      <c r="F37" s="100" t="s">
        <v>150</v>
      </c>
      <c r="G37" s="122">
        <v>1871.5325829999999</v>
      </c>
      <c r="H37" s="102" t="s">
        <v>37</v>
      </c>
      <c r="I37" s="103">
        <v>43441.719927083337</v>
      </c>
      <c r="J37" s="104" t="s">
        <v>129</v>
      </c>
      <c r="K37" s="105">
        <v>-24.564920372664815</v>
      </c>
      <c r="L37" s="106">
        <v>1791.9153643701545</v>
      </c>
      <c r="M37" s="123">
        <v>1</v>
      </c>
      <c r="N37" s="109">
        <f>ABS(K36-K37)</f>
        <v>0.10122565691006358</v>
      </c>
    </row>
    <row r="38" spans="1:14" x14ac:dyDescent="0.25">
      <c r="A38" s="100" t="s">
        <v>166</v>
      </c>
      <c r="B38" s="101">
        <v>314</v>
      </c>
      <c r="C38" s="101">
        <v>374</v>
      </c>
      <c r="D38" s="101">
        <v>442</v>
      </c>
      <c r="E38" s="100" t="s">
        <v>17</v>
      </c>
      <c r="F38" s="100" t="s">
        <v>150</v>
      </c>
      <c r="G38" s="122">
        <v>660.07970190000003</v>
      </c>
      <c r="H38" s="102" t="s">
        <v>37</v>
      </c>
      <c r="I38" s="103">
        <v>43441.723608796303</v>
      </c>
      <c r="J38" s="104" t="s">
        <v>129</v>
      </c>
      <c r="K38" s="105">
        <v>-26.339658812920398</v>
      </c>
      <c r="L38" s="106">
        <v>634.28417969967279</v>
      </c>
      <c r="M38" s="123">
        <v>1</v>
      </c>
      <c r="N38" s="108"/>
    </row>
    <row r="39" spans="1:14" x14ac:dyDescent="0.25">
      <c r="A39" s="100" t="s">
        <v>167</v>
      </c>
      <c r="B39" s="101">
        <v>314</v>
      </c>
      <c r="C39" s="101">
        <v>374</v>
      </c>
      <c r="D39" s="101">
        <v>441</v>
      </c>
      <c r="E39" s="100" t="s">
        <v>17</v>
      </c>
      <c r="F39" s="100" t="s">
        <v>150</v>
      </c>
      <c r="G39" s="122">
        <v>660.07970190000003</v>
      </c>
      <c r="H39" s="102" t="s">
        <v>37</v>
      </c>
      <c r="I39" s="103">
        <v>43441.727289351853</v>
      </c>
      <c r="J39" s="104" t="s">
        <v>129</v>
      </c>
      <c r="K39" s="105">
        <v>-26.663425109827987</v>
      </c>
      <c r="L39" s="106">
        <v>630.67496647812845</v>
      </c>
      <c r="M39" s="123">
        <v>1</v>
      </c>
      <c r="N39" s="109">
        <f>ABS(K38-K39)</f>
        <v>0.32376629690758918</v>
      </c>
    </row>
    <row r="40" spans="1:14" x14ac:dyDescent="0.25">
      <c r="A40" s="111" t="s">
        <v>168</v>
      </c>
      <c r="B40" s="113">
        <v>8</v>
      </c>
      <c r="C40" s="113">
        <v>9</v>
      </c>
      <c r="D40" s="113">
        <v>11</v>
      </c>
      <c r="E40" s="111" t="s">
        <v>169</v>
      </c>
      <c r="F40" s="111" t="s">
        <v>150</v>
      </c>
      <c r="G40" s="111"/>
      <c r="H40" s="114" t="s">
        <v>37</v>
      </c>
      <c r="I40" s="115">
        <v>43441.734675925924</v>
      </c>
      <c r="J40" s="124" t="s">
        <v>170</v>
      </c>
      <c r="K40" s="117">
        <v>-24.309007203692506</v>
      </c>
      <c r="L40" s="118">
        <v>26.251709819867273</v>
      </c>
      <c r="M40" s="123">
        <v>1</v>
      </c>
      <c r="N40" s="108"/>
    </row>
    <row r="41" spans="1:14" x14ac:dyDescent="0.25">
      <c r="A41" s="111" t="s">
        <v>171</v>
      </c>
      <c r="B41" s="113">
        <v>9</v>
      </c>
      <c r="C41" s="113">
        <v>11</v>
      </c>
      <c r="D41" s="113">
        <v>13</v>
      </c>
      <c r="E41" s="111" t="s">
        <v>169</v>
      </c>
      <c r="F41" s="111" t="s">
        <v>150</v>
      </c>
      <c r="G41" s="111"/>
      <c r="H41" s="114" t="s">
        <v>37</v>
      </c>
      <c r="I41" s="115">
        <v>43441.73835879629</v>
      </c>
      <c r="J41" s="124" t="s">
        <v>170</v>
      </c>
      <c r="K41" s="117">
        <v>-22.869804947963839</v>
      </c>
      <c r="L41" s="118">
        <v>30.604118780204796</v>
      </c>
      <c r="M41" s="123">
        <v>1</v>
      </c>
      <c r="N41" s="109"/>
    </row>
    <row r="42" spans="1:14" x14ac:dyDescent="0.25">
      <c r="A42" s="111" t="s">
        <v>172</v>
      </c>
      <c r="B42" s="125"/>
      <c r="C42" s="125"/>
      <c r="D42" s="125"/>
      <c r="E42" s="111" t="s">
        <v>173</v>
      </c>
      <c r="F42" s="111" t="s">
        <v>150</v>
      </c>
      <c r="G42" s="126"/>
      <c r="H42" s="114" t="s">
        <v>37</v>
      </c>
      <c r="I42" s="115">
        <v>43441.739745370367</v>
      </c>
      <c r="J42" s="124" t="s">
        <v>174</v>
      </c>
      <c r="K42" s="127" t="s">
        <v>175</v>
      </c>
      <c r="L42" s="127" t="s">
        <v>175</v>
      </c>
      <c r="M42" s="123">
        <v>1</v>
      </c>
      <c r="N42" s="108"/>
    </row>
    <row r="43" spans="1:14" x14ac:dyDescent="0.25">
      <c r="A43" s="111" t="s">
        <v>176</v>
      </c>
      <c r="B43" s="125"/>
      <c r="C43" s="125"/>
      <c r="D43" s="125"/>
      <c r="E43" s="111" t="s">
        <v>173</v>
      </c>
      <c r="F43" s="111" t="s">
        <v>150</v>
      </c>
      <c r="G43" s="126"/>
      <c r="H43" s="114" t="s">
        <v>37</v>
      </c>
      <c r="I43" s="115">
        <v>43441.743449074071</v>
      </c>
      <c r="J43" s="124" t="s">
        <v>174</v>
      </c>
      <c r="K43" s="127" t="s">
        <v>175</v>
      </c>
      <c r="L43" s="127" t="s">
        <v>175</v>
      </c>
      <c r="M43" s="123">
        <v>1</v>
      </c>
      <c r="N43" s="109"/>
    </row>
    <row r="44" spans="1:14" x14ac:dyDescent="0.25">
      <c r="A44" s="126"/>
      <c r="B44" s="125"/>
      <c r="C44" s="125"/>
      <c r="D44" s="125"/>
      <c r="E44" s="126"/>
      <c r="F44" s="126"/>
      <c r="G44" s="126"/>
      <c r="H44" s="126"/>
      <c r="I44" s="126"/>
      <c r="J44" s="126"/>
      <c r="K44" s="126"/>
      <c r="L44" s="126"/>
      <c r="M44" s="108"/>
      <c r="N44" s="108"/>
    </row>
    <row r="45" spans="1:14" x14ac:dyDescent="0.25">
      <c r="A45" s="126"/>
      <c r="B45" s="125"/>
      <c r="C45" s="125"/>
      <c r="D45" s="125"/>
      <c r="E45" s="126"/>
      <c r="F45" s="126"/>
      <c r="G45" s="126"/>
      <c r="H45" s="126"/>
      <c r="I45" s="126"/>
      <c r="J45" s="128" t="s">
        <v>177</v>
      </c>
      <c r="K45" s="126"/>
      <c r="L45" s="126"/>
      <c r="M45" s="108"/>
      <c r="N45" s="109"/>
    </row>
    <row r="46" spans="1:14" x14ac:dyDescent="0.25">
      <c r="A46" s="72"/>
      <c r="B46" s="72"/>
      <c r="C46" s="72"/>
      <c r="D46" s="72"/>
      <c r="E46" s="72"/>
      <c r="F46" s="72"/>
      <c r="G46" s="72"/>
      <c r="H46" s="72"/>
      <c r="I46" s="72"/>
      <c r="J46" s="72"/>
      <c r="K46" s="72"/>
      <c r="L46" s="72"/>
      <c r="M46" s="72"/>
      <c r="N46" s="72"/>
    </row>
  </sheetData>
  <mergeCells count="1">
    <mergeCell ref="A1:N1"/>
  </mergeCells>
  <pageMargins left="0.7" right="0.7" top="0.78740157499999996" bottom="0.78740157499999996" header="0.3" footer="0.3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"/>
  <sheetViews>
    <sheetView workbookViewId="0">
      <selection activeCell="N4" sqref="N4"/>
    </sheetView>
  </sheetViews>
  <sheetFormatPr baseColWidth="10" defaultRowHeight="15.75" x14ac:dyDescent="0.25"/>
  <sheetData>
    <row r="1" spans="1:14" ht="24" x14ac:dyDescent="0.25">
      <c r="A1" s="93" t="s">
        <v>113</v>
      </c>
      <c r="B1" s="94" t="s">
        <v>114</v>
      </c>
      <c r="C1" s="94" t="s">
        <v>115</v>
      </c>
      <c r="D1" s="94" t="s">
        <v>116</v>
      </c>
      <c r="E1" s="95" t="s">
        <v>117</v>
      </c>
      <c r="F1" s="95" t="s">
        <v>118</v>
      </c>
      <c r="G1" s="95" t="s">
        <v>119</v>
      </c>
      <c r="H1" s="95" t="s">
        <v>120</v>
      </c>
      <c r="I1" s="96" t="s">
        <v>262</v>
      </c>
      <c r="J1" s="96" t="s">
        <v>121</v>
      </c>
      <c r="K1" s="97" t="s">
        <v>122</v>
      </c>
      <c r="L1" s="98" t="s">
        <v>104</v>
      </c>
      <c r="M1" s="98" t="s">
        <v>123</v>
      </c>
      <c r="N1" s="75" t="s">
        <v>124</v>
      </c>
    </row>
    <row r="2" spans="1:14" x14ac:dyDescent="0.25">
      <c r="A2" s="99" t="s">
        <v>125</v>
      </c>
      <c r="B2" s="5"/>
      <c r="C2" s="5"/>
      <c r="D2" s="5"/>
      <c r="E2" s="5"/>
      <c r="F2" s="5"/>
      <c r="K2" s="5" t="s">
        <v>126</v>
      </c>
    </row>
    <row r="3" spans="1:14" x14ac:dyDescent="0.25">
      <c r="A3" s="100" t="s">
        <v>180</v>
      </c>
      <c r="B3" s="101">
        <v>3534</v>
      </c>
      <c r="C3" s="101">
        <v>4218</v>
      </c>
      <c r="D3" s="101">
        <v>5002</v>
      </c>
      <c r="E3" s="101" t="s">
        <v>181</v>
      </c>
      <c r="F3" s="101" t="s">
        <v>140</v>
      </c>
      <c r="G3" s="100" t="s">
        <v>182</v>
      </c>
      <c r="H3" s="102" t="s">
        <v>37</v>
      </c>
      <c r="I3" s="103">
        <v>43481.485041666667</v>
      </c>
      <c r="J3" s="104" t="s">
        <v>129</v>
      </c>
      <c r="K3" s="105">
        <v>-27.103652808066997</v>
      </c>
      <c r="L3" s="106">
        <v>17989.000341919196</v>
      </c>
      <c r="M3" s="107">
        <v>4.3604264096228071</v>
      </c>
      <c r="N3" s="108"/>
    </row>
    <row r="4" spans="1:14" x14ac:dyDescent="0.25">
      <c r="A4" s="100" t="s">
        <v>183</v>
      </c>
      <c r="B4" s="101">
        <v>3542</v>
      </c>
      <c r="C4" s="101">
        <v>4228</v>
      </c>
      <c r="D4" s="101">
        <v>5012</v>
      </c>
      <c r="E4" s="101" t="s">
        <v>181</v>
      </c>
      <c r="F4" s="101" t="s">
        <v>140</v>
      </c>
      <c r="G4" s="100" t="s">
        <v>182</v>
      </c>
      <c r="H4" s="102" t="s">
        <v>37</v>
      </c>
      <c r="I4" s="103">
        <v>43481.488687500001</v>
      </c>
      <c r="J4" s="104" t="s">
        <v>129</v>
      </c>
      <c r="K4" s="105">
        <v>-27.075557399946256</v>
      </c>
      <c r="L4" s="106">
        <v>18044.893862451707</v>
      </c>
      <c r="M4" s="107">
        <v>4.3604264096228071</v>
      </c>
      <c r="N4" s="109">
        <f>ABS(K3-K4)</f>
        <v>2.8095408120741183E-2</v>
      </c>
    </row>
    <row r="5" spans="1:14" x14ac:dyDescent="0.25">
      <c r="A5" s="100" t="s">
        <v>184</v>
      </c>
      <c r="B5" s="101">
        <v>3685</v>
      </c>
      <c r="C5" s="101">
        <v>4393</v>
      </c>
      <c r="D5" s="101">
        <v>5218</v>
      </c>
      <c r="E5" s="101" t="s">
        <v>185</v>
      </c>
      <c r="F5" s="101" t="s">
        <v>140</v>
      </c>
      <c r="G5" s="100" t="s">
        <v>186</v>
      </c>
      <c r="H5" s="102" t="s">
        <v>37</v>
      </c>
      <c r="I5" s="103">
        <v>43481.492336805561</v>
      </c>
      <c r="J5" s="104" t="s">
        <v>129</v>
      </c>
      <c r="K5" s="105">
        <v>-27.282455817183209</v>
      </c>
      <c r="L5" s="106">
        <v>18800.915163169237</v>
      </c>
      <c r="M5" s="107">
        <v>4.3604264096228071</v>
      </c>
      <c r="N5" s="108"/>
    </row>
    <row r="6" spans="1:14" x14ac:dyDescent="0.25">
      <c r="A6" s="100" t="s">
        <v>187</v>
      </c>
      <c r="B6" s="101">
        <v>3681</v>
      </c>
      <c r="C6" s="101">
        <v>4391</v>
      </c>
      <c r="D6" s="101">
        <v>5212</v>
      </c>
      <c r="E6" s="101" t="s">
        <v>185</v>
      </c>
      <c r="F6" s="101" t="s">
        <v>140</v>
      </c>
      <c r="G6" s="100" t="s">
        <v>186</v>
      </c>
      <c r="H6" s="102" t="s">
        <v>37</v>
      </c>
      <c r="I6" s="103">
        <v>43481.495979166662</v>
      </c>
      <c r="J6" s="104" t="s">
        <v>129</v>
      </c>
      <c r="K6" s="105">
        <v>-27.254361452871439</v>
      </c>
      <c r="L6" s="106">
        <v>18777.822459164574</v>
      </c>
      <c r="M6" s="107">
        <v>4.3604264096228071</v>
      </c>
      <c r="N6" s="109">
        <f>ABS(K5-K6)</f>
        <v>2.8094364311769482E-2</v>
      </c>
    </row>
    <row r="7" spans="1:14" x14ac:dyDescent="0.25">
      <c r="A7" s="100" t="s">
        <v>188</v>
      </c>
      <c r="B7" s="101">
        <v>3021</v>
      </c>
      <c r="C7" s="101">
        <v>3607</v>
      </c>
      <c r="D7" s="101">
        <v>4276</v>
      </c>
      <c r="E7" s="101" t="s">
        <v>189</v>
      </c>
      <c r="F7" s="101" t="s">
        <v>140</v>
      </c>
      <c r="G7" s="100" t="s">
        <v>190</v>
      </c>
      <c r="H7" s="102" t="s">
        <v>37</v>
      </c>
      <c r="I7" s="103">
        <v>43481.503317129631</v>
      </c>
      <c r="J7" s="104" t="s">
        <v>129</v>
      </c>
      <c r="K7" s="105">
        <v>-27.30915429569767</v>
      </c>
      <c r="L7" s="106">
        <v>15430.674469579348</v>
      </c>
      <c r="M7" s="107">
        <v>4.3604264096228071</v>
      </c>
      <c r="N7" s="108"/>
    </row>
    <row r="8" spans="1:14" x14ac:dyDescent="0.25">
      <c r="A8" s="100" t="s">
        <v>191</v>
      </c>
      <c r="B8" s="101">
        <v>3023</v>
      </c>
      <c r="C8" s="101">
        <v>3604</v>
      </c>
      <c r="D8" s="101">
        <v>4279</v>
      </c>
      <c r="E8" s="101" t="s">
        <v>189</v>
      </c>
      <c r="F8" s="101" t="s">
        <v>140</v>
      </c>
      <c r="G8" s="100" t="s">
        <v>190</v>
      </c>
      <c r="H8" s="102" t="s">
        <v>37</v>
      </c>
      <c r="I8" s="103">
        <v>43481.506961805557</v>
      </c>
      <c r="J8" s="104" t="s">
        <v>129</v>
      </c>
      <c r="K8" s="105">
        <v>-27.21506067651098</v>
      </c>
      <c r="L8" s="106">
        <v>15419.463225525646</v>
      </c>
      <c r="M8" s="107">
        <v>4.3604264096228071</v>
      </c>
      <c r="N8" s="109">
        <f>ABS(K7-K8)</f>
        <v>9.4093619186690347E-2</v>
      </c>
    </row>
    <row r="9" spans="1:14" x14ac:dyDescent="0.25">
      <c r="A9" s="100" t="s">
        <v>192</v>
      </c>
      <c r="B9" s="101">
        <v>3161</v>
      </c>
      <c r="C9" s="101">
        <v>3773</v>
      </c>
      <c r="D9" s="101">
        <v>4474</v>
      </c>
      <c r="E9" s="101" t="s">
        <v>193</v>
      </c>
      <c r="F9" s="101" t="s">
        <v>140</v>
      </c>
      <c r="G9" s="100" t="s">
        <v>194</v>
      </c>
      <c r="H9" s="102" t="s">
        <v>37</v>
      </c>
      <c r="I9" s="103">
        <v>43481.510607638884</v>
      </c>
      <c r="J9" s="104" t="s">
        <v>129</v>
      </c>
      <c r="K9" s="105">
        <v>-27.073967735558497</v>
      </c>
      <c r="L9" s="106">
        <v>16139.253743359201</v>
      </c>
      <c r="M9" s="107">
        <v>4.3604264096228071</v>
      </c>
      <c r="N9" s="108"/>
    </row>
    <row r="10" spans="1:14" x14ac:dyDescent="0.25">
      <c r="A10" s="100" t="s">
        <v>195</v>
      </c>
      <c r="B10" s="101">
        <v>3162</v>
      </c>
      <c r="C10" s="101">
        <v>3770</v>
      </c>
      <c r="D10" s="101">
        <v>4477</v>
      </c>
      <c r="E10" s="101" t="s">
        <v>193</v>
      </c>
      <c r="F10" s="101" t="s">
        <v>140</v>
      </c>
      <c r="G10" s="100" t="s">
        <v>194</v>
      </c>
      <c r="H10" s="102" t="s">
        <v>37</v>
      </c>
      <c r="I10" s="103">
        <v>43481.514254629627</v>
      </c>
      <c r="J10" s="104" t="s">
        <v>129</v>
      </c>
      <c r="K10" s="105">
        <v>-27.033872241500291</v>
      </c>
      <c r="L10" s="106">
        <v>16135.767180186192</v>
      </c>
      <c r="M10" s="107">
        <v>4.3604264096228071</v>
      </c>
      <c r="N10" s="109">
        <f>ABS(K9-K10)</f>
        <v>4.0095494058206782E-2</v>
      </c>
    </row>
    <row r="11" spans="1:14" x14ac:dyDescent="0.25">
      <c r="A11" s="100" t="s">
        <v>196</v>
      </c>
      <c r="B11" s="101">
        <v>3141</v>
      </c>
      <c r="C11" s="101">
        <v>3751</v>
      </c>
      <c r="D11" s="101">
        <v>4447</v>
      </c>
      <c r="E11" s="101" t="s">
        <v>197</v>
      </c>
      <c r="F11" s="101" t="s">
        <v>140</v>
      </c>
      <c r="G11" s="100" t="s">
        <v>198</v>
      </c>
      <c r="H11" s="102" t="s">
        <v>37</v>
      </c>
      <c r="I11" s="103">
        <v>43481.528894675925</v>
      </c>
      <c r="J11" s="104" t="s">
        <v>129</v>
      </c>
      <c r="K11" s="105">
        <v>-26.55948146382956</v>
      </c>
      <c r="L11" s="106">
        <v>16050.079370239107</v>
      </c>
      <c r="M11" s="107">
        <v>4.3604264096228071</v>
      </c>
      <c r="N11" s="108"/>
    </row>
    <row r="12" spans="1:14" x14ac:dyDescent="0.25">
      <c r="A12" s="100" t="s">
        <v>199</v>
      </c>
      <c r="B12" s="101">
        <v>3139</v>
      </c>
      <c r="C12" s="101">
        <v>3748</v>
      </c>
      <c r="D12" s="101">
        <v>4443</v>
      </c>
      <c r="E12" s="101" t="s">
        <v>197</v>
      </c>
      <c r="F12" s="101" t="s">
        <v>140</v>
      </c>
      <c r="G12" s="100" t="s">
        <v>198</v>
      </c>
      <c r="H12" s="102" t="s">
        <v>37</v>
      </c>
      <c r="I12" s="103">
        <v>43481.532540509259</v>
      </c>
      <c r="J12" s="104" t="s">
        <v>129</v>
      </c>
      <c r="K12" s="105">
        <v>-26.612384287206996</v>
      </c>
      <c r="L12" s="106">
        <v>16064.405100259131</v>
      </c>
      <c r="M12" s="107">
        <v>4.3604264096228071</v>
      </c>
      <c r="N12" s="109">
        <f>ABS(K11-K12)</f>
        <v>5.2902823377436903E-2</v>
      </c>
    </row>
    <row r="13" spans="1:14" x14ac:dyDescent="0.25">
      <c r="A13" s="100" t="s">
        <v>200</v>
      </c>
      <c r="B13" s="101">
        <v>2963</v>
      </c>
      <c r="C13" s="101">
        <v>3536</v>
      </c>
      <c r="D13" s="101">
        <v>4194</v>
      </c>
      <c r="E13" s="101" t="s">
        <v>201</v>
      </c>
      <c r="F13" s="101" t="s">
        <v>140</v>
      </c>
      <c r="G13" s="100" t="s">
        <v>202</v>
      </c>
      <c r="H13" s="102" t="s">
        <v>37</v>
      </c>
      <c r="I13" s="103">
        <v>43481.536186342593</v>
      </c>
      <c r="J13" s="104" t="s">
        <v>129</v>
      </c>
      <c r="K13" s="105">
        <v>-26.670287001419815</v>
      </c>
      <c r="L13" s="106">
        <v>15182.054205994114</v>
      </c>
      <c r="M13" s="107">
        <v>4.3604264096228071</v>
      </c>
      <c r="N13" s="108"/>
    </row>
    <row r="14" spans="1:14" x14ac:dyDescent="0.25">
      <c r="A14" s="100" t="s">
        <v>203</v>
      </c>
      <c r="B14" s="101">
        <v>2954</v>
      </c>
      <c r="C14" s="101">
        <v>3527</v>
      </c>
      <c r="D14" s="101">
        <v>4182</v>
      </c>
      <c r="E14" s="101" t="s">
        <v>201</v>
      </c>
      <c r="F14" s="101" t="s">
        <v>140</v>
      </c>
      <c r="G14" s="100" t="s">
        <v>202</v>
      </c>
      <c r="H14" s="102" t="s">
        <v>37</v>
      </c>
      <c r="I14" s="103">
        <v>43481.53983217592</v>
      </c>
      <c r="J14" s="104" t="s">
        <v>129</v>
      </c>
      <c r="K14" s="105">
        <v>-26.684190676300666</v>
      </c>
      <c r="L14" s="106">
        <v>15131.65294788621</v>
      </c>
      <c r="M14" s="107">
        <v>4.3604264096228071</v>
      </c>
      <c r="N14" s="109">
        <f>ABS(K13-K14)</f>
        <v>1.3903674880850758E-2</v>
      </c>
    </row>
    <row r="15" spans="1:14" x14ac:dyDescent="0.25">
      <c r="A15" s="100" t="s">
        <v>204</v>
      </c>
      <c r="B15" s="101">
        <v>2531</v>
      </c>
      <c r="C15" s="101">
        <v>3025</v>
      </c>
      <c r="D15" s="101">
        <v>3582</v>
      </c>
      <c r="E15" s="101" t="s">
        <v>205</v>
      </c>
      <c r="F15" s="101" t="s">
        <v>206</v>
      </c>
      <c r="G15" s="100" t="s">
        <v>207</v>
      </c>
      <c r="H15" s="102" t="s">
        <v>37</v>
      </c>
      <c r="I15" s="103">
        <v>43481.547199074077</v>
      </c>
      <c r="J15" s="104" t="s">
        <v>129</v>
      </c>
      <c r="K15" s="105">
        <v>-24.746101213188712</v>
      </c>
      <c r="L15" s="106">
        <v>7050.1319646318352</v>
      </c>
      <c r="M15" s="107">
        <v>2.0566670198522399</v>
      </c>
      <c r="N15" s="108"/>
    </row>
    <row r="16" spans="1:14" x14ac:dyDescent="0.25">
      <c r="A16" s="100" t="s">
        <v>208</v>
      </c>
      <c r="B16" s="101">
        <v>2524</v>
      </c>
      <c r="C16" s="101">
        <v>3014</v>
      </c>
      <c r="D16" s="101">
        <v>3572</v>
      </c>
      <c r="E16" s="101" t="s">
        <v>205</v>
      </c>
      <c r="F16" s="101" t="s">
        <v>206</v>
      </c>
      <c r="G16" s="100" t="s">
        <v>207</v>
      </c>
      <c r="H16" s="102" t="s">
        <v>37</v>
      </c>
      <c r="I16" s="103">
        <v>43481.550856481481</v>
      </c>
      <c r="J16" s="104" t="s">
        <v>129</v>
      </c>
      <c r="K16" s="105">
        <v>-24.737001910878217</v>
      </c>
      <c r="L16" s="106">
        <v>7025.5307871001332</v>
      </c>
      <c r="M16" s="107">
        <v>2.0566670198522399</v>
      </c>
      <c r="N16" s="109">
        <f>ABS(K15-K16)</f>
        <v>9.099302310495716E-3</v>
      </c>
    </row>
    <row r="17" spans="1:14" x14ac:dyDescent="0.25">
      <c r="A17" s="100" t="s">
        <v>209</v>
      </c>
      <c r="B17" s="101">
        <v>2017</v>
      </c>
      <c r="C17" s="101">
        <v>2406</v>
      </c>
      <c r="D17" s="101">
        <v>2856</v>
      </c>
      <c r="E17" s="101" t="s">
        <v>210</v>
      </c>
      <c r="F17" s="101" t="s">
        <v>140</v>
      </c>
      <c r="G17" s="100" t="s">
        <v>211</v>
      </c>
      <c r="H17" s="102" t="s">
        <v>37</v>
      </c>
      <c r="I17" s="103">
        <v>43481.554484953704</v>
      </c>
      <c r="J17" s="104" t="s">
        <v>129</v>
      </c>
      <c r="K17" s="105">
        <v>-26.094798582167563</v>
      </c>
      <c r="L17" s="106">
        <v>10266.884094101826</v>
      </c>
      <c r="M17" s="107">
        <v>4.3604264096228071</v>
      </c>
      <c r="N17" s="108"/>
    </row>
    <row r="18" spans="1:14" x14ac:dyDescent="0.25">
      <c r="A18" s="100" t="s">
        <v>212</v>
      </c>
      <c r="B18" s="101">
        <v>2005</v>
      </c>
      <c r="C18" s="101">
        <v>2393</v>
      </c>
      <c r="D18" s="101">
        <v>2839</v>
      </c>
      <c r="E18" s="101" t="s">
        <v>210</v>
      </c>
      <c r="F18" s="101" t="s">
        <v>140</v>
      </c>
      <c r="G18" s="100" t="s">
        <v>211</v>
      </c>
      <c r="H18" s="102" t="s">
        <v>37</v>
      </c>
      <c r="I18" s="103">
        <v>43481.55812037037</v>
      </c>
      <c r="J18" s="104" t="s">
        <v>129</v>
      </c>
      <c r="K18" s="105">
        <v>-26.014707440802525</v>
      </c>
      <c r="L18" s="106">
        <v>10234.275335806573</v>
      </c>
      <c r="M18" s="107">
        <v>4.3604264096228071</v>
      </c>
      <c r="N18" s="109">
        <f>ABS(K17-K18)</f>
        <v>8.0091141365038254E-2</v>
      </c>
    </row>
    <row r="19" spans="1:14" x14ac:dyDescent="0.25">
      <c r="A19" s="100" t="s">
        <v>213</v>
      </c>
      <c r="B19" s="101">
        <v>1615</v>
      </c>
      <c r="C19" s="101">
        <v>1901</v>
      </c>
      <c r="D19" s="101">
        <v>2224</v>
      </c>
      <c r="E19" s="101" t="s">
        <v>214</v>
      </c>
      <c r="F19" s="101" t="s">
        <v>150</v>
      </c>
      <c r="G19" s="100" t="s">
        <v>215</v>
      </c>
      <c r="H19" s="102" t="s">
        <v>37</v>
      </c>
      <c r="I19" s="103">
        <v>43481.570026620371</v>
      </c>
      <c r="J19" s="104" t="s">
        <v>129</v>
      </c>
      <c r="K19" s="105">
        <v>-38.306108420754974</v>
      </c>
      <c r="L19" s="106">
        <v>2959.6234192796896</v>
      </c>
      <c r="M19" s="110">
        <v>1</v>
      </c>
      <c r="N19" s="108"/>
    </row>
    <row r="20" spans="1:14" x14ac:dyDescent="0.25">
      <c r="A20" s="100" t="s">
        <v>216</v>
      </c>
      <c r="B20" s="101">
        <v>1604</v>
      </c>
      <c r="C20" s="101">
        <v>1887</v>
      </c>
      <c r="D20" s="101">
        <v>2207</v>
      </c>
      <c r="E20" s="101" t="s">
        <v>214</v>
      </c>
      <c r="F20" s="101" t="s">
        <v>150</v>
      </c>
      <c r="G20" s="100" t="s">
        <v>215</v>
      </c>
      <c r="H20" s="102" t="s">
        <v>37</v>
      </c>
      <c r="I20" s="103">
        <v>43481.573703703703</v>
      </c>
      <c r="J20" s="104" t="s">
        <v>129</v>
      </c>
      <c r="K20" s="105">
        <v>-38.217004950200682</v>
      </c>
      <c r="L20" s="106">
        <v>2925.7455742067782</v>
      </c>
      <c r="M20" s="110">
        <v>1</v>
      </c>
      <c r="N20" s="109">
        <f>ABS(K19-K20)</f>
        <v>8.910347055429213E-2</v>
      </c>
    </row>
    <row r="21" spans="1:14" x14ac:dyDescent="0.25">
      <c r="A21" s="111" t="s">
        <v>217</v>
      </c>
      <c r="B21" s="112">
        <v>46</v>
      </c>
      <c r="C21" s="112">
        <v>55</v>
      </c>
      <c r="D21" s="112">
        <v>65</v>
      </c>
      <c r="E21" s="113" t="s">
        <v>218</v>
      </c>
      <c r="F21" s="113" t="s">
        <v>150</v>
      </c>
      <c r="G21" s="111" t="s">
        <v>219</v>
      </c>
      <c r="H21" s="114" t="s">
        <v>37</v>
      </c>
      <c r="I21" s="115">
        <v>43481.577398148147</v>
      </c>
      <c r="J21" s="116" t="s">
        <v>220</v>
      </c>
      <c r="K21" s="117">
        <v>-22.866229480944401</v>
      </c>
      <c r="L21" s="118">
        <v>75.566132131127361</v>
      </c>
      <c r="M21" s="119">
        <v>1</v>
      </c>
      <c r="N21" s="120"/>
    </row>
    <row r="22" spans="1:14" x14ac:dyDescent="0.25">
      <c r="A22" s="111" t="s">
        <v>221</v>
      </c>
      <c r="B22" s="112">
        <v>47</v>
      </c>
      <c r="C22" s="112">
        <v>56</v>
      </c>
      <c r="D22" s="112">
        <v>67</v>
      </c>
      <c r="E22" s="113" t="s">
        <v>218</v>
      </c>
      <c r="F22" s="113" t="s">
        <v>150</v>
      </c>
      <c r="G22" s="111" t="s">
        <v>219</v>
      </c>
      <c r="H22" s="114" t="s">
        <v>37</v>
      </c>
      <c r="I22" s="115">
        <v>43481.581067129628</v>
      </c>
      <c r="J22" s="116" t="s">
        <v>220</v>
      </c>
      <c r="K22" s="117">
        <v>-24.41809261744255</v>
      </c>
      <c r="L22" s="118">
        <v>80.769469938675769</v>
      </c>
      <c r="M22" s="119">
        <v>1</v>
      </c>
      <c r="N22" s="121">
        <f>ABS(K21-K22)</f>
        <v>1.5518631364981488</v>
      </c>
    </row>
    <row r="23" spans="1:14" x14ac:dyDescent="0.25">
      <c r="A23" s="100" t="s">
        <v>222</v>
      </c>
      <c r="B23" s="101">
        <v>2327</v>
      </c>
      <c r="C23" s="101">
        <v>2777</v>
      </c>
      <c r="D23" s="101">
        <v>3292</v>
      </c>
      <c r="E23" s="101" t="s">
        <v>223</v>
      </c>
      <c r="F23" s="101" t="s">
        <v>206</v>
      </c>
      <c r="G23" s="100" t="s">
        <v>224</v>
      </c>
      <c r="H23" s="102" t="s">
        <v>37</v>
      </c>
      <c r="I23" s="103">
        <v>43481.588369212965</v>
      </c>
      <c r="J23" s="104" t="s">
        <v>129</v>
      </c>
      <c r="K23" s="105">
        <v>-24.649726624526881</v>
      </c>
      <c r="L23" s="106">
        <v>6456.1239651111273</v>
      </c>
      <c r="M23" s="107">
        <v>2.0566670198522399</v>
      </c>
      <c r="N23" s="108"/>
    </row>
    <row r="24" spans="1:14" x14ac:dyDescent="0.25">
      <c r="A24" s="100" t="s">
        <v>225</v>
      </c>
      <c r="B24" s="101">
        <v>2320</v>
      </c>
      <c r="C24" s="101">
        <v>2770</v>
      </c>
      <c r="D24" s="101">
        <v>3282</v>
      </c>
      <c r="E24" s="101" t="s">
        <v>223</v>
      </c>
      <c r="F24" s="101" t="s">
        <v>206</v>
      </c>
      <c r="G24" s="100" t="s">
        <v>224</v>
      </c>
      <c r="H24" s="102" t="s">
        <v>37</v>
      </c>
      <c r="I24" s="103">
        <v>43481.592015046299</v>
      </c>
      <c r="J24" s="104" t="s">
        <v>129</v>
      </c>
      <c r="K24" s="105">
        <v>-24.678629971904318</v>
      </c>
      <c r="L24" s="106">
        <v>6447.4761124465367</v>
      </c>
      <c r="M24" s="107">
        <v>2.0566670198522399</v>
      </c>
      <c r="N24" s="109">
        <f>ABS(K23-K24)</f>
        <v>2.8903347377436717E-2</v>
      </c>
    </row>
    <row r="25" spans="1:14" x14ac:dyDescent="0.25">
      <c r="A25" s="100" t="s">
        <v>226</v>
      </c>
      <c r="B25" s="101">
        <v>3273</v>
      </c>
      <c r="C25" s="101">
        <v>3904</v>
      </c>
      <c r="D25" s="101">
        <v>4628</v>
      </c>
      <c r="E25" s="101" t="s">
        <v>227</v>
      </c>
      <c r="F25" s="101" t="s">
        <v>206</v>
      </c>
      <c r="G25" s="100" t="s">
        <v>228</v>
      </c>
      <c r="H25" s="102" t="s">
        <v>37</v>
      </c>
      <c r="I25" s="103">
        <v>43481.595670138886</v>
      </c>
      <c r="J25" s="104" t="s">
        <v>129</v>
      </c>
      <c r="K25" s="105">
        <v>-25.981502720131999</v>
      </c>
      <c r="L25" s="106">
        <v>9091.2674191851765</v>
      </c>
      <c r="M25" s="107">
        <v>2.0566670198522399</v>
      </c>
      <c r="N25" s="108"/>
    </row>
    <row r="26" spans="1:14" x14ac:dyDescent="0.25">
      <c r="A26" s="100" t="s">
        <v>229</v>
      </c>
      <c r="B26" s="101">
        <v>3253</v>
      </c>
      <c r="C26" s="101">
        <v>3878</v>
      </c>
      <c r="D26" s="101">
        <v>4601</v>
      </c>
      <c r="E26" s="101" t="s">
        <v>227</v>
      </c>
      <c r="F26" s="101" t="s">
        <v>206</v>
      </c>
      <c r="G26" s="100" t="s">
        <v>228</v>
      </c>
      <c r="H26" s="102" t="s">
        <v>37</v>
      </c>
      <c r="I26" s="103">
        <v>43481.599327546297</v>
      </c>
      <c r="J26" s="104" t="s">
        <v>129</v>
      </c>
      <c r="K26" s="105">
        <v>-25.930404334818316</v>
      </c>
      <c r="L26" s="106">
        <v>9055.1826489726045</v>
      </c>
      <c r="M26" s="107">
        <v>2.0566670198522399</v>
      </c>
      <c r="N26" s="109">
        <f>ABS(K25-K26)</f>
        <v>5.1098385313682826E-2</v>
      </c>
    </row>
    <row r="27" spans="1:14" x14ac:dyDescent="0.25">
      <c r="A27" s="100" t="s">
        <v>230</v>
      </c>
      <c r="B27" s="101">
        <v>2369</v>
      </c>
      <c r="C27" s="101">
        <v>2831</v>
      </c>
      <c r="D27" s="101">
        <v>3351</v>
      </c>
      <c r="E27" s="101" t="s">
        <v>231</v>
      </c>
      <c r="F27" s="101" t="s">
        <v>206</v>
      </c>
      <c r="G27" s="100" t="s">
        <v>232</v>
      </c>
      <c r="H27" s="102" t="s">
        <v>37</v>
      </c>
      <c r="I27" s="103">
        <v>43481.611135416671</v>
      </c>
      <c r="J27" s="104" t="s">
        <v>129</v>
      </c>
      <c r="K27" s="105">
        <v>-24.495885937766889</v>
      </c>
      <c r="L27" s="106">
        <v>6606.7985187193945</v>
      </c>
      <c r="M27" s="107">
        <v>2.0566670198522399</v>
      </c>
      <c r="N27" s="108"/>
    </row>
    <row r="28" spans="1:14" x14ac:dyDescent="0.25">
      <c r="A28" s="100" t="s">
        <v>233</v>
      </c>
      <c r="B28" s="101">
        <v>2364</v>
      </c>
      <c r="C28" s="101">
        <v>2822</v>
      </c>
      <c r="D28" s="101">
        <v>3343</v>
      </c>
      <c r="E28" s="101" t="s">
        <v>231</v>
      </c>
      <c r="F28" s="101" t="s">
        <v>206</v>
      </c>
      <c r="G28" s="100" t="s">
        <v>232</v>
      </c>
      <c r="H28" s="102" t="s">
        <v>37</v>
      </c>
      <c r="I28" s="103">
        <v>43481.614790509258</v>
      </c>
      <c r="J28" s="104" t="s">
        <v>129</v>
      </c>
      <c r="K28" s="105">
        <v>-24.580785278994799</v>
      </c>
      <c r="L28" s="106">
        <v>6591.9980741447043</v>
      </c>
      <c r="M28" s="107">
        <v>2.0566670198522399</v>
      </c>
      <c r="N28" s="109">
        <f>ABS(K27-K28)</f>
        <v>8.4899341227909986E-2</v>
      </c>
    </row>
    <row r="29" spans="1:14" x14ac:dyDescent="0.25">
      <c r="A29" s="100" t="s">
        <v>234</v>
      </c>
      <c r="B29" s="101">
        <v>2241</v>
      </c>
      <c r="C29" s="101">
        <v>2676</v>
      </c>
      <c r="D29" s="101">
        <v>3170</v>
      </c>
      <c r="E29" s="101" t="s">
        <v>235</v>
      </c>
      <c r="F29" s="101" t="s">
        <v>206</v>
      </c>
      <c r="G29" s="100" t="s">
        <v>236</v>
      </c>
      <c r="H29" s="102" t="s">
        <v>37</v>
      </c>
      <c r="I29" s="103">
        <v>43481.61844791667</v>
      </c>
      <c r="J29" s="104" t="s">
        <v>129</v>
      </c>
      <c r="K29" s="105">
        <v>-24.305691784347555</v>
      </c>
      <c r="L29" s="106">
        <v>6255.9394558766471</v>
      </c>
      <c r="M29" s="107">
        <v>2.0566670198522399</v>
      </c>
      <c r="N29" s="108"/>
    </row>
    <row r="30" spans="1:14" x14ac:dyDescent="0.25">
      <c r="A30" s="100" t="s">
        <v>237</v>
      </c>
      <c r="B30" s="101">
        <v>2243</v>
      </c>
      <c r="C30" s="101">
        <v>2679</v>
      </c>
      <c r="D30" s="101">
        <v>3173</v>
      </c>
      <c r="E30" s="101" t="s">
        <v>235</v>
      </c>
      <c r="F30" s="101" t="s">
        <v>206</v>
      </c>
      <c r="G30" s="100" t="s">
        <v>236</v>
      </c>
      <c r="H30" s="102" t="s">
        <v>37</v>
      </c>
      <c r="I30" s="103">
        <v>43481.622104166665</v>
      </c>
      <c r="J30" s="104" t="s">
        <v>129</v>
      </c>
      <c r="K30" s="105">
        <v>-24.231594249139594</v>
      </c>
      <c r="L30" s="106">
        <v>6270.5493790772307</v>
      </c>
      <c r="M30" s="107">
        <v>2.0566670198522399</v>
      </c>
      <c r="N30" s="109">
        <f>ABS(K29-K30)</f>
        <v>7.4097535207961585E-2</v>
      </c>
    </row>
    <row r="31" spans="1:14" x14ac:dyDescent="0.25">
      <c r="A31" s="100" t="s">
        <v>238</v>
      </c>
      <c r="B31" s="101">
        <v>2152</v>
      </c>
      <c r="C31" s="101">
        <v>2562</v>
      </c>
      <c r="D31" s="101">
        <v>3045</v>
      </c>
      <c r="E31" s="101" t="s">
        <v>239</v>
      </c>
      <c r="F31" s="101" t="s">
        <v>206</v>
      </c>
      <c r="G31" s="100" t="s">
        <v>240</v>
      </c>
      <c r="H31" s="102" t="s">
        <v>37</v>
      </c>
      <c r="I31" s="103">
        <v>43481.629454861111</v>
      </c>
      <c r="J31" s="104" t="s">
        <v>129</v>
      </c>
      <c r="K31" s="105">
        <v>-27.604310821673756</v>
      </c>
      <c r="L31" s="106">
        <v>5994.5122230423349</v>
      </c>
      <c r="M31" s="107">
        <v>2.0566670198522399</v>
      </c>
      <c r="N31" s="108"/>
    </row>
    <row r="32" spans="1:14" x14ac:dyDescent="0.25">
      <c r="A32" s="100" t="s">
        <v>241</v>
      </c>
      <c r="B32" s="101">
        <v>2144</v>
      </c>
      <c r="C32" s="101">
        <v>2555</v>
      </c>
      <c r="D32" s="101">
        <v>3033</v>
      </c>
      <c r="E32" s="101" t="s">
        <v>239</v>
      </c>
      <c r="F32" s="101" t="s">
        <v>206</v>
      </c>
      <c r="G32" s="100" t="s">
        <v>240</v>
      </c>
      <c r="H32" s="102" t="s">
        <v>37</v>
      </c>
      <c r="I32" s="103">
        <v>43481.63310879629</v>
      </c>
      <c r="J32" s="104" t="s">
        <v>129</v>
      </c>
      <c r="K32" s="105">
        <v>-27.629211820837082</v>
      </c>
      <c r="L32" s="106">
        <v>6035.4480491589065</v>
      </c>
      <c r="M32" s="107">
        <v>2.0566670198522399</v>
      </c>
      <c r="N32" s="109">
        <f>ABS(K31-K32)</f>
        <v>2.490099916332511E-2</v>
      </c>
    </row>
    <row r="33" spans="1:14" x14ac:dyDescent="0.25">
      <c r="A33" s="100" t="s">
        <v>242</v>
      </c>
      <c r="B33" s="101">
        <v>2479</v>
      </c>
      <c r="C33" s="101">
        <v>2949</v>
      </c>
      <c r="D33" s="101">
        <v>3506</v>
      </c>
      <c r="E33" s="101" t="s">
        <v>243</v>
      </c>
      <c r="F33" s="101" t="s">
        <v>206</v>
      </c>
      <c r="G33" s="100" t="s">
        <v>244</v>
      </c>
      <c r="H33" s="102" t="s">
        <v>37</v>
      </c>
      <c r="I33" s="103">
        <v>43481.636766203701</v>
      </c>
      <c r="J33" s="104" t="s">
        <v>129</v>
      </c>
      <c r="K33" s="105">
        <v>-28.075102584356731</v>
      </c>
      <c r="L33" s="106">
        <v>6952.7815597615827</v>
      </c>
      <c r="M33" s="107">
        <v>2.0566670198522399</v>
      </c>
      <c r="N33" s="108"/>
    </row>
    <row r="34" spans="1:14" x14ac:dyDescent="0.25">
      <c r="A34" s="100" t="s">
        <v>245</v>
      </c>
      <c r="B34" s="101">
        <v>2474</v>
      </c>
      <c r="C34" s="101">
        <v>2947</v>
      </c>
      <c r="D34" s="101">
        <v>3500</v>
      </c>
      <c r="E34" s="101" t="s">
        <v>243</v>
      </c>
      <c r="F34" s="101" t="s">
        <v>206</v>
      </c>
      <c r="G34" s="100" t="s">
        <v>244</v>
      </c>
      <c r="H34" s="102" t="s">
        <v>37</v>
      </c>
      <c r="I34" s="103">
        <v>43481.640423611105</v>
      </c>
      <c r="J34" s="104" t="s">
        <v>129</v>
      </c>
      <c r="K34" s="105">
        <v>-27.996004810379567</v>
      </c>
      <c r="L34" s="106">
        <v>6941.3445006782695</v>
      </c>
      <c r="M34" s="107">
        <v>2.0566670198522399</v>
      </c>
      <c r="N34" s="109">
        <f>ABS(K33-K34)</f>
        <v>7.909777397716411E-2</v>
      </c>
    </row>
    <row r="35" spans="1:14" x14ac:dyDescent="0.25">
      <c r="A35" s="100" t="s">
        <v>246</v>
      </c>
      <c r="B35" s="101">
        <v>2656</v>
      </c>
      <c r="C35" s="101">
        <v>3162</v>
      </c>
      <c r="D35" s="101">
        <v>3757</v>
      </c>
      <c r="E35" s="101" t="s">
        <v>247</v>
      </c>
      <c r="F35" s="101" t="s">
        <v>206</v>
      </c>
      <c r="G35" s="100" t="s">
        <v>248</v>
      </c>
      <c r="H35" s="102" t="s">
        <v>37</v>
      </c>
      <c r="I35" s="103">
        <v>43481.652229166662</v>
      </c>
      <c r="J35" s="104" t="s">
        <v>129</v>
      </c>
      <c r="K35" s="105">
        <v>-27.685462568533215</v>
      </c>
      <c r="L35" s="106">
        <v>7389.6242703511507</v>
      </c>
      <c r="M35" s="107">
        <v>2.0566670198522399</v>
      </c>
      <c r="N35" s="108"/>
    </row>
    <row r="36" spans="1:14" x14ac:dyDescent="0.25">
      <c r="A36" s="100" t="s">
        <v>249</v>
      </c>
      <c r="B36" s="101">
        <v>2650</v>
      </c>
      <c r="C36" s="101">
        <v>3153</v>
      </c>
      <c r="D36" s="101">
        <v>3747</v>
      </c>
      <c r="E36" s="101" t="s">
        <v>247</v>
      </c>
      <c r="F36" s="101" t="s">
        <v>206</v>
      </c>
      <c r="G36" s="100" t="s">
        <v>248</v>
      </c>
      <c r="H36" s="102" t="s">
        <v>37</v>
      </c>
      <c r="I36" s="103">
        <v>43481.655898148143</v>
      </c>
      <c r="J36" s="104" t="s">
        <v>129</v>
      </c>
      <c r="K36" s="105">
        <v>-27.689359503029547</v>
      </c>
      <c r="L36" s="106">
        <v>7371.4767780772554</v>
      </c>
      <c r="M36" s="107">
        <v>2.0566670198522399</v>
      </c>
      <c r="N36" s="109">
        <f>ABS(K35-K36)</f>
        <v>3.8969344963319941E-3</v>
      </c>
    </row>
    <row r="37" spans="1:14" x14ac:dyDescent="0.25">
      <c r="A37" s="100" t="s">
        <v>250</v>
      </c>
      <c r="B37" s="101">
        <v>2395</v>
      </c>
      <c r="C37" s="101">
        <v>2851</v>
      </c>
      <c r="D37" s="101">
        <v>3389</v>
      </c>
      <c r="E37" s="101" t="s">
        <v>251</v>
      </c>
      <c r="F37" s="101" t="s">
        <v>206</v>
      </c>
      <c r="G37" s="100" t="s">
        <v>252</v>
      </c>
      <c r="H37" s="102" t="s">
        <v>37</v>
      </c>
      <c r="I37" s="103">
        <v>43481.659555555554</v>
      </c>
      <c r="J37" s="104" t="s">
        <v>129</v>
      </c>
      <c r="K37" s="105">
        <v>-27.327267907884124</v>
      </c>
      <c r="L37" s="106">
        <v>6671.8644205405599</v>
      </c>
      <c r="M37" s="107">
        <v>2.0566670198522399</v>
      </c>
      <c r="N37" s="108"/>
    </row>
    <row r="38" spans="1:14" x14ac:dyDescent="0.25">
      <c r="A38" s="100" t="s">
        <v>253</v>
      </c>
      <c r="B38" s="101">
        <v>2390</v>
      </c>
      <c r="C38" s="101">
        <v>2844</v>
      </c>
      <c r="D38" s="101">
        <v>3380</v>
      </c>
      <c r="E38" s="101" t="s">
        <v>251</v>
      </c>
      <c r="F38" s="101" t="s">
        <v>206</v>
      </c>
      <c r="G38" s="100" t="s">
        <v>252</v>
      </c>
      <c r="H38" s="102" t="s">
        <v>37</v>
      </c>
      <c r="I38" s="103">
        <v>43481.663224537035</v>
      </c>
      <c r="J38" s="104" t="s">
        <v>129</v>
      </c>
      <c r="K38" s="105">
        <v>-27.36316414371402</v>
      </c>
      <c r="L38" s="106">
        <v>6659.0385931713308</v>
      </c>
      <c r="M38" s="107">
        <v>2.0566670198522399</v>
      </c>
      <c r="N38" s="109">
        <f>ABS(K37-K38)</f>
        <v>3.5896235829895318E-2</v>
      </c>
    </row>
    <row r="39" spans="1:14" x14ac:dyDescent="0.25">
      <c r="A39" s="100" t="s">
        <v>254</v>
      </c>
      <c r="B39" s="101">
        <v>2821</v>
      </c>
      <c r="C39" s="101">
        <v>3364</v>
      </c>
      <c r="D39" s="101">
        <v>3991</v>
      </c>
      <c r="E39" s="101" t="s">
        <v>255</v>
      </c>
      <c r="F39" s="101" t="s">
        <v>206</v>
      </c>
      <c r="G39" s="100" t="s">
        <v>256</v>
      </c>
      <c r="H39" s="102" t="s">
        <v>37</v>
      </c>
      <c r="I39" s="103">
        <v>43481.670584490741</v>
      </c>
      <c r="J39" s="104" t="s">
        <v>129</v>
      </c>
      <c r="K39" s="105">
        <v>-26.681966445095014</v>
      </c>
      <c r="L39" s="106">
        <v>7958.783760053675</v>
      </c>
      <c r="M39" s="107">
        <v>2.0566670198522399</v>
      </c>
      <c r="N39" s="108"/>
    </row>
    <row r="40" spans="1:14" x14ac:dyDescent="0.25">
      <c r="A40" s="100" t="s">
        <v>257</v>
      </c>
      <c r="B40" s="101">
        <v>2815</v>
      </c>
      <c r="C40" s="101">
        <v>3355</v>
      </c>
      <c r="D40" s="101">
        <v>3983</v>
      </c>
      <c r="E40" s="101" t="s">
        <v>255</v>
      </c>
      <c r="F40" s="101" t="s">
        <v>206</v>
      </c>
      <c r="G40" s="100" t="s">
        <v>256</v>
      </c>
      <c r="H40" s="102" t="s">
        <v>37</v>
      </c>
      <c r="I40" s="103">
        <v>43481.67425231482</v>
      </c>
      <c r="J40" s="104" t="s">
        <v>129</v>
      </c>
      <c r="K40" s="105">
        <v>-26.661864251525628</v>
      </c>
      <c r="L40" s="106">
        <v>7922.7094927016769</v>
      </c>
      <c r="M40" s="107">
        <v>2.0566670198522399</v>
      </c>
      <c r="N40" s="109">
        <f>ABS(K39-K40)</f>
        <v>2.0102193569385918E-2</v>
      </c>
    </row>
    <row r="41" spans="1:14" x14ac:dyDescent="0.25">
      <c r="A41" s="100" t="s">
        <v>258</v>
      </c>
      <c r="B41" s="101">
        <v>2613</v>
      </c>
      <c r="C41" s="101">
        <v>3112</v>
      </c>
      <c r="D41" s="101">
        <v>3696</v>
      </c>
      <c r="E41" s="101" t="s">
        <v>259</v>
      </c>
      <c r="F41" s="101" t="s">
        <v>206</v>
      </c>
      <c r="G41" s="100" t="s">
        <v>260</v>
      </c>
      <c r="H41" s="102" t="s">
        <v>37</v>
      </c>
      <c r="I41" s="103">
        <v>43481.677923611111</v>
      </c>
      <c r="J41" s="104" t="s">
        <v>129</v>
      </c>
      <c r="K41" s="105">
        <v>-26.447765249818708</v>
      </c>
      <c r="L41" s="106">
        <v>7371.5575810539403</v>
      </c>
      <c r="M41" s="107">
        <v>2.0566670198522399</v>
      </c>
      <c r="N41" s="108"/>
    </row>
    <row r="42" spans="1:14" x14ac:dyDescent="0.25">
      <c r="A42" s="100" t="s">
        <v>261</v>
      </c>
      <c r="B42" s="101">
        <v>2607</v>
      </c>
      <c r="C42" s="101">
        <v>3106</v>
      </c>
      <c r="D42" s="101">
        <v>3689</v>
      </c>
      <c r="E42" s="101" t="s">
        <v>259</v>
      </c>
      <c r="F42" s="101" t="s">
        <v>206</v>
      </c>
      <c r="G42" s="100" t="s">
        <v>260</v>
      </c>
      <c r="H42" s="102" t="s">
        <v>37</v>
      </c>
      <c r="I42" s="103">
        <v>43481.681592592591</v>
      </c>
      <c r="J42" s="104" t="s">
        <v>129</v>
      </c>
      <c r="K42" s="105">
        <v>-26.400663297816862</v>
      </c>
      <c r="L42" s="106">
        <v>7355.3707021659757</v>
      </c>
      <c r="M42" s="107">
        <v>2.0566670198522399</v>
      </c>
      <c r="N42" s="109">
        <f>ABS(K41-K42)</f>
        <v>4.7101952001845859E-2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7"/>
  <sheetViews>
    <sheetView topLeftCell="A12" workbookViewId="0">
      <selection activeCell="A39" sqref="A39:XFD40"/>
    </sheetView>
  </sheetViews>
  <sheetFormatPr baseColWidth="10" defaultRowHeight="15.75" x14ac:dyDescent="0.25"/>
  <cols>
    <col min="1" max="1" width="2.875" bestFit="1" customWidth="1"/>
    <col min="3" max="3" width="17.375" bestFit="1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43451</v>
      </c>
      <c r="D3" s="36">
        <v>3015</v>
      </c>
      <c r="E3" s="14">
        <v>1619</v>
      </c>
      <c r="F3" s="37">
        <v>338.39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43451</v>
      </c>
      <c r="D4" s="36">
        <v>3015</v>
      </c>
      <c r="E4" s="37">
        <v>1457.3</v>
      </c>
      <c r="F4" s="37">
        <v>313.79000000000002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43451</v>
      </c>
      <c r="D5" s="36">
        <v>3015</v>
      </c>
      <c r="E5" s="14">
        <v>1322.9</v>
      </c>
      <c r="F5" s="37">
        <v>300.79000000000002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43451</v>
      </c>
      <c r="D6" s="36">
        <v>3015</v>
      </c>
      <c r="E6" s="37">
        <v>1158.5999999999999</v>
      </c>
      <c r="F6" s="37">
        <v>251.18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43451</v>
      </c>
      <c r="D7" s="36">
        <v>3015</v>
      </c>
      <c r="E7" s="14">
        <v>1006.4</v>
      </c>
      <c r="F7" s="37">
        <v>228.21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43451</v>
      </c>
      <c r="D8" s="36">
        <v>3015</v>
      </c>
      <c r="E8" s="37">
        <v>832.56</v>
      </c>
      <c r="F8" s="37">
        <v>191.91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43451</v>
      </c>
      <c r="D9" s="36">
        <v>3015</v>
      </c>
      <c r="E9" s="14">
        <v>691.52</v>
      </c>
      <c r="F9" s="37">
        <v>160.26</v>
      </c>
      <c r="G9" s="38">
        <f t="shared" si="0"/>
        <v>6.03</v>
      </c>
      <c r="H9" s="41" t="s">
        <v>78</v>
      </c>
      <c r="I9" s="41"/>
      <c r="J9" s="42">
        <f>SLOPE(G3:G13,E3:E13)</f>
        <v>9.2476043789354416E-3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43451</v>
      </c>
      <c r="D10" s="36">
        <v>3015</v>
      </c>
      <c r="E10" s="14">
        <v>511.42</v>
      </c>
      <c r="F10" s="37">
        <v>118.01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-0.23955126795213477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43451</v>
      </c>
      <c r="D11" s="36">
        <v>3015</v>
      </c>
      <c r="E11" s="14">
        <v>365.57</v>
      </c>
      <c r="F11" s="37">
        <v>88.606999999999999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43451</v>
      </c>
      <c r="D12" s="36">
        <v>3015</v>
      </c>
      <c r="E12" s="43">
        <v>122.79</v>
      </c>
      <c r="F12" s="43">
        <v>35.115000000000002</v>
      </c>
      <c r="G12" s="38">
        <f t="shared" si="0"/>
        <v>1.206</v>
      </c>
      <c r="H12" s="44" t="s">
        <v>80</v>
      </c>
      <c r="I12" s="44"/>
      <c r="J12" s="45">
        <f>SLOPE(G3:G13,F3:F13)</f>
        <v>4.3908148956929668E-2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43451</v>
      </c>
      <c r="D13" s="36">
        <v>3015</v>
      </c>
      <c r="E13" s="43">
        <v>64.912000000000006</v>
      </c>
      <c r="F13" s="43">
        <v>18.702999999999999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-0.70751162106433441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 x14ac:dyDescent="0.25">
      <c r="A17">
        <v>41</v>
      </c>
      <c r="B17" s="84" t="s">
        <v>27</v>
      </c>
      <c r="C17" s="56">
        <f>C$3+I17</f>
        <v>43451.407638888886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>
        <v>0.40763888888888888</v>
      </c>
      <c r="J17" s="60">
        <f>jar_information!R3</f>
        <v>43441.590277777781</v>
      </c>
      <c r="K17" s="61">
        <f t="shared" ref="K17:K40" si="1">C17-J17</f>
        <v>9.8173611111051287</v>
      </c>
      <c r="L17" s="61">
        <f>K17*24</f>
        <v>235.61666666652309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 x14ac:dyDescent="0.25">
      <c r="A18">
        <v>42</v>
      </c>
      <c r="B18" s="84" t="s">
        <v>28</v>
      </c>
      <c r="C18" s="56">
        <f t="shared" ref="C18:C40" si="2">C$3+I18</f>
        <v>43451.408333333333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>
        <v>0.40833333333333338</v>
      </c>
      <c r="J18" s="60">
        <f>jar_information!R4</f>
        <v>43441.590277777781</v>
      </c>
      <c r="K18" s="61">
        <f t="shared" si="1"/>
        <v>9.8180555555518367</v>
      </c>
      <c r="L18" s="61">
        <f t="shared" ref="L18:L40" si="5">K18*24</f>
        <v>235.63333333324408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4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 x14ac:dyDescent="0.25">
      <c r="A19">
        <v>43</v>
      </c>
      <c r="B19" s="84" t="s">
        <v>25</v>
      </c>
      <c r="C19" s="56">
        <f t="shared" si="2"/>
        <v>43451.40902777778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>
        <v>0.40902777777777777</v>
      </c>
      <c r="J19" s="60">
        <f>jar_information!R5</f>
        <v>43441.590277777781</v>
      </c>
      <c r="K19" s="61">
        <f t="shared" si="1"/>
        <v>9.8187499999985448</v>
      </c>
      <c r="L19" s="61">
        <f t="shared" si="5"/>
        <v>235.64999999996508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4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 x14ac:dyDescent="0.25">
      <c r="A20">
        <v>44</v>
      </c>
      <c r="B20" s="84" t="s">
        <v>26</v>
      </c>
      <c r="C20" s="56">
        <f t="shared" si="2"/>
        <v>43451.409722222219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>
        <v>0.40972222222222227</v>
      </c>
      <c r="J20" s="60">
        <f>jar_information!R6</f>
        <v>43441.590277777781</v>
      </c>
      <c r="K20" s="61">
        <f t="shared" si="1"/>
        <v>9.8194444444379769</v>
      </c>
      <c r="L20" s="61">
        <f t="shared" si="5"/>
        <v>235.66666666651145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4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 x14ac:dyDescent="0.25">
      <c r="A21">
        <v>45</v>
      </c>
      <c r="B21" s="84" t="s">
        <v>29</v>
      </c>
      <c r="C21" s="56">
        <f t="shared" si="2"/>
        <v>43451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9.4097222222189885</v>
      </c>
      <c r="L21" s="61">
        <f t="shared" si="5"/>
        <v>225.83333333325572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4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 x14ac:dyDescent="0.25">
      <c r="A22">
        <v>46</v>
      </c>
      <c r="B22" s="84" t="s">
        <v>30</v>
      </c>
      <c r="C22" s="56">
        <f t="shared" si="2"/>
        <v>43451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9.4097222222189885</v>
      </c>
      <c r="L22" s="61">
        <f t="shared" si="5"/>
        <v>225.83333333325572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4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 x14ac:dyDescent="0.25">
      <c r="A23">
        <v>47</v>
      </c>
      <c r="B23" s="84" t="s">
        <v>3</v>
      </c>
      <c r="C23" s="56">
        <f t="shared" si="2"/>
        <v>43451.411805555559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>
        <v>0.41180555555555554</v>
      </c>
      <c r="J23" s="60">
        <f>jar_information!R9</f>
        <v>43441.590277777781</v>
      </c>
      <c r="K23" s="61">
        <f t="shared" si="1"/>
        <v>9.8215277777781012</v>
      </c>
      <c r="L23" s="61">
        <f t="shared" si="5"/>
        <v>235.71666666667443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4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 x14ac:dyDescent="0.25">
      <c r="A24">
        <v>48</v>
      </c>
      <c r="B24" s="84" t="s">
        <v>4</v>
      </c>
      <c r="C24" s="56">
        <f t="shared" si="2"/>
        <v>43451.413194444445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>
        <v>0.41319444444444442</v>
      </c>
      <c r="J24" s="60">
        <f>jar_information!R10</f>
        <v>43441.590277777781</v>
      </c>
      <c r="K24" s="61">
        <f t="shared" si="1"/>
        <v>9.8229166666642413</v>
      </c>
      <c r="L24" s="61">
        <f t="shared" si="5"/>
        <v>235.74999999994179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4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 x14ac:dyDescent="0.25">
      <c r="A25">
        <v>49</v>
      </c>
      <c r="B25" s="84" t="s">
        <v>31</v>
      </c>
      <c r="C25" s="56">
        <f t="shared" si="2"/>
        <v>43451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9.4097222222189885</v>
      </c>
      <c r="L25" s="61">
        <f t="shared" si="5"/>
        <v>225.83333333325572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T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 x14ac:dyDescent="0.25">
      <c r="A26">
        <v>50</v>
      </c>
      <c r="B26" s="84" t="s">
        <v>32</v>
      </c>
      <c r="C26" s="56">
        <f t="shared" si="2"/>
        <v>43451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9.4097222222189885</v>
      </c>
      <c r="L26" s="61">
        <f t="shared" si="5"/>
        <v>225.83333333325572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T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 x14ac:dyDescent="0.25">
      <c r="A27" s="72">
        <v>51</v>
      </c>
      <c r="B27" s="84" t="s">
        <v>5</v>
      </c>
      <c r="C27" s="56">
        <f t="shared" si="2"/>
        <v>43451.415972222225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>
        <v>0.41597222222222219</v>
      </c>
      <c r="J27" s="60">
        <f>jar_information!R13</f>
        <v>43441.590277777781</v>
      </c>
      <c r="K27" s="61">
        <f t="shared" si="1"/>
        <v>9.8256944444437977</v>
      </c>
      <c r="L27" s="61">
        <f t="shared" si="5"/>
        <v>235.81666666665114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64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 x14ac:dyDescent="0.25">
      <c r="A28" s="72">
        <v>52</v>
      </c>
      <c r="B28" s="84" t="s">
        <v>6</v>
      </c>
      <c r="C28" s="56">
        <f t="shared" si="2"/>
        <v>43451.418749999997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>
        <v>0.41875000000000001</v>
      </c>
      <c r="J28" s="60">
        <f>jar_information!R14</f>
        <v>43441.590277777781</v>
      </c>
      <c r="K28" s="61">
        <f t="shared" si="1"/>
        <v>9.8284722222160781</v>
      </c>
      <c r="L28" s="61">
        <f t="shared" si="5"/>
        <v>235.88333333318587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64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 x14ac:dyDescent="0.25">
      <c r="A29" s="72">
        <v>53</v>
      </c>
      <c r="B29" s="84" t="s">
        <v>7</v>
      </c>
      <c r="C29" s="56">
        <f t="shared" si="2"/>
        <v>43451.419444444444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>
        <v>0.41944444444444445</v>
      </c>
      <c r="J29" s="60">
        <f>jar_information!R15</f>
        <v>43441.590277777781</v>
      </c>
      <c r="K29" s="61">
        <f t="shared" si="1"/>
        <v>9.8291666666627862</v>
      </c>
      <c r="L29" s="61">
        <f t="shared" si="5"/>
        <v>235.89999999990687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64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 x14ac:dyDescent="0.25">
      <c r="A30" s="72">
        <v>54</v>
      </c>
      <c r="B30" s="84" t="s">
        <v>8</v>
      </c>
      <c r="C30" s="56">
        <f t="shared" si="2"/>
        <v>43451.420138888891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>
        <v>0.4201388888888889</v>
      </c>
      <c r="J30" s="60">
        <f>jar_information!R16</f>
        <v>43441.590277777781</v>
      </c>
      <c r="K30" s="61">
        <f t="shared" si="1"/>
        <v>9.8298611111094942</v>
      </c>
      <c r="L30" s="61">
        <f t="shared" si="5"/>
        <v>235.91666666662786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64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 x14ac:dyDescent="0.25">
      <c r="A31" s="72">
        <v>55</v>
      </c>
      <c r="B31" s="84" t="s">
        <v>9</v>
      </c>
      <c r="C31" s="56">
        <f t="shared" si="2"/>
        <v>43451.422222222223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>
        <v>0.42222222222222222</v>
      </c>
      <c r="J31" s="60">
        <f>jar_information!R17</f>
        <v>43441.590277777781</v>
      </c>
      <c r="K31" s="61">
        <f t="shared" si="1"/>
        <v>9.8319444444423425</v>
      </c>
      <c r="L31" s="61">
        <f t="shared" si="5"/>
        <v>235.96666666661622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64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 x14ac:dyDescent="0.25">
      <c r="A32" s="72">
        <v>56</v>
      </c>
      <c r="B32" s="84" t="s">
        <v>10</v>
      </c>
      <c r="C32" s="56">
        <f t="shared" si="2"/>
        <v>43451.423611111109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>
        <v>0.4236111111111111</v>
      </c>
      <c r="J32" s="60">
        <f>jar_information!R18</f>
        <v>43441.590277777781</v>
      </c>
      <c r="K32" s="61">
        <f t="shared" si="1"/>
        <v>9.8333333333284827</v>
      </c>
      <c r="L32" s="61">
        <f t="shared" si="5"/>
        <v>235.99999999988358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64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 x14ac:dyDescent="0.25">
      <c r="A33" s="72">
        <v>57</v>
      </c>
      <c r="B33" s="84" t="s">
        <v>11</v>
      </c>
      <c r="C33" s="56">
        <f t="shared" si="2"/>
        <v>43451.424305555556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>
        <v>0.42430555555555555</v>
      </c>
      <c r="J33" s="60">
        <f>jar_information!R19</f>
        <v>43441.590277777781</v>
      </c>
      <c r="K33" s="61">
        <f t="shared" si="1"/>
        <v>9.8340277777751908</v>
      </c>
      <c r="L33" s="61">
        <f t="shared" si="5"/>
        <v>236.01666666660458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64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 x14ac:dyDescent="0.25">
      <c r="A34" s="72">
        <v>58</v>
      </c>
      <c r="B34" s="84" t="s">
        <v>12</v>
      </c>
      <c r="C34" s="56">
        <f t="shared" si="2"/>
        <v>43451.425000000003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>
        <v>0.42499999999999999</v>
      </c>
      <c r="J34" s="60">
        <f>jar_information!R20</f>
        <v>43441.590277777781</v>
      </c>
      <c r="K34" s="61">
        <f t="shared" si="1"/>
        <v>9.8347222222218988</v>
      </c>
      <c r="L34" s="61">
        <f t="shared" si="5"/>
        <v>236.03333333332557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64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 x14ac:dyDescent="0.25">
      <c r="A35" s="72">
        <v>59</v>
      </c>
      <c r="B35" s="84" t="s">
        <v>13</v>
      </c>
      <c r="C35" s="56">
        <f t="shared" si="2"/>
        <v>43451.504861111112</v>
      </c>
      <c r="D35" s="13">
        <v>2</v>
      </c>
      <c r="E35" s="67">
        <v>1401.6</v>
      </c>
      <c r="F35" s="68">
        <v>302.33</v>
      </c>
      <c r="G35" s="59">
        <f t="shared" si="3"/>
        <v>6.3609455147818888E-3</v>
      </c>
      <c r="H35" s="59">
        <f t="shared" si="4"/>
        <v>6.2836195265421058E-3</v>
      </c>
      <c r="I35" s="83">
        <v>0.50486111111111109</v>
      </c>
      <c r="J35" s="60">
        <f>jar_information!R21</f>
        <v>43441.590277777781</v>
      </c>
      <c r="K35" s="61">
        <f t="shared" si="1"/>
        <v>9.9145833333313931</v>
      </c>
      <c r="L35" s="61">
        <f t="shared" si="5"/>
        <v>237.94999999995343</v>
      </c>
      <c r="M35" s="62">
        <f>jar_information!H21</f>
        <v>1049.7540949151592</v>
      </c>
      <c r="N35" s="61">
        <f t="shared" si="6"/>
        <v>6.677428601674503</v>
      </c>
      <c r="O35" s="61">
        <f t="shared" si="7"/>
        <v>12.219694341064342</v>
      </c>
      <c r="P35" s="63">
        <f t="shared" si="8"/>
        <v>3.3326439111993658</v>
      </c>
      <c r="Q35" s="61">
        <v>6.0008999999999997</v>
      </c>
      <c r="R35" s="64">
        <f t="shared" si="9"/>
        <v>0.91950598322521593</v>
      </c>
      <c r="S35" s="64">
        <f t="shared" ref="S35:S40" si="12">T35/R35*100</f>
        <v>70.809357856459386</v>
      </c>
      <c r="T35" s="64">
        <f t="shared" ref="T35:T40" si="13">U35/314.7</f>
        <v>0.65109628217349858</v>
      </c>
      <c r="U35" s="64">
        <v>204.9</v>
      </c>
      <c r="V35" s="65">
        <f t="shared" si="10"/>
        <v>6360.945514781889</v>
      </c>
      <c r="W35" s="66">
        <f t="shared" si="11"/>
        <v>0.63609455147818883</v>
      </c>
      <c r="X35" s="91" t="s">
        <v>179</v>
      </c>
    </row>
    <row r="36" spans="1:24" x14ac:dyDescent="0.25">
      <c r="A36" s="72">
        <v>60</v>
      </c>
      <c r="B36" s="84" t="s">
        <v>14</v>
      </c>
      <c r="C36" s="56">
        <f t="shared" si="2"/>
        <v>43451.504861111112</v>
      </c>
      <c r="D36" s="13">
        <v>2</v>
      </c>
      <c r="E36" s="67">
        <v>1475.3</v>
      </c>
      <c r="F36" s="68">
        <v>319.94</v>
      </c>
      <c r="G36" s="59">
        <f t="shared" si="3"/>
        <v>6.701719736145661E-3</v>
      </c>
      <c r="H36" s="59">
        <f t="shared" si="4"/>
        <v>6.6702307781078716E-3</v>
      </c>
      <c r="I36" s="83">
        <v>0.50486111111111109</v>
      </c>
      <c r="J36" s="60">
        <f>jar_information!R22</f>
        <v>43441.590277777781</v>
      </c>
      <c r="K36" s="61">
        <f t="shared" si="1"/>
        <v>9.9145833333313931</v>
      </c>
      <c r="L36" s="61">
        <f t="shared" si="5"/>
        <v>237.94999999995343</v>
      </c>
      <c r="M36" s="62">
        <f>jar_information!H22</f>
        <v>1049.7540949151592</v>
      </c>
      <c r="N36" s="61">
        <f t="shared" si="6"/>
        <v>7.035157735992648</v>
      </c>
      <c r="O36" s="61">
        <f t="shared" si="7"/>
        <v>12.874338656866547</v>
      </c>
      <c r="P36" s="63">
        <f t="shared" si="8"/>
        <v>3.5111832700545125</v>
      </c>
      <c r="Q36" s="61">
        <v>6.0059999999999993</v>
      </c>
      <c r="R36" s="64">
        <f t="shared" si="9"/>
        <v>0.96876657424029977</v>
      </c>
      <c r="S36" s="64">
        <f t="shared" si="12"/>
        <v>70.521667259433315</v>
      </c>
      <c r="T36" s="64">
        <f t="shared" si="13"/>
        <v>0.68319034000635526</v>
      </c>
      <c r="U36" s="64">
        <v>215</v>
      </c>
      <c r="V36" s="65">
        <f t="shared" si="10"/>
        <v>6701.719736145661</v>
      </c>
      <c r="W36" s="66">
        <f t="shared" si="11"/>
        <v>0.67017197361456615</v>
      </c>
      <c r="X36" s="91" t="s">
        <v>179</v>
      </c>
    </row>
    <row r="37" spans="1:24" x14ac:dyDescent="0.25">
      <c r="A37" s="72">
        <v>61</v>
      </c>
      <c r="B37" s="84" t="s">
        <v>15</v>
      </c>
      <c r="C37" s="56">
        <f t="shared" si="2"/>
        <v>43451.504861111112</v>
      </c>
      <c r="D37" s="13">
        <v>2</v>
      </c>
      <c r="E37" s="67">
        <v>772.88</v>
      </c>
      <c r="F37" s="68">
        <v>172.27</v>
      </c>
      <c r="G37" s="59">
        <f t="shared" si="3"/>
        <v>3.4538686022197447E-3</v>
      </c>
      <c r="H37" s="59">
        <f t="shared" si="4"/>
        <v>3.4282725998729703E-3</v>
      </c>
      <c r="I37" s="83">
        <v>0.50486111111111109</v>
      </c>
      <c r="J37" s="60">
        <f>jar_information!R23</f>
        <v>43441.590277777781</v>
      </c>
      <c r="K37" s="61">
        <f t="shared" si="1"/>
        <v>9.9145833333313931</v>
      </c>
      <c r="L37" s="61">
        <f t="shared" si="5"/>
        <v>237.94999999995343</v>
      </c>
      <c r="M37" s="62">
        <f>jar_information!H23</f>
        <v>1054.7107855519071</v>
      </c>
      <c r="N37" s="61">
        <f t="shared" si="6"/>
        <v>3.6428324666402543</v>
      </c>
      <c r="O37" s="61">
        <f t="shared" si="7"/>
        <v>6.6663834139516656</v>
      </c>
      <c r="P37" s="63">
        <f t="shared" si="8"/>
        <v>1.8181045674413632</v>
      </c>
      <c r="Q37" s="61">
        <v>4.0042</v>
      </c>
      <c r="R37" s="64">
        <f t="shared" si="9"/>
        <v>0.49992193238646737</v>
      </c>
      <c r="S37" s="64">
        <f t="shared" si="12"/>
        <v>0</v>
      </c>
      <c r="T37" s="64">
        <f t="shared" si="13"/>
        <v>0</v>
      </c>
      <c r="U37" s="64"/>
      <c r="V37" s="65">
        <f t="shared" si="10"/>
        <v>3453.8686022197448</v>
      </c>
      <c r="W37" s="66">
        <f t="shared" si="11"/>
        <v>0.34538686022197446</v>
      </c>
    </row>
    <row r="38" spans="1:24" x14ac:dyDescent="0.25">
      <c r="A38" s="72">
        <v>62</v>
      </c>
      <c r="B38" s="84" t="s">
        <v>16</v>
      </c>
      <c r="C38" s="56">
        <f t="shared" si="2"/>
        <v>43451.504861111112</v>
      </c>
      <c r="D38" s="13">
        <v>2</v>
      </c>
      <c r="E38" s="67">
        <v>823.84</v>
      </c>
      <c r="F38" s="68">
        <v>178.93</v>
      </c>
      <c r="G38" s="59">
        <f t="shared" si="3"/>
        <v>3.6894975617950201E-3</v>
      </c>
      <c r="H38" s="59">
        <f t="shared" si="4"/>
        <v>3.5744867358995457E-3</v>
      </c>
      <c r="I38" s="83">
        <v>0.50486111111111109</v>
      </c>
      <c r="J38" s="60">
        <f>jar_information!R24</f>
        <v>43441.590277777781</v>
      </c>
      <c r="K38" s="61">
        <f t="shared" si="1"/>
        <v>9.9145833333313931</v>
      </c>
      <c r="L38" s="61">
        <f t="shared" si="5"/>
        <v>237.94999999995343</v>
      </c>
      <c r="M38" s="62">
        <f>jar_information!H24</f>
        <v>1059.6823835289158</v>
      </c>
      <c r="N38" s="61">
        <f t="shared" si="6"/>
        <v>3.9096955703070702</v>
      </c>
      <c r="O38" s="61">
        <f t="shared" si="7"/>
        <v>7.1547428936619388</v>
      </c>
      <c r="P38" s="63">
        <f t="shared" si="8"/>
        <v>1.9512935164532559</v>
      </c>
      <c r="Q38" s="61">
        <v>4.0068000000000001</v>
      </c>
      <c r="R38" s="64">
        <f t="shared" si="9"/>
        <v>0.53471728876684121</v>
      </c>
      <c r="S38" s="64">
        <f t="shared" si="12"/>
        <v>0</v>
      </c>
      <c r="T38" s="64">
        <f t="shared" si="13"/>
        <v>0</v>
      </c>
      <c r="U38" s="64"/>
      <c r="V38" s="65">
        <f t="shared" si="10"/>
        <v>3689.4975617950199</v>
      </c>
      <c r="W38" s="66">
        <f t="shared" si="11"/>
        <v>0.36894975617950199</v>
      </c>
    </row>
    <row r="39" spans="1:24" x14ac:dyDescent="0.25">
      <c r="A39" s="72">
        <v>63</v>
      </c>
      <c r="B39" s="84" t="s">
        <v>17</v>
      </c>
      <c r="C39" s="56">
        <f t="shared" si="2"/>
        <v>43451.504861111112</v>
      </c>
      <c r="D39" s="13">
        <v>2</v>
      </c>
      <c r="E39" s="67">
        <v>1393.2</v>
      </c>
      <c r="F39" s="68">
        <v>306.73</v>
      </c>
      <c r="G39" s="59">
        <f t="shared" si="3"/>
        <v>6.3221055763903614E-3</v>
      </c>
      <c r="H39" s="59">
        <f t="shared" si="4"/>
        <v>6.3802174542473521E-3</v>
      </c>
      <c r="I39" s="83">
        <v>0.50486111111111109</v>
      </c>
      <c r="J39" s="60">
        <f>jar_information!R25</f>
        <v>43441.590277777781</v>
      </c>
      <c r="K39" s="61">
        <f t="shared" si="1"/>
        <v>9.9145833333313931</v>
      </c>
      <c r="L39" s="61">
        <f t="shared" si="5"/>
        <v>237.94999999995343</v>
      </c>
      <c r="M39" s="62">
        <f>jar_information!H25</f>
        <v>1059.6823835289158</v>
      </c>
      <c r="N39" s="61">
        <f t="shared" si="6"/>
        <v>6.6994239061107885</v>
      </c>
      <c r="O39" s="61">
        <f t="shared" si="7"/>
        <v>12.259945748182744</v>
      </c>
      <c r="P39" s="63">
        <f t="shared" si="8"/>
        <v>3.3436215676862027</v>
      </c>
      <c r="Q39" s="61">
        <v>2.0007999999999999</v>
      </c>
      <c r="R39" s="64">
        <f t="shared" si="9"/>
        <v>0.91626003174819215</v>
      </c>
      <c r="S39" s="64">
        <f t="shared" si="12"/>
        <v>68.493855697483838</v>
      </c>
      <c r="T39" s="64">
        <f t="shared" si="13"/>
        <v>0.62758182395932638</v>
      </c>
      <c r="U39" s="64">
        <v>197.5</v>
      </c>
      <c r="V39" s="65">
        <f t="shared" si="10"/>
        <v>6322.1055763903614</v>
      </c>
      <c r="W39" s="66">
        <f t="shared" si="11"/>
        <v>0.63221055763903611</v>
      </c>
      <c r="X39" s="91" t="s">
        <v>179</v>
      </c>
    </row>
    <row r="40" spans="1:24" x14ac:dyDescent="0.25">
      <c r="A40" s="72">
        <v>64</v>
      </c>
      <c r="B40" s="84" t="s">
        <v>18</v>
      </c>
      <c r="C40" s="56">
        <f t="shared" si="2"/>
        <v>43451.504861111112</v>
      </c>
      <c r="D40" s="13">
        <v>2</v>
      </c>
      <c r="E40" s="67">
        <v>1162.5999999999999</v>
      </c>
      <c r="F40" s="68">
        <v>258.06</v>
      </c>
      <c r="G40" s="59">
        <f t="shared" si="3"/>
        <v>5.2558567914991038E-3</v>
      </c>
      <c r="H40" s="59">
        <f t="shared" si="4"/>
        <v>5.3117126493804675E-3</v>
      </c>
      <c r="I40" s="83">
        <v>0.50486111111111109</v>
      </c>
      <c r="J40" s="60">
        <f>jar_information!R26</f>
        <v>43441.590277777781</v>
      </c>
      <c r="K40" s="61">
        <f t="shared" si="1"/>
        <v>9.9145833333313931</v>
      </c>
      <c r="L40" s="61">
        <f t="shared" si="5"/>
        <v>237.94999999995343</v>
      </c>
      <c r="M40" s="62">
        <f>jar_information!H26</f>
        <v>1054.7107855519071</v>
      </c>
      <c r="N40" s="61">
        <f t="shared" si="6"/>
        <v>5.5434088453103456</v>
      </c>
      <c r="O40" s="61">
        <f t="shared" si="7"/>
        <v>10.144438186917933</v>
      </c>
      <c r="P40" s="63">
        <f t="shared" si="8"/>
        <v>2.7666649600685269</v>
      </c>
      <c r="Q40" s="61">
        <v>2.0024000000000002</v>
      </c>
      <c r="R40" s="64">
        <f t="shared" si="9"/>
        <v>0.76074639372908026</v>
      </c>
      <c r="S40" s="64">
        <f t="shared" si="12"/>
        <v>70.298728631035928</v>
      </c>
      <c r="T40" s="64">
        <f t="shared" si="13"/>
        <v>0.53479504289799817</v>
      </c>
      <c r="U40" s="64">
        <v>168.3</v>
      </c>
      <c r="V40" s="65">
        <f t="shared" si="10"/>
        <v>5255.8567914991036</v>
      </c>
      <c r="W40" s="66">
        <f t="shared" si="11"/>
        <v>0.52558567914991039</v>
      </c>
      <c r="X40" s="91" t="s">
        <v>179</v>
      </c>
    </row>
    <row r="42" spans="1:24" x14ac:dyDescent="0.25">
      <c r="A42" s="90">
        <v>41</v>
      </c>
      <c r="B42" s="76" t="str">
        <f>CONCATENATE(B17,"_",C42)</f>
        <v>HEG10-2-1_14122018</v>
      </c>
      <c r="C42">
        <v>14122018</v>
      </c>
    </row>
    <row r="43" spans="1:24" x14ac:dyDescent="0.25">
      <c r="A43" s="90">
        <v>42</v>
      </c>
      <c r="B43" s="76" t="str">
        <f t="shared" ref="B43:B65" si="14">CONCATENATE(B18,"_",C43)</f>
        <v>HEG10-2-2_14122018</v>
      </c>
      <c r="C43">
        <v>14122018</v>
      </c>
      <c r="D43" s="72"/>
    </row>
    <row r="44" spans="1:24" x14ac:dyDescent="0.25">
      <c r="A44" s="90">
        <v>43</v>
      </c>
      <c r="B44" s="76" t="str">
        <f t="shared" si="14"/>
        <v>HEG32-2-1_14122018</v>
      </c>
      <c r="C44">
        <v>14122018</v>
      </c>
      <c r="D44" s="72"/>
    </row>
    <row r="45" spans="1:24" x14ac:dyDescent="0.25">
      <c r="A45" s="90">
        <v>44</v>
      </c>
      <c r="B45" s="76" t="str">
        <f t="shared" si="14"/>
        <v>HEG32-2-2_14122018</v>
      </c>
      <c r="C45">
        <v>14122018</v>
      </c>
      <c r="D45" s="72"/>
    </row>
    <row r="46" spans="1:24" x14ac:dyDescent="0.25">
      <c r="A46" s="85">
        <v>45</v>
      </c>
      <c r="B46" s="76" t="str">
        <f t="shared" si="14"/>
        <v>HEG48-2-1_12122018</v>
      </c>
      <c r="C46">
        <v>12122018</v>
      </c>
      <c r="D46" s="72"/>
    </row>
    <row r="47" spans="1:24" x14ac:dyDescent="0.25">
      <c r="A47" s="85">
        <v>46</v>
      </c>
      <c r="B47" s="76" t="str">
        <f t="shared" si="14"/>
        <v>HEG48-2-2_12122018</v>
      </c>
      <c r="C47">
        <v>12122018</v>
      </c>
      <c r="D47" s="72"/>
    </row>
    <row r="48" spans="1:24" x14ac:dyDescent="0.25">
      <c r="A48" s="90">
        <v>47</v>
      </c>
      <c r="B48" s="76" t="str">
        <f t="shared" si="14"/>
        <v>HEW22-2-1_14122018</v>
      </c>
      <c r="C48">
        <v>14122018</v>
      </c>
      <c r="D48" s="72"/>
    </row>
    <row r="49" spans="1:4" x14ac:dyDescent="0.25">
      <c r="A49" s="90">
        <v>48</v>
      </c>
      <c r="B49" s="76" t="str">
        <f t="shared" si="14"/>
        <v>HEW22-2-2_14122018</v>
      </c>
      <c r="C49">
        <v>14122018</v>
      </c>
      <c r="D49" s="72"/>
    </row>
    <row r="50" spans="1:4" x14ac:dyDescent="0.25">
      <c r="A50" s="85">
        <v>49</v>
      </c>
      <c r="B50" s="76" t="str">
        <f t="shared" si="14"/>
        <v>HEW41-2-1_12122018</v>
      </c>
      <c r="C50">
        <v>12122018</v>
      </c>
      <c r="D50" s="72"/>
    </row>
    <row r="51" spans="1:4" x14ac:dyDescent="0.25">
      <c r="A51" s="85">
        <v>50</v>
      </c>
      <c r="B51" s="76" t="str">
        <f t="shared" si="14"/>
        <v>HEW41-2-2_12122018</v>
      </c>
      <c r="C51">
        <v>12122018</v>
      </c>
      <c r="D51" s="72"/>
    </row>
    <row r="52" spans="1:4" x14ac:dyDescent="0.25">
      <c r="A52" s="90">
        <v>51</v>
      </c>
      <c r="B52" s="76" t="str">
        <f t="shared" si="14"/>
        <v>HEW42-2-1_14122018</v>
      </c>
      <c r="C52">
        <v>14122018</v>
      </c>
      <c r="D52" s="72"/>
    </row>
    <row r="53" spans="1:4" x14ac:dyDescent="0.25">
      <c r="A53" s="90">
        <v>52</v>
      </c>
      <c r="B53" s="76" t="str">
        <f t="shared" si="14"/>
        <v>HEW42-2-2_14122018</v>
      </c>
      <c r="C53">
        <v>14122018</v>
      </c>
      <c r="D53" s="72"/>
    </row>
    <row r="54" spans="1:4" x14ac:dyDescent="0.25">
      <c r="A54" s="90">
        <v>53</v>
      </c>
      <c r="B54" s="76" t="str">
        <f t="shared" si="14"/>
        <v>SEG38-2-1_14122018</v>
      </c>
      <c r="C54">
        <v>14122018</v>
      </c>
      <c r="D54" s="72"/>
    </row>
    <row r="55" spans="1:4" x14ac:dyDescent="0.25">
      <c r="A55" s="90">
        <v>54</v>
      </c>
      <c r="B55" s="76" t="str">
        <f t="shared" si="14"/>
        <v>SEG38-2-2_14122018</v>
      </c>
      <c r="C55">
        <v>14122018</v>
      </c>
      <c r="D55" s="72"/>
    </row>
    <row r="56" spans="1:4" x14ac:dyDescent="0.25">
      <c r="A56" s="90">
        <v>55</v>
      </c>
      <c r="B56" s="76" t="str">
        <f t="shared" si="14"/>
        <v>SEG40-2-1_14122018</v>
      </c>
      <c r="C56">
        <v>14122018</v>
      </c>
      <c r="D56" s="72"/>
    </row>
    <row r="57" spans="1:4" x14ac:dyDescent="0.25">
      <c r="A57" s="90">
        <v>56</v>
      </c>
      <c r="B57" s="76" t="str">
        <f t="shared" si="14"/>
        <v>SEG40-2-2_14122018</v>
      </c>
      <c r="C57">
        <v>14122018</v>
      </c>
      <c r="D57" s="72"/>
    </row>
    <row r="58" spans="1:4" x14ac:dyDescent="0.25">
      <c r="A58" s="90">
        <v>57</v>
      </c>
      <c r="B58" s="76" t="str">
        <f t="shared" si="14"/>
        <v>SEG46-2-1_14122018</v>
      </c>
      <c r="C58">
        <v>14122018</v>
      </c>
      <c r="D58" s="72"/>
    </row>
    <row r="59" spans="1:4" x14ac:dyDescent="0.25">
      <c r="A59" s="90">
        <v>58</v>
      </c>
      <c r="B59" s="76" t="str">
        <f t="shared" si="14"/>
        <v>SEG46-2-2_14122018</v>
      </c>
      <c r="C59">
        <v>14122018</v>
      </c>
      <c r="D59" s="72"/>
    </row>
    <row r="60" spans="1:4" x14ac:dyDescent="0.25">
      <c r="A60" s="91">
        <v>59</v>
      </c>
      <c r="B60" s="76" t="str">
        <f t="shared" si="14"/>
        <v>SEW11-2-1_17122018</v>
      </c>
      <c r="C60">
        <v>17122018</v>
      </c>
      <c r="D60" s="72"/>
    </row>
    <row r="61" spans="1:4" x14ac:dyDescent="0.25">
      <c r="A61" s="91">
        <v>60</v>
      </c>
      <c r="B61" s="76" t="str">
        <f t="shared" si="14"/>
        <v>SEW11-2-2_17122018</v>
      </c>
      <c r="C61">
        <v>17122018</v>
      </c>
      <c r="D61" s="72"/>
    </row>
    <row r="62" spans="1:4" x14ac:dyDescent="0.25">
      <c r="A62" s="72">
        <v>61</v>
      </c>
      <c r="B62" s="76" t="str">
        <f t="shared" si="14"/>
        <v>SEW34-2-1_</v>
      </c>
      <c r="D62" s="72"/>
    </row>
    <row r="63" spans="1:4" x14ac:dyDescent="0.25">
      <c r="A63" s="72">
        <v>62</v>
      </c>
      <c r="B63" s="76" t="str">
        <f t="shared" si="14"/>
        <v>SEW34-2-2_</v>
      </c>
      <c r="D63" s="72"/>
    </row>
    <row r="64" spans="1:4" x14ac:dyDescent="0.25">
      <c r="A64" s="91">
        <v>63</v>
      </c>
      <c r="B64" s="76" t="str">
        <f t="shared" si="14"/>
        <v>SEW43-2-1_17122018</v>
      </c>
      <c r="C64">
        <v>17122018</v>
      </c>
      <c r="D64" s="72"/>
    </row>
    <row r="65" spans="1:4" x14ac:dyDescent="0.25">
      <c r="A65" s="91">
        <v>64</v>
      </c>
      <c r="B65" s="76" t="str">
        <f t="shared" si="14"/>
        <v>SEW43-2-2_17122018</v>
      </c>
      <c r="C65">
        <v>17122018</v>
      </c>
      <c r="D65" s="72"/>
    </row>
    <row r="66" spans="1:4" x14ac:dyDescent="0.25">
      <c r="A66" s="72"/>
      <c r="B66" s="92"/>
      <c r="C66" s="72"/>
      <c r="D66" s="72"/>
    </row>
    <row r="67" spans="1:4" x14ac:dyDescent="0.25">
      <c r="A67" s="72"/>
      <c r="B67" s="72"/>
      <c r="C67" s="72"/>
      <c r="D67" s="72"/>
    </row>
  </sheetData>
  <conditionalFormatting sqref="O17:O40">
    <cfRule type="cellIs" dxfId="41" priority="14" operator="greaterThan">
      <formula>26</formula>
    </cfRule>
  </conditionalFormatting>
  <conditionalFormatting sqref="Q17">
    <cfRule type="cellIs" dxfId="40" priority="13" operator="lessThan">
      <formula>$O$17</formula>
    </cfRule>
  </conditionalFormatting>
  <conditionalFormatting sqref="O17:O18">
    <cfRule type="cellIs" dxfId="39" priority="12" operator="greaterThan">
      <formula>34</formula>
    </cfRule>
  </conditionalFormatting>
  <conditionalFormatting sqref="O19:O20">
    <cfRule type="cellIs" dxfId="38" priority="11" operator="greaterThan">
      <formula>32</formula>
    </cfRule>
  </conditionalFormatting>
  <conditionalFormatting sqref="O21:O22">
    <cfRule type="cellIs" dxfId="37" priority="9" operator="greaterThan">
      <formula>30</formula>
    </cfRule>
    <cfRule type="cellIs" dxfId="36" priority="10" operator="greaterThan">
      <formula>30</formula>
    </cfRule>
  </conditionalFormatting>
  <conditionalFormatting sqref="O23:O24">
    <cfRule type="cellIs" dxfId="35" priority="8" operator="greaterThan">
      <formula>2</formula>
    </cfRule>
  </conditionalFormatting>
  <conditionalFormatting sqref="O25:O26">
    <cfRule type="cellIs" dxfId="34" priority="7" operator="greaterThan">
      <formula>10</formula>
    </cfRule>
  </conditionalFormatting>
  <conditionalFormatting sqref="O27:O28">
    <cfRule type="cellIs" dxfId="33" priority="6" operator="greaterThan">
      <formula>2</formula>
    </cfRule>
  </conditionalFormatting>
  <conditionalFormatting sqref="O29:O30 O33:O34">
    <cfRule type="cellIs" dxfId="32" priority="5" operator="greaterThan">
      <formula>14</formula>
    </cfRule>
  </conditionalFormatting>
  <conditionalFormatting sqref="O31:O32">
    <cfRule type="cellIs" dxfId="31" priority="4" operator="greaterThan">
      <formula>12</formula>
    </cfRule>
  </conditionalFormatting>
  <conditionalFormatting sqref="R17:R40">
    <cfRule type="cellIs" dxfId="30" priority="1" operator="greaterThan">
      <formula>1</formula>
    </cfRule>
    <cfRule type="cellIs" dxfId="29" priority="2" operator="greaterThan">
      <formula>0.5</formula>
    </cfRule>
    <cfRule type="cellIs" dxfId="28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6"/>
  <sheetViews>
    <sheetView topLeftCell="E6" workbookViewId="0">
      <selection activeCell="P41" sqref="P41"/>
    </sheetView>
  </sheetViews>
  <sheetFormatPr baseColWidth="10" defaultRowHeight="15.75" x14ac:dyDescent="0.25"/>
  <cols>
    <col min="1" max="1" width="4.625" customWidth="1"/>
    <col min="3" max="3" width="17.375" bestFit="1" customWidth="1"/>
    <col min="9" max="9" width="8.625" customWidth="1"/>
    <col min="10" max="10" width="13.125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43479</v>
      </c>
      <c r="D3" s="36">
        <v>3015</v>
      </c>
      <c r="E3" s="14">
        <v>1606.7</v>
      </c>
      <c r="F3" s="37">
        <v>361.66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43479</v>
      </c>
      <c r="D4" s="36">
        <v>3015</v>
      </c>
      <c r="E4" s="37">
        <v>1431.9</v>
      </c>
      <c r="F4" s="37">
        <v>324.02999999999997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43479</v>
      </c>
      <c r="D5" s="36">
        <v>3015</v>
      </c>
      <c r="E5" s="14">
        <v>1318.9</v>
      </c>
      <c r="F5" s="37">
        <v>297.60000000000002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43479</v>
      </c>
      <c r="D6" s="36">
        <v>3015</v>
      </c>
      <c r="E6" s="37">
        <v>1161.4000000000001</v>
      </c>
      <c r="F6" s="37">
        <v>271.44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43479</v>
      </c>
      <c r="D7" s="36">
        <v>3015</v>
      </c>
      <c r="E7" s="14">
        <v>1002.1</v>
      </c>
      <c r="F7" s="37">
        <v>248.86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43479</v>
      </c>
      <c r="D8" s="36">
        <v>3015</v>
      </c>
      <c r="E8" s="37">
        <v>814.64</v>
      </c>
      <c r="F8" s="37">
        <v>200.33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43479</v>
      </c>
      <c r="D9" s="36">
        <v>3015</v>
      </c>
      <c r="E9" s="14">
        <v>678.77</v>
      </c>
      <c r="F9" s="37">
        <v>165.29</v>
      </c>
      <c r="G9" s="38">
        <f t="shared" si="0"/>
        <v>6.03</v>
      </c>
      <c r="H9" s="41" t="s">
        <v>78</v>
      </c>
      <c r="I9" s="41"/>
      <c r="J9" s="42">
        <f>SLOPE(G3:G13,E3:E13)</f>
        <v>9.3783869822409143E-3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43479</v>
      </c>
      <c r="D10" s="36">
        <v>3015</v>
      </c>
      <c r="E10" s="14">
        <v>510.18</v>
      </c>
      <c r="F10" s="37">
        <v>125.18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-0.30571848859155359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43479</v>
      </c>
      <c r="D11" s="36">
        <v>3015</v>
      </c>
      <c r="E11" s="14">
        <v>377.87</v>
      </c>
      <c r="F11" s="37">
        <v>94.409000000000006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43479</v>
      </c>
      <c r="D12" s="36">
        <v>3015</v>
      </c>
      <c r="E12" s="43">
        <v>136.57</v>
      </c>
      <c r="F12" s="43">
        <v>37.485999999999997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4.2120346452152714E-2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43479</v>
      </c>
      <c r="D13" s="36">
        <v>3015</v>
      </c>
      <c r="E13" s="43">
        <v>63.911000000000001</v>
      </c>
      <c r="F13" s="43">
        <v>19.891999999999999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-0.76270170796743031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 x14ac:dyDescent="0.25">
      <c r="A17">
        <v>41</v>
      </c>
      <c r="B17" s="84" t="s">
        <v>27</v>
      </c>
      <c r="C17" s="56">
        <f>C$3+I17</f>
        <v>43479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37.409722222218988</v>
      </c>
      <c r="L17" s="61">
        <f>K17*24</f>
        <v>897.83333333325572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 x14ac:dyDescent="0.25">
      <c r="A18">
        <v>42</v>
      </c>
      <c r="B18" s="84" t="s">
        <v>28</v>
      </c>
      <c r="C18" s="56">
        <f t="shared" ref="C18:C40" si="2">C$3+I18</f>
        <v>43479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37.409722222218988</v>
      </c>
      <c r="L18" s="61">
        <f t="shared" ref="L18:L40" si="5">K18*24</f>
        <v>897.83333333325572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 x14ac:dyDescent="0.25">
      <c r="A19">
        <v>43</v>
      </c>
      <c r="B19" s="84" t="s">
        <v>25</v>
      </c>
      <c r="C19" s="56">
        <f t="shared" si="2"/>
        <v>43479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37.409722222218988</v>
      </c>
      <c r="L19" s="61">
        <f t="shared" si="5"/>
        <v>897.83333333325572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 x14ac:dyDescent="0.25">
      <c r="A20">
        <v>44</v>
      </c>
      <c r="B20" s="84" t="s">
        <v>26</v>
      </c>
      <c r="C20" s="56">
        <f t="shared" si="2"/>
        <v>43479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37.409722222218988</v>
      </c>
      <c r="L20" s="61">
        <f t="shared" si="5"/>
        <v>897.83333333325572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 x14ac:dyDescent="0.25">
      <c r="A21">
        <v>45</v>
      </c>
      <c r="B21" s="84" t="s">
        <v>29</v>
      </c>
      <c r="C21" s="56">
        <f t="shared" si="2"/>
        <v>43479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37.409722222218988</v>
      </c>
      <c r="L21" s="61">
        <f t="shared" si="5"/>
        <v>897.83333333325572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 x14ac:dyDescent="0.25">
      <c r="A22">
        <v>46</v>
      </c>
      <c r="B22" s="84" t="s">
        <v>30</v>
      </c>
      <c r="C22" s="56">
        <f t="shared" si="2"/>
        <v>43479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37.409722222218988</v>
      </c>
      <c r="L22" s="61">
        <f t="shared" si="5"/>
        <v>897.83333333325572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 x14ac:dyDescent="0.25">
      <c r="A23">
        <v>47</v>
      </c>
      <c r="B23" s="84" t="s">
        <v>3</v>
      </c>
      <c r="C23" s="56">
        <f t="shared" si="2"/>
        <v>43479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37.409722222218988</v>
      </c>
      <c r="L23" s="61">
        <f t="shared" si="5"/>
        <v>897.83333333325572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 x14ac:dyDescent="0.25">
      <c r="A24">
        <v>48</v>
      </c>
      <c r="B24" s="84" t="s">
        <v>4</v>
      </c>
      <c r="C24" s="56">
        <f t="shared" si="2"/>
        <v>43479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37.409722222218988</v>
      </c>
      <c r="L24" s="61">
        <f t="shared" si="5"/>
        <v>897.83333333325572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 x14ac:dyDescent="0.25">
      <c r="A25">
        <v>49</v>
      </c>
      <c r="B25" s="84" t="s">
        <v>31</v>
      </c>
      <c r="C25" s="56">
        <f t="shared" si="2"/>
        <v>43479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37.409722222218988</v>
      </c>
      <c r="L25" s="61">
        <f t="shared" si="5"/>
        <v>897.83333333325572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 x14ac:dyDescent="0.25">
      <c r="A26">
        <v>50</v>
      </c>
      <c r="B26" s="84" t="s">
        <v>32</v>
      </c>
      <c r="C26" s="56">
        <f t="shared" si="2"/>
        <v>43479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37.409722222218988</v>
      </c>
      <c r="L26" s="61">
        <f t="shared" si="5"/>
        <v>897.83333333325572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 x14ac:dyDescent="0.25">
      <c r="A27" s="72">
        <v>51</v>
      </c>
      <c r="B27" s="84" t="s">
        <v>5</v>
      </c>
      <c r="C27" s="56">
        <f t="shared" si="2"/>
        <v>43479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37.409722222218988</v>
      </c>
      <c r="L27" s="61">
        <f t="shared" si="5"/>
        <v>897.83333333325572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 x14ac:dyDescent="0.25">
      <c r="A28" s="72">
        <v>52</v>
      </c>
      <c r="B28" s="84" t="s">
        <v>6</v>
      </c>
      <c r="C28" s="56">
        <f t="shared" si="2"/>
        <v>43479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37.409722222218988</v>
      </c>
      <c r="L28" s="61">
        <f t="shared" si="5"/>
        <v>897.83333333325572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 x14ac:dyDescent="0.25">
      <c r="A29" s="72">
        <v>53</v>
      </c>
      <c r="B29" s="84" t="s">
        <v>7</v>
      </c>
      <c r="C29" s="56">
        <f t="shared" si="2"/>
        <v>43479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37.409722222218988</v>
      </c>
      <c r="L29" s="61">
        <f t="shared" si="5"/>
        <v>897.83333333325572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 x14ac:dyDescent="0.25">
      <c r="A30" s="72">
        <v>54</v>
      </c>
      <c r="B30" s="84" t="s">
        <v>8</v>
      </c>
      <c r="C30" s="56">
        <f t="shared" si="2"/>
        <v>43479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37.409722222218988</v>
      </c>
      <c r="L30" s="61">
        <f t="shared" si="5"/>
        <v>897.83333333325572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 x14ac:dyDescent="0.25">
      <c r="A31" s="72">
        <v>55</v>
      </c>
      <c r="B31" s="84" t="s">
        <v>9</v>
      </c>
      <c r="C31" s="56">
        <f t="shared" si="2"/>
        <v>43479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37.409722222218988</v>
      </c>
      <c r="L31" s="61">
        <f t="shared" si="5"/>
        <v>897.83333333325572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 x14ac:dyDescent="0.25">
      <c r="A32" s="72">
        <v>56</v>
      </c>
      <c r="B32" s="84" t="s">
        <v>10</v>
      </c>
      <c r="C32" s="56">
        <f t="shared" si="2"/>
        <v>43479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37.409722222218988</v>
      </c>
      <c r="L32" s="61">
        <f t="shared" si="5"/>
        <v>897.83333333325572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 x14ac:dyDescent="0.25">
      <c r="A33" s="72">
        <v>57</v>
      </c>
      <c r="B33" s="84" t="s">
        <v>11</v>
      </c>
      <c r="C33" s="56">
        <f t="shared" si="2"/>
        <v>43479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37.409722222218988</v>
      </c>
      <c r="L33" s="61">
        <f t="shared" si="5"/>
        <v>897.83333333325572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 x14ac:dyDescent="0.25">
      <c r="A34" s="72">
        <v>58</v>
      </c>
      <c r="B34" s="84" t="s">
        <v>12</v>
      </c>
      <c r="C34" s="56">
        <f t="shared" si="2"/>
        <v>43479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37.409722222218988</v>
      </c>
      <c r="L34" s="61">
        <f t="shared" si="5"/>
        <v>897.83333333325572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 x14ac:dyDescent="0.25">
      <c r="A35" s="72">
        <v>59</v>
      </c>
      <c r="B35" s="84" t="s">
        <v>13</v>
      </c>
      <c r="C35" s="56">
        <f t="shared" si="2"/>
        <v>43479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37.409722222218988</v>
      </c>
      <c r="L35" s="61">
        <f t="shared" si="5"/>
        <v>897.83333333325572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T35" s="72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 x14ac:dyDescent="0.25">
      <c r="A36" s="72">
        <v>60</v>
      </c>
      <c r="B36" s="84" t="s">
        <v>14</v>
      </c>
      <c r="C36" s="56">
        <f t="shared" si="2"/>
        <v>43479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37.409722222218988</v>
      </c>
      <c r="L36" s="61">
        <f t="shared" si="5"/>
        <v>897.83333333325572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T36" s="69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 x14ac:dyDescent="0.25">
      <c r="A37" s="72">
        <v>61</v>
      </c>
      <c r="B37" s="84" t="s">
        <v>15</v>
      </c>
      <c r="C37" s="56">
        <f t="shared" si="2"/>
        <v>43479.504861111112</v>
      </c>
      <c r="D37" s="13">
        <v>3</v>
      </c>
      <c r="E37" s="67">
        <v>1624.5</v>
      </c>
      <c r="F37" s="68">
        <v>369.64</v>
      </c>
      <c r="G37" s="59">
        <f t="shared" si="3"/>
        <v>4.9764903880196044E-3</v>
      </c>
      <c r="H37" s="59">
        <f t="shared" si="4"/>
        <v>4.9355543848687662E-3</v>
      </c>
      <c r="I37" s="83">
        <v>0.50486111111111109</v>
      </c>
      <c r="J37" s="60">
        <f>jar_information!R23</f>
        <v>43441.590277777781</v>
      </c>
      <c r="K37" s="61">
        <f t="shared" si="1"/>
        <v>37.914583333331393</v>
      </c>
      <c r="L37" s="61">
        <f t="shared" si="5"/>
        <v>909.94999999995343</v>
      </c>
      <c r="M37" s="62">
        <f>jar_information!H23</f>
        <v>1054.7107855519071</v>
      </c>
      <c r="N37" s="61">
        <f t="shared" si="6"/>
        <v>5.2487580864396719</v>
      </c>
      <c r="O37" s="61">
        <f t="shared" si="7"/>
        <v>9.6052272981845999</v>
      </c>
      <c r="P37" s="63">
        <f t="shared" si="8"/>
        <v>2.6196074449594362</v>
      </c>
      <c r="Q37" s="61">
        <v>4.0042</v>
      </c>
      <c r="R37" s="64">
        <f t="shared" si="9"/>
        <v>0.72031017325978663</v>
      </c>
      <c r="V37" s="65">
        <f t="shared" si="10"/>
        <v>4976.4903880196043</v>
      </c>
      <c r="W37" s="66">
        <f t="shared" si="11"/>
        <v>0.49764903880196043</v>
      </c>
    </row>
    <row r="38" spans="1:24" x14ac:dyDescent="0.25">
      <c r="A38" s="72">
        <v>62</v>
      </c>
      <c r="B38" s="84" t="s">
        <v>16</v>
      </c>
      <c r="C38" s="56">
        <f t="shared" si="2"/>
        <v>43479.504861111112</v>
      </c>
      <c r="D38" s="13">
        <v>1</v>
      </c>
      <c r="E38" s="67">
        <v>781.29</v>
      </c>
      <c r="F38" s="68">
        <v>176.97</v>
      </c>
      <c r="G38" s="59">
        <f t="shared" si="3"/>
        <v>7.0215214767634501E-3</v>
      </c>
      <c r="H38" s="59">
        <f t="shared" si="4"/>
        <v>6.6913360036700356E-3</v>
      </c>
      <c r="I38" s="83">
        <v>0.50486111111111109</v>
      </c>
      <c r="J38" s="60">
        <f>jar_information!R24</f>
        <v>43441.590277777781</v>
      </c>
      <c r="K38" s="61">
        <f t="shared" si="1"/>
        <v>37.914583333331393</v>
      </c>
      <c r="L38" s="61">
        <f t="shared" si="5"/>
        <v>909.94999999995343</v>
      </c>
      <c r="M38" s="62">
        <f>jar_information!H24</f>
        <v>1059.6823835289158</v>
      </c>
      <c r="N38" s="61">
        <f t="shared" si="6"/>
        <v>7.440582614496166</v>
      </c>
      <c r="O38" s="61">
        <f t="shared" si="7"/>
        <v>13.616266184527984</v>
      </c>
      <c r="P38" s="63">
        <f t="shared" si="8"/>
        <v>3.7135271412349042</v>
      </c>
      <c r="Q38" s="61">
        <v>4.0068000000000001</v>
      </c>
      <c r="R38" s="64">
        <f t="shared" si="9"/>
        <v>1.0176260762309435</v>
      </c>
      <c r="V38" s="65">
        <f t="shared" si="10"/>
        <v>7021.5214767634498</v>
      </c>
      <c r="W38" s="66">
        <f t="shared" si="11"/>
        <v>0.70215214767634504</v>
      </c>
    </row>
    <row r="39" spans="1:24" x14ac:dyDescent="0.25">
      <c r="A39" s="72">
        <v>63</v>
      </c>
      <c r="B39" s="84" t="s">
        <v>17</v>
      </c>
      <c r="C39" s="56">
        <f t="shared" si="2"/>
        <v>43479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37.409722222218988</v>
      </c>
      <c r="L39" s="61">
        <f t="shared" si="5"/>
        <v>897.83333333325572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 x14ac:dyDescent="0.25">
      <c r="A40" s="72">
        <v>64</v>
      </c>
      <c r="B40" s="84" t="s">
        <v>18</v>
      </c>
      <c r="C40" s="56">
        <f t="shared" si="2"/>
        <v>43479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37.409722222218988</v>
      </c>
      <c r="L40" s="61">
        <f t="shared" si="5"/>
        <v>897.83333333325572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 x14ac:dyDescent="0.25">
      <c r="A42" s="90">
        <v>41</v>
      </c>
      <c r="B42" s="76" t="str">
        <f>CONCATENATE(B17,"_",C42)</f>
        <v>HEG10-2-1_14122018</v>
      </c>
      <c r="C42">
        <v>14122018</v>
      </c>
    </row>
    <row r="43" spans="1:24" x14ac:dyDescent="0.25">
      <c r="A43" s="90">
        <v>42</v>
      </c>
      <c r="B43" s="76" t="str">
        <f t="shared" ref="B43:B65" si="12">CONCATENATE(B18,"_",C43)</f>
        <v>HEG10-2-2_14122018</v>
      </c>
      <c r="C43">
        <v>14122018</v>
      </c>
    </row>
    <row r="44" spans="1:24" x14ac:dyDescent="0.25">
      <c r="A44" s="90">
        <v>43</v>
      </c>
      <c r="B44" s="76" t="str">
        <f t="shared" si="12"/>
        <v>HEG32-2-1_14122018</v>
      </c>
      <c r="C44">
        <v>14122018</v>
      </c>
    </row>
    <row r="45" spans="1:24" x14ac:dyDescent="0.25">
      <c r="A45" s="90">
        <v>44</v>
      </c>
      <c r="B45" s="76" t="str">
        <f t="shared" si="12"/>
        <v>HEG32-2-2_14122018</v>
      </c>
      <c r="C45">
        <v>14122018</v>
      </c>
    </row>
    <row r="46" spans="1:24" x14ac:dyDescent="0.25">
      <c r="A46" s="85">
        <v>45</v>
      </c>
      <c r="B46" s="76" t="str">
        <f t="shared" si="12"/>
        <v>HEG48-2-1_12122018</v>
      </c>
      <c r="C46">
        <v>12122018</v>
      </c>
    </row>
    <row r="47" spans="1:24" x14ac:dyDescent="0.25">
      <c r="A47" s="85">
        <v>46</v>
      </c>
      <c r="B47" s="76" t="str">
        <f t="shared" si="12"/>
        <v>HEG48-2-2_12122018</v>
      </c>
      <c r="C47">
        <v>12122018</v>
      </c>
    </row>
    <row r="48" spans="1:24" x14ac:dyDescent="0.25">
      <c r="A48" s="90">
        <v>47</v>
      </c>
      <c r="B48" s="76" t="str">
        <f t="shared" si="12"/>
        <v>HEW22-2-1_14122018</v>
      </c>
      <c r="C48">
        <v>14122018</v>
      </c>
    </row>
    <row r="49" spans="1:3" x14ac:dyDescent="0.25">
      <c r="A49" s="90">
        <v>48</v>
      </c>
      <c r="B49" s="76" t="str">
        <f t="shared" si="12"/>
        <v>HEW22-2-2_14122018</v>
      </c>
      <c r="C49">
        <v>14122018</v>
      </c>
    </row>
    <row r="50" spans="1:3" x14ac:dyDescent="0.25">
      <c r="A50" s="85">
        <v>49</v>
      </c>
      <c r="B50" s="76" t="str">
        <f t="shared" si="12"/>
        <v>HEW41-2-1_12122018</v>
      </c>
      <c r="C50">
        <v>12122018</v>
      </c>
    </row>
    <row r="51" spans="1:3" x14ac:dyDescent="0.25">
      <c r="A51" s="85">
        <v>50</v>
      </c>
      <c r="B51" s="76" t="str">
        <f t="shared" si="12"/>
        <v>HEW41-2-2_12122018</v>
      </c>
      <c r="C51">
        <v>12122018</v>
      </c>
    </row>
    <row r="52" spans="1:3" x14ac:dyDescent="0.25">
      <c r="A52" s="90">
        <v>51</v>
      </c>
      <c r="B52" s="76" t="str">
        <f t="shared" si="12"/>
        <v>HEW42-2-1_14122018</v>
      </c>
      <c r="C52">
        <v>14122018</v>
      </c>
    </row>
    <row r="53" spans="1:3" x14ac:dyDescent="0.25">
      <c r="A53" s="90">
        <v>52</v>
      </c>
      <c r="B53" s="76" t="str">
        <f t="shared" si="12"/>
        <v>HEW42-2-2_14122018</v>
      </c>
      <c r="C53">
        <v>14122018</v>
      </c>
    </row>
    <row r="54" spans="1:3" x14ac:dyDescent="0.25">
      <c r="A54" s="90">
        <v>53</v>
      </c>
      <c r="B54" s="76" t="str">
        <f t="shared" si="12"/>
        <v>SEG38-2-1_14122018</v>
      </c>
      <c r="C54">
        <v>14122018</v>
      </c>
    </row>
    <row r="55" spans="1:3" x14ac:dyDescent="0.25">
      <c r="A55" s="90">
        <v>54</v>
      </c>
      <c r="B55" s="76" t="str">
        <f t="shared" si="12"/>
        <v>SEG38-2-2_14122018</v>
      </c>
      <c r="C55">
        <v>14122018</v>
      </c>
    </row>
    <row r="56" spans="1:3" x14ac:dyDescent="0.25">
      <c r="A56" s="90">
        <v>55</v>
      </c>
      <c r="B56" s="76" t="str">
        <f t="shared" si="12"/>
        <v>SEG40-2-1_14122018</v>
      </c>
      <c r="C56">
        <v>14122018</v>
      </c>
    </row>
    <row r="57" spans="1:3" x14ac:dyDescent="0.25">
      <c r="A57" s="90">
        <v>56</v>
      </c>
      <c r="B57" s="76" t="str">
        <f t="shared" si="12"/>
        <v>SEG40-2-2_14122018</v>
      </c>
      <c r="C57">
        <v>14122018</v>
      </c>
    </row>
    <row r="58" spans="1:3" x14ac:dyDescent="0.25">
      <c r="A58" s="90">
        <v>57</v>
      </c>
      <c r="B58" s="76" t="str">
        <f t="shared" si="12"/>
        <v>SEG46-2-1_14122018</v>
      </c>
      <c r="C58">
        <v>14122018</v>
      </c>
    </row>
    <row r="59" spans="1:3" x14ac:dyDescent="0.25">
      <c r="A59" s="90">
        <v>58</v>
      </c>
      <c r="B59" s="76" t="str">
        <f t="shared" si="12"/>
        <v>SEG46-2-2_14122018</v>
      </c>
      <c r="C59">
        <v>14122018</v>
      </c>
    </row>
    <row r="60" spans="1:3" x14ac:dyDescent="0.25">
      <c r="A60" s="91">
        <v>59</v>
      </c>
      <c r="B60" s="76" t="str">
        <f t="shared" si="12"/>
        <v>SEW11-2-1_17122018</v>
      </c>
      <c r="C60">
        <v>17122018</v>
      </c>
    </row>
    <row r="61" spans="1:3" x14ac:dyDescent="0.25">
      <c r="A61" s="91">
        <v>60</v>
      </c>
      <c r="B61" s="76" t="str">
        <f t="shared" si="12"/>
        <v>SEW11-2-2_17122018</v>
      </c>
      <c r="C61">
        <v>17122018</v>
      </c>
    </row>
    <row r="62" spans="1:3" x14ac:dyDescent="0.25">
      <c r="A62" s="72">
        <v>61</v>
      </c>
      <c r="B62" s="76" t="str">
        <f t="shared" si="12"/>
        <v>SEW34-2-1_</v>
      </c>
    </row>
    <row r="63" spans="1:3" x14ac:dyDescent="0.25">
      <c r="A63" s="72">
        <v>62</v>
      </c>
      <c r="B63" s="76" t="str">
        <f t="shared" si="12"/>
        <v>SEW34-2-2_</v>
      </c>
    </row>
    <row r="64" spans="1:3" x14ac:dyDescent="0.25">
      <c r="A64" s="91">
        <v>63</v>
      </c>
      <c r="B64" s="76" t="str">
        <f t="shared" si="12"/>
        <v>SEW43-2-1_17122018</v>
      </c>
      <c r="C64">
        <v>17122018</v>
      </c>
    </row>
    <row r="65" spans="1:3" x14ac:dyDescent="0.25">
      <c r="A65" s="91">
        <v>64</v>
      </c>
      <c r="B65" s="76" t="str">
        <f t="shared" si="12"/>
        <v>SEW43-2-2_17122018</v>
      </c>
      <c r="C65">
        <v>17122018</v>
      </c>
    </row>
    <row r="66" spans="1:3" x14ac:dyDescent="0.25">
      <c r="A66" s="72"/>
      <c r="B66" s="92"/>
      <c r="C66" s="72"/>
    </row>
  </sheetData>
  <conditionalFormatting sqref="O17:O40">
    <cfRule type="cellIs" dxfId="27" priority="14" operator="greaterThan">
      <formula>26</formula>
    </cfRule>
  </conditionalFormatting>
  <conditionalFormatting sqref="Q17">
    <cfRule type="cellIs" dxfId="26" priority="13" operator="lessThan">
      <formula>$O$17</formula>
    </cfRule>
  </conditionalFormatting>
  <conditionalFormatting sqref="O17:O18">
    <cfRule type="cellIs" dxfId="25" priority="12" operator="greaterThan">
      <formula>34</formula>
    </cfRule>
  </conditionalFormatting>
  <conditionalFormatting sqref="O19:O20">
    <cfRule type="cellIs" dxfId="24" priority="11" operator="greaterThan">
      <formula>32</formula>
    </cfRule>
  </conditionalFormatting>
  <conditionalFormatting sqref="O21:O22">
    <cfRule type="cellIs" dxfId="23" priority="9" operator="greaterThan">
      <formula>30</formula>
    </cfRule>
    <cfRule type="cellIs" dxfId="22" priority="10" operator="greaterThan">
      <formula>30</formula>
    </cfRule>
  </conditionalFormatting>
  <conditionalFormatting sqref="O23:O24">
    <cfRule type="cellIs" dxfId="21" priority="8" operator="greaterThan">
      <formula>2</formula>
    </cfRule>
  </conditionalFormatting>
  <conditionalFormatting sqref="O25:O26">
    <cfRule type="cellIs" dxfId="20" priority="7" operator="greaterThan">
      <formula>10</formula>
    </cfRule>
  </conditionalFormatting>
  <conditionalFormatting sqref="O27:O28">
    <cfRule type="cellIs" dxfId="19" priority="6" operator="greaterThan">
      <formula>2</formula>
    </cfRule>
  </conditionalFormatting>
  <conditionalFormatting sqref="O29:O30 O33:O34">
    <cfRule type="cellIs" dxfId="18" priority="5" operator="greaterThan">
      <formula>14</formula>
    </cfRule>
  </conditionalFormatting>
  <conditionalFormatting sqref="O31:O32">
    <cfRule type="cellIs" dxfId="17" priority="4" operator="greaterThan">
      <formula>12</formula>
    </cfRule>
  </conditionalFormatting>
  <conditionalFormatting sqref="R17:R40">
    <cfRule type="cellIs" dxfId="16" priority="1" operator="greaterThan">
      <formula>1</formula>
    </cfRule>
    <cfRule type="cellIs" dxfId="15" priority="2" operator="greaterThan">
      <formula>0.5</formula>
    </cfRule>
    <cfRule type="cellIs" dxfId="14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65"/>
  <sheetViews>
    <sheetView topLeftCell="E10" workbookViewId="0">
      <selection activeCell="S43" sqref="S43"/>
    </sheetView>
  </sheetViews>
  <sheetFormatPr baseColWidth="10" defaultRowHeight="15.75" x14ac:dyDescent="0.25"/>
  <cols>
    <col min="1" max="1" width="2.875" bestFit="1" customWidth="1"/>
    <col min="3" max="3" width="17.375" bestFit="1" customWidth="1"/>
    <col min="9" max="9" width="6.625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43486</v>
      </c>
      <c r="D3" s="36">
        <v>3015</v>
      </c>
      <c r="E3" s="14">
        <v>1672.7</v>
      </c>
      <c r="F3" s="37">
        <v>376.85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43486</v>
      </c>
      <c r="D4" s="36">
        <v>3015</v>
      </c>
      <c r="E4" s="37">
        <v>1411.4</v>
      </c>
      <c r="F4" s="37">
        <v>339.57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43486</v>
      </c>
      <c r="D5" s="36">
        <v>3015</v>
      </c>
      <c r="E5" s="14">
        <v>1367.4</v>
      </c>
      <c r="F5" s="37">
        <v>314.44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43486</v>
      </c>
      <c r="D6" s="36">
        <v>3015</v>
      </c>
      <c r="E6" s="37">
        <v>1168.0999999999999</v>
      </c>
      <c r="F6" s="37">
        <v>284.95999999999998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43486</v>
      </c>
      <c r="D7" s="36">
        <v>3015</v>
      </c>
      <c r="E7" s="14">
        <v>1065.7</v>
      </c>
      <c r="F7" s="37">
        <v>242.11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43486</v>
      </c>
      <c r="D8" s="36">
        <v>3015</v>
      </c>
      <c r="E8" s="37">
        <v>865.78</v>
      </c>
      <c r="F8" s="37">
        <v>207.06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43486</v>
      </c>
      <c r="D9" s="36">
        <v>3015</v>
      </c>
      <c r="E9" s="14">
        <v>722.31</v>
      </c>
      <c r="F9" s="37">
        <v>173.54</v>
      </c>
      <c r="G9" s="38">
        <f t="shared" si="0"/>
        <v>6.03</v>
      </c>
      <c r="H9" s="41" t="s">
        <v>78</v>
      </c>
      <c r="I9" s="41"/>
      <c r="J9" s="42">
        <f>SLOPE(G3:G13,E3:E13)</f>
        <v>9.0679661157355637E-3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43486</v>
      </c>
      <c r="D10" s="36">
        <v>3015</v>
      </c>
      <c r="E10" s="14">
        <v>500.07</v>
      </c>
      <c r="F10" s="37">
        <v>131.93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-0.23146573587732977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43486</v>
      </c>
      <c r="D11" s="36">
        <v>3015</v>
      </c>
      <c r="E11" s="14">
        <v>357.9</v>
      </c>
      <c r="F11" s="37">
        <v>95.74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43486</v>
      </c>
      <c r="D12" s="36">
        <v>3015</v>
      </c>
      <c r="E12" s="43">
        <v>127.39</v>
      </c>
      <c r="F12" s="43">
        <v>35.593000000000004</v>
      </c>
      <c r="G12" s="38">
        <f t="shared" si="0"/>
        <v>1.206</v>
      </c>
      <c r="H12" s="44" t="s">
        <v>80</v>
      </c>
      <c r="I12" s="44"/>
      <c r="J12" s="45">
        <f>SLOPE(G3:G13,F3:F13)</f>
        <v>4.0191440913608691E-2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43486</v>
      </c>
      <c r="D13" s="36">
        <v>3015</v>
      </c>
      <c r="E13" s="43">
        <v>65.736000000000004</v>
      </c>
      <c r="F13" s="43">
        <v>19.704000000000001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-0.66156049229626923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 x14ac:dyDescent="0.25">
      <c r="A17">
        <v>41</v>
      </c>
      <c r="B17" s="84" t="s">
        <v>27</v>
      </c>
      <c r="C17" s="56">
        <f>C$3+I17</f>
        <v>43486</v>
      </c>
      <c r="D17" s="13"/>
      <c r="E17" s="57"/>
      <c r="F17" s="58"/>
      <c r="G17" s="59" t="e">
        <f>((J$9*E17)+J$10)/D17/1000</f>
        <v>#DIV/0!</v>
      </c>
      <c r="H17" s="59" t="e">
        <f>((J$12*F17)+J$13)/D17/1000</f>
        <v>#DIV/0!</v>
      </c>
      <c r="I17" s="83"/>
      <c r="J17" s="60">
        <f>jar_information!R3</f>
        <v>43441.590277777781</v>
      </c>
      <c r="K17" s="61">
        <f t="shared" ref="K17:K40" si="1">C17-J17</f>
        <v>44.409722222218988</v>
      </c>
      <c r="L17" s="61">
        <f>K17*24</f>
        <v>1065.8333333332557</v>
      </c>
      <c r="M17" s="62">
        <f>jar_information!H3</f>
        <v>1044.8122446695395</v>
      </c>
      <c r="N17" s="61" t="e">
        <f>G17*M17</f>
        <v>#DIV/0!</v>
      </c>
      <c r="O17" s="61" t="e">
        <f>N17*1.83</f>
        <v>#DIV/0!</v>
      </c>
      <c r="P17" s="63" t="e">
        <f>O17*(12/(12+(16*2)))</f>
        <v>#DIV/0!</v>
      </c>
      <c r="Q17" s="89">
        <v>33.9422</v>
      </c>
      <c r="R17" s="64" t="e">
        <f>P17*(400/(400+M17))</f>
        <v>#DIV/0!</v>
      </c>
      <c r="S17" s="64"/>
      <c r="T17" s="64"/>
      <c r="U17" s="62"/>
      <c r="V17" s="65" t="e">
        <f>G17*1000000</f>
        <v>#DIV/0!</v>
      </c>
      <c r="W17" s="66" t="e">
        <f>N17/M17*100</f>
        <v>#DIV/0!</v>
      </c>
      <c r="X17" s="90" t="s">
        <v>112</v>
      </c>
    </row>
    <row r="18" spans="1:24" x14ac:dyDescent="0.25">
      <c r="A18">
        <v>42</v>
      </c>
      <c r="B18" s="84" t="s">
        <v>28</v>
      </c>
      <c r="C18" s="56">
        <f t="shared" ref="C18:C40" si="2">C$3+I18</f>
        <v>43486</v>
      </c>
      <c r="D18" s="13"/>
      <c r="E18" s="67"/>
      <c r="F18" s="68"/>
      <c r="G18" s="59" t="e">
        <f t="shared" ref="G18:G40" si="3">((J$9*E18)+J$10)/D18/1000</f>
        <v>#DIV/0!</v>
      </c>
      <c r="H18" s="59" t="e">
        <f t="shared" ref="H18:H40" si="4">((J$12*F18)+J$13)/D18/1000</f>
        <v>#DIV/0!</v>
      </c>
      <c r="I18" s="83"/>
      <c r="J18" s="60">
        <f>jar_information!R4</f>
        <v>43441.590277777781</v>
      </c>
      <c r="K18" s="61">
        <f t="shared" si="1"/>
        <v>44.409722222218988</v>
      </c>
      <c r="L18" s="61">
        <f t="shared" ref="L18:L40" si="5">K18*24</f>
        <v>1065.8333333332557</v>
      </c>
      <c r="M18" s="62">
        <f>jar_information!H4</f>
        <v>1044.8122446695395</v>
      </c>
      <c r="N18" s="61" t="e">
        <f t="shared" ref="N18:N40" si="6">G18*M18</f>
        <v>#DIV/0!</v>
      </c>
      <c r="O18" s="61" t="e">
        <f t="shared" ref="O18:O40" si="7">N18*1.83</f>
        <v>#DIV/0!</v>
      </c>
      <c r="P18" s="63" t="e">
        <f t="shared" ref="P18:P40" si="8">O18*(12/(12+(16*2)))</f>
        <v>#DIV/0!</v>
      </c>
      <c r="Q18" s="89">
        <v>34.006799999999998</v>
      </c>
      <c r="R18" s="64" t="e">
        <f t="shared" ref="R18:R40" si="9">P18*(400/(400+M18))</f>
        <v>#DIV/0!</v>
      </c>
      <c r="S18" s="64"/>
      <c r="T18" s="69"/>
      <c r="U18" s="62"/>
      <c r="V18" s="65" t="e">
        <f t="shared" ref="V18:V40" si="10">G18*1000000</f>
        <v>#DIV/0!</v>
      </c>
      <c r="W18" s="66" t="e">
        <f t="shared" ref="W18:W40" si="11">N18/M18*100</f>
        <v>#DIV/0!</v>
      </c>
      <c r="X18" s="90" t="s">
        <v>112</v>
      </c>
    </row>
    <row r="19" spans="1:24" x14ac:dyDescent="0.25">
      <c r="A19">
        <v>43</v>
      </c>
      <c r="B19" s="84" t="s">
        <v>25</v>
      </c>
      <c r="C19" s="56">
        <f t="shared" si="2"/>
        <v>43486</v>
      </c>
      <c r="D19" s="13"/>
      <c r="E19" s="67"/>
      <c r="F19" s="68"/>
      <c r="G19" s="59" t="e">
        <f t="shared" si="3"/>
        <v>#DIV/0!</v>
      </c>
      <c r="H19" s="59" t="e">
        <f t="shared" si="4"/>
        <v>#DIV/0!</v>
      </c>
      <c r="I19" s="83"/>
      <c r="J19" s="60">
        <f>jar_information!R5</f>
        <v>43441.590277777781</v>
      </c>
      <c r="K19" s="61">
        <f t="shared" si="1"/>
        <v>44.409722222218988</v>
      </c>
      <c r="L19" s="61">
        <f t="shared" si="5"/>
        <v>1065.8333333332557</v>
      </c>
      <c r="M19" s="62">
        <f>jar_information!H5</f>
        <v>1049.7540949151592</v>
      </c>
      <c r="N19" s="61" t="e">
        <f t="shared" si="6"/>
        <v>#DIV/0!</v>
      </c>
      <c r="O19" s="61" t="e">
        <f t="shared" si="7"/>
        <v>#DIV/0!</v>
      </c>
      <c r="P19" s="63" t="e">
        <f t="shared" si="8"/>
        <v>#DIV/0!</v>
      </c>
      <c r="Q19" s="89">
        <v>32.056000000000004</v>
      </c>
      <c r="R19" s="64" t="e">
        <f t="shared" si="9"/>
        <v>#DIV/0!</v>
      </c>
      <c r="S19" s="64"/>
      <c r="T19" s="69"/>
      <c r="U19" s="62"/>
      <c r="V19" s="65" t="e">
        <f t="shared" si="10"/>
        <v>#DIV/0!</v>
      </c>
      <c r="W19" s="66" t="e">
        <f t="shared" si="11"/>
        <v>#DIV/0!</v>
      </c>
      <c r="X19" s="90" t="s">
        <v>112</v>
      </c>
    </row>
    <row r="20" spans="1:24" x14ac:dyDescent="0.25">
      <c r="A20">
        <v>44</v>
      </c>
      <c r="B20" s="84" t="s">
        <v>26</v>
      </c>
      <c r="C20" s="56">
        <f t="shared" si="2"/>
        <v>43486</v>
      </c>
      <c r="D20" s="13"/>
      <c r="E20" s="67"/>
      <c r="F20" s="68"/>
      <c r="G20" s="59" t="e">
        <f t="shared" si="3"/>
        <v>#DIV/0!</v>
      </c>
      <c r="H20" s="59" t="e">
        <f t="shared" si="4"/>
        <v>#DIV/0!</v>
      </c>
      <c r="I20" s="83"/>
      <c r="J20" s="60">
        <f>jar_information!R6</f>
        <v>43441.590277777781</v>
      </c>
      <c r="K20" s="61">
        <f t="shared" si="1"/>
        <v>44.409722222218988</v>
      </c>
      <c r="L20" s="61">
        <f t="shared" si="5"/>
        <v>1065.8333333332557</v>
      </c>
      <c r="M20" s="62">
        <f>jar_information!H6</f>
        <v>1044.8122446695395</v>
      </c>
      <c r="N20" s="61" t="e">
        <f t="shared" si="6"/>
        <v>#DIV/0!</v>
      </c>
      <c r="O20" s="61" t="e">
        <f t="shared" si="7"/>
        <v>#DIV/0!</v>
      </c>
      <c r="P20" s="63" t="e">
        <f t="shared" si="8"/>
        <v>#DIV/0!</v>
      </c>
      <c r="Q20" s="89">
        <v>32.0944</v>
      </c>
      <c r="R20" s="64" t="e">
        <f t="shared" si="9"/>
        <v>#DIV/0!</v>
      </c>
      <c r="S20" s="64"/>
      <c r="T20" s="69"/>
      <c r="U20" s="62"/>
      <c r="V20" s="65" t="e">
        <f t="shared" si="10"/>
        <v>#DIV/0!</v>
      </c>
      <c r="W20" s="66" t="e">
        <f t="shared" si="11"/>
        <v>#DIV/0!</v>
      </c>
      <c r="X20" s="90" t="s">
        <v>112</v>
      </c>
    </row>
    <row r="21" spans="1:24" x14ac:dyDescent="0.25">
      <c r="A21">
        <v>45</v>
      </c>
      <c r="B21" s="84" t="s">
        <v>29</v>
      </c>
      <c r="C21" s="56">
        <f t="shared" si="2"/>
        <v>43486</v>
      </c>
      <c r="D21" s="13"/>
      <c r="E21" s="67"/>
      <c r="F21" s="68"/>
      <c r="G21" s="59" t="e">
        <f t="shared" si="3"/>
        <v>#DIV/0!</v>
      </c>
      <c r="H21" s="59" t="e">
        <f t="shared" si="4"/>
        <v>#DIV/0!</v>
      </c>
      <c r="I21" s="83"/>
      <c r="J21" s="60">
        <f>jar_information!R7</f>
        <v>43441.590277777781</v>
      </c>
      <c r="K21" s="61">
        <f t="shared" si="1"/>
        <v>44.409722222218988</v>
      </c>
      <c r="L21" s="61">
        <f t="shared" si="5"/>
        <v>1065.8333333332557</v>
      </c>
      <c r="M21" s="62">
        <f>jar_information!H7</f>
        <v>1034.9727995536336</v>
      </c>
      <c r="N21" s="61" t="e">
        <f t="shared" si="6"/>
        <v>#DIV/0!</v>
      </c>
      <c r="O21" s="61" t="e">
        <f t="shared" si="7"/>
        <v>#DIV/0!</v>
      </c>
      <c r="P21" s="63" t="e">
        <f t="shared" si="8"/>
        <v>#DIV/0!</v>
      </c>
      <c r="Q21" s="86">
        <v>30.027000000000001</v>
      </c>
      <c r="R21" s="64" t="e">
        <f t="shared" si="9"/>
        <v>#DIV/0!</v>
      </c>
      <c r="S21" s="64"/>
      <c r="T21" s="69"/>
      <c r="U21" s="70"/>
      <c r="V21" s="65" t="e">
        <f t="shared" si="10"/>
        <v>#DIV/0!</v>
      </c>
      <c r="W21" s="66" t="e">
        <f t="shared" si="11"/>
        <v>#DIV/0!</v>
      </c>
      <c r="X21" s="85" t="s">
        <v>109</v>
      </c>
    </row>
    <row r="22" spans="1:24" x14ac:dyDescent="0.25">
      <c r="A22">
        <v>46</v>
      </c>
      <c r="B22" s="84" t="s">
        <v>30</v>
      </c>
      <c r="C22" s="56">
        <f t="shared" si="2"/>
        <v>43486</v>
      </c>
      <c r="D22" s="13"/>
      <c r="E22" s="67"/>
      <c r="F22" s="68"/>
      <c r="G22" s="59" t="e">
        <f t="shared" si="3"/>
        <v>#DIV/0!</v>
      </c>
      <c r="H22" s="59" t="e">
        <f t="shared" si="4"/>
        <v>#DIV/0!</v>
      </c>
      <c r="I22" s="83"/>
      <c r="J22" s="60">
        <f>jar_information!R8</f>
        <v>43441.590277777781</v>
      </c>
      <c r="K22" s="61">
        <f t="shared" si="1"/>
        <v>44.409722222218988</v>
      </c>
      <c r="L22" s="61">
        <f t="shared" si="5"/>
        <v>1065.8333333332557</v>
      </c>
      <c r="M22" s="62">
        <f>jar_information!H8</f>
        <v>1044.8122446695395</v>
      </c>
      <c r="N22" s="61" t="e">
        <f t="shared" si="6"/>
        <v>#DIV/0!</v>
      </c>
      <c r="O22" s="61" t="e">
        <f t="shared" si="7"/>
        <v>#DIV/0!</v>
      </c>
      <c r="P22" s="63" t="e">
        <f t="shared" si="8"/>
        <v>#DIV/0!</v>
      </c>
      <c r="Q22" s="86">
        <v>29.988</v>
      </c>
      <c r="R22" s="64" t="e">
        <f t="shared" si="9"/>
        <v>#DIV/0!</v>
      </c>
      <c r="S22" s="64"/>
      <c r="T22" s="69"/>
      <c r="U22" s="62"/>
      <c r="V22" s="65" t="e">
        <f t="shared" si="10"/>
        <v>#DIV/0!</v>
      </c>
      <c r="W22" s="66" t="e">
        <f t="shared" si="11"/>
        <v>#DIV/0!</v>
      </c>
      <c r="X22" s="85" t="s">
        <v>109</v>
      </c>
    </row>
    <row r="23" spans="1:24" x14ac:dyDescent="0.25">
      <c r="A23">
        <v>47</v>
      </c>
      <c r="B23" s="84" t="s">
        <v>3</v>
      </c>
      <c r="C23" s="56">
        <f t="shared" si="2"/>
        <v>43486</v>
      </c>
      <c r="D23" s="13"/>
      <c r="E23" s="67"/>
      <c r="F23" s="68"/>
      <c r="G23" s="59" t="e">
        <f t="shared" si="3"/>
        <v>#DIV/0!</v>
      </c>
      <c r="H23" s="59" t="e">
        <f t="shared" si="4"/>
        <v>#DIV/0!</v>
      </c>
      <c r="I23" s="83"/>
      <c r="J23" s="60">
        <f>jar_information!R9</f>
        <v>43441.590277777781</v>
      </c>
      <c r="K23" s="61">
        <f t="shared" si="1"/>
        <v>44.409722222218988</v>
      </c>
      <c r="L23" s="61">
        <f t="shared" si="5"/>
        <v>1065.8333333332557</v>
      </c>
      <c r="M23" s="62">
        <f>jar_information!H9</f>
        <v>1044.8122446695395</v>
      </c>
      <c r="N23" s="61" t="e">
        <f t="shared" si="6"/>
        <v>#DIV/0!</v>
      </c>
      <c r="O23" s="61" t="e">
        <f t="shared" si="7"/>
        <v>#DIV/0!</v>
      </c>
      <c r="P23" s="63" t="e">
        <f t="shared" si="8"/>
        <v>#DIV/0!</v>
      </c>
      <c r="Q23" s="89">
        <v>2.0007999999999999</v>
      </c>
      <c r="R23" s="64" t="e">
        <f t="shared" si="9"/>
        <v>#DIV/0!</v>
      </c>
      <c r="S23" s="64"/>
      <c r="T23" s="69"/>
      <c r="U23" s="62"/>
      <c r="V23" s="65" t="e">
        <f t="shared" si="10"/>
        <v>#DIV/0!</v>
      </c>
      <c r="W23" s="66" t="e">
        <f t="shared" si="11"/>
        <v>#DIV/0!</v>
      </c>
      <c r="X23" s="90" t="s">
        <v>112</v>
      </c>
    </row>
    <row r="24" spans="1:24" x14ac:dyDescent="0.25">
      <c r="A24">
        <v>48</v>
      </c>
      <c r="B24" s="84" t="s">
        <v>4</v>
      </c>
      <c r="C24" s="56">
        <f t="shared" si="2"/>
        <v>43486</v>
      </c>
      <c r="D24" s="13"/>
      <c r="E24" s="67"/>
      <c r="F24" s="68"/>
      <c r="G24" s="59" t="e">
        <f t="shared" si="3"/>
        <v>#DIV/0!</v>
      </c>
      <c r="H24" s="59" t="e">
        <f t="shared" si="4"/>
        <v>#DIV/0!</v>
      </c>
      <c r="I24" s="83"/>
      <c r="J24" s="60">
        <f>jar_information!R10</f>
        <v>43441.590277777781</v>
      </c>
      <c r="K24" s="61">
        <f t="shared" si="1"/>
        <v>44.409722222218988</v>
      </c>
      <c r="L24" s="61">
        <f t="shared" si="5"/>
        <v>1065.8333333332557</v>
      </c>
      <c r="M24" s="62">
        <f>jar_information!H10</f>
        <v>1049.7540949151592</v>
      </c>
      <c r="N24" s="61" t="e">
        <f t="shared" si="6"/>
        <v>#DIV/0!</v>
      </c>
      <c r="O24" s="61" t="e">
        <f t="shared" si="7"/>
        <v>#DIV/0!</v>
      </c>
      <c r="P24" s="63" t="e">
        <f t="shared" si="8"/>
        <v>#DIV/0!</v>
      </c>
      <c r="Q24" s="89">
        <v>2.0004000000000004</v>
      </c>
      <c r="R24" s="64" t="e">
        <f t="shared" si="9"/>
        <v>#DIV/0!</v>
      </c>
      <c r="S24" s="64"/>
      <c r="T24" s="69"/>
      <c r="U24" s="62"/>
      <c r="V24" s="65" t="e">
        <f t="shared" si="10"/>
        <v>#DIV/0!</v>
      </c>
      <c r="W24" s="66" t="e">
        <f t="shared" si="11"/>
        <v>#DIV/0!</v>
      </c>
      <c r="X24" s="90" t="s">
        <v>112</v>
      </c>
    </row>
    <row r="25" spans="1:24" x14ac:dyDescent="0.25">
      <c r="A25">
        <v>49</v>
      </c>
      <c r="B25" s="84" t="s">
        <v>31</v>
      </c>
      <c r="C25" s="56">
        <f t="shared" si="2"/>
        <v>43486</v>
      </c>
      <c r="D25" s="13"/>
      <c r="E25" s="67"/>
      <c r="F25" s="68"/>
      <c r="G25" s="59" t="e">
        <f t="shared" si="3"/>
        <v>#DIV/0!</v>
      </c>
      <c r="H25" s="59" t="e">
        <f t="shared" si="4"/>
        <v>#DIV/0!</v>
      </c>
      <c r="I25" s="83"/>
      <c r="J25" s="60">
        <f>jar_information!R11</f>
        <v>43441.590277777781</v>
      </c>
      <c r="K25" s="61">
        <f t="shared" si="1"/>
        <v>44.409722222218988</v>
      </c>
      <c r="L25" s="61">
        <f t="shared" si="5"/>
        <v>1065.8333333332557</v>
      </c>
      <c r="M25" s="62">
        <f>jar_information!H11</f>
        <v>1049.7540949151592</v>
      </c>
      <c r="N25" s="61" t="e">
        <f t="shared" si="6"/>
        <v>#DIV/0!</v>
      </c>
      <c r="O25" s="61" t="e">
        <f t="shared" si="7"/>
        <v>#DIV/0!</v>
      </c>
      <c r="P25" s="63" t="e">
        <f t="shared" si="8"/>
        <v>#DIV/0!</v>
      </c>
      <c r="Q25" s="86">
        <v>10.009499999999999</v>
      </c>
      <c r="R25" s="64" t="e">
        <f t="shared" si="9"/>
        <v>#DIV/0!</v>
      </c>
      <c r="S25" s="64"/>
      <c r="V25" s="65" t="e">
        <f t="shared" si="10"/>
        <v>#DIV/0!</v>
      </c>
      <c r="W25" s="66" t="e">
        <f t="shared" si="11"/>
        <v>#DIV/0!</v>
      </c>
      <c r="X25" s="85" t="s">
        <v>109</v>
      </c>
    </row>
    <row r="26" spans="1:24" x14ac:dyDescent="0.25">
      <c r="A26">
        <v>50</v>
      </c>
      <c r="B26" s="84" t="s">
        <v>32</v>
      </c>
      <c r="C26" s="56">
        <f t="shared" si="2"/>
        <v>43486</v>
      </c>
      <c r="D26" s="13"/>
      <c r="E26" s="67"/>
      <c r="F26" s="68"/>
      <c r="G26" s="59" t="e">
        <f t="shared" si="3"/>
        <v>#DIV/0!</v>
      </c>
      <c r="H26" s="59" t="e">
        <f t="shared" si="4"/>
        <v>#DIV/0!</v>
      </c>
      <c r="I26" s="83"/>
      <c r="J26" s="60">
        <f>jar_information!R12</f>
        <v>43441.590277777781</v>
      </c>
      <c r="K26" s="61">
        <f t="shared" si="1"/>
        <v>44.409722222218988</v>
      </c>
      <c r="L26" s="61">
        <f t="shared" si="5"/>
        <v>1065.8333333332557</v>
      </c>
      <c r="M26" s="62">
        <f>jar_information!H12</f>
        <v>1039.8851682662084</v>
      </c>
      <c r="N26" s="61" t="e">
        <f t="shared" si="6"/>
        <v>#DIV/0!</v>
      </c>
      <c r="O26" s="61" t="e">
        <f t="shared" si="7"/>
        <v>#DIV/0!</v>
      </c>
      <c r="P26" s="63" t="e">
        <f t="shared" si="8"/>
        <v>#DIV/0!</v>
      </c>
      <c r="Q26" s="86">
        <v>10.016999999999999</v>
      </c>
      <c r="R26" s="64" t="e">
        <f t="shared" si="9"/>
        <v>#DIV/0!</v>
      </c>
      <c r="S26" s="64"/>
      <c r="V26" s="65" t="e">
        <f t="shared" si="10"/>
        <v>#DIV/0!</v>
      </c>
      <c r="W26" s="66" t="e">
        <f t="shared" si="11"/>
        <v>#DIV/0!</v>
      </c>
      <c r="X26" s="85" t="s">
        <v>109</v>
      </c>
    </row>
    <row r="27" spans="1:24" x14ac:dyDescent="0.25">
      <c r="A27" s="72">
        <v>51</v>
      </c>
      <c r="B27" s="84" t="s">
        <v>5</v>
      </c>
      <c r="C27" s="56">
        <f t="shared" si="2"/>
        <v>43486</v>
      </c>
      <c r="D27" s="13"/>
      <c r="E27" s="67"/>
      <c r="F27" s="68"/>
      <c r="G27" s="59" t="e">
        <f t="shared" si="3"/>
        <v>#DIV/0!</v>
      </c>
      <c r="H27" s="59" t="e">
        <f t="shared" si="4"/>
        <v>#DIV/0!</v>
      </c>
      <c r="I27" s="83"/>
      <c r="J27" s="60">
        <f>jar_information!R13</f>
        <v>43441.590277777781</v>
      </c>
      <c r="K27" s="61">
        <f t="shared" si="1"/>
        <v>44.409722222218988</v>
      </c>
      <c r="L27" s="61">
        <f t="shared" si="5"/>
        <v>1065.8333333332557</v>
      </c>
      <c r="M27" s="62">
        <f>jar_information!H13</f>
        <v>1049.7540949151592</v>
      </c>
      <c r="N27" s="61" t="e">
        <f t="shared" si="6"/>
        <v>#DIV/0!</v>
      </c>
      <c r="O27" s="61" t="e">
        <f t="shared" si="7"/>
        <v>#DIV/0!</v>
      </c>
      <c r="P27" s="63" t="e">
        <f t="shared" si="8"/>
        <v>#DIV/0!</v>
      </c>
      <c r="Q27" s="89">
        <v>2.0002</v>
      </c>
      <c r="R27" s="64" t="e">
        <f t="shared" si="9"/>
        <v>#DIV/0!</v>
      </c>
      <c r="S27" s="64"/>
      <c r="T27" s="71"/>
      <c r="U27" s="72"/>
      <c r="V27" s="65" t="e">
        <f t="shared" si="10"/>
        <v>#DIV/0!</v>
      </c>
      <c r="W27" s="66" t="e">
        <f t="shared" si="11"/>
        <v>#DIV/0!</v>
      </c>
      <c r="X27" s="90" t="s">
        <v>112</v>
      </c>
    </row>
    <row r="28" spans="1:24" x14ac:dyDescent="0.25">
      <c r="A28" s="72">
        <v>52</v>
      </c>
      <c r="B28" s="84" t="s">
        <v>6</v>
      </c>
      <c r="C28" s="56">
        <f t="shared" si="2"/>
        <v>43486</v>
      </c>
      <c r="D28" s="13"/>
      <c r="E28" s="67"/>
      <c r="F28" s="68"/>
      <c r="G28" s="59" t="e">
        <f t="shared" si="3"/>
        <v>#DIV/0!</v>
      </c>
      <c r="H28" s="59" t="e">
        <f t="shared" si="4"/>
        <v>#DIV/0!</v>
      </c>
      <c r="I28" s="83"/>
      <c r="J28" s="60">
        <f>jar_information!R14</f>
        <v>43441.590277777781</v>
      </c>
      <c r="K28" s="61">
        <f t="shared" si="1"/>
        <v>44.409722222218988</v>
      </c>
      <c r="L28" s="61">
        <f t="shared" si="5"/>
        <v>1065.8333333332557</v>
      </c>
      <c r="M28" s="62">
        <f>jar_information!H14</f>
        <v>1049.7540949151592</v>
      </c>
      <c r="N28" s="61" t="e">
        <f t="shared" si="6"/>
        <v>#DIV/0!</v>
      </c>
      <c r="O28" s="61" t="e">
        <f t="shared" si="7"/>
        <v>#DIV/0!</v>
      </c>
      <c r="P28" s="63" t="e">
        <f t="shared" si="8"/>
        <v>#DIV/0!</v>
      </c>
      <c r="Q28" s="89">
        <v>1.9986000000000002</v>
      </c>
      <c r="R28" s="64" t="e">
        <f t="shared" si="9"/>
        <v>#DIV/0!</v>
      </c>
      <c r="S28" s="64"/>
      <c r="T28" s="71"/>
      <c r="U28" s="72"/>
      <c r="V28" s="65" t="e">
        <f t="shared" si="10"/>
        <v>#DIV/0!</v>
      </c>
      <c r="W28" s="66" t="e">
        <f t="shared" si="11"/>
        <v>#DIV/0!</v>
      </c>
      <c r="X28" s="90" t="s">
        <v>112</v>
      </c>
    </row>
    <row r="29" spans="1:24" x14ac:dyDescent="0.25">
      <c r="A29" s="72">
        <v>53</v>
      </c>
      <c r="B29" s="84" t="s">
        <v>7</v>
      </c>
      <c r="C29" s="56">
        <f t="shared" si="2"/>
        <v>43486</v>
      </c>
      <c r="D29" s="13"/>
      <c r="E29" s="67"/>
      <c r="F29" s="68"/>
      <c r="G29" s="59" t="e">
        <f t="shared" si="3"/>
        <v>#DIV/0!</v>
      </c>
      <c r="H29" s="59" t="e">
        <f t="shared" si="4"/>
        <v>#DIV/0!</v>
      </c>
      <c r="I29" s="83"/>
      <c r="J29" s="60">
        <f>jar_information!R15</f>
        <v>43441.590277777781</v>
      </c>
      <c r="K29" s="61">
        <f t="shared" si="1"/>
        <v>44.409722222218988</v>
      </c>
      <c r="L29" s="61">
        <f t="shared" si="5"/>
        <v>1065.8333333332557</v>
      </c>
      <c r="M29" s="62">
        <f>jar_information!H15</f>
        <v>1054.7107855519071</v>
      </c>
      <c r="N29" s="61" t="e">
        <f t="shared" si="6"/>
        <v>#DIV/0!</v>
      </c>
      <c r="O29" s="61" t="e">
        <f t="shared" si="7"/>
        <v>#DIV/0!</v>
      </c>
      <c r="P29" s="63" t="e">
        <f t="shared" si="8"/>
        <v>#DIV/0!</v>
      </c>
      <c r="Q29" s="89">
        <v>14.005599999999998</v>
      </c>
      <c r="R29" s="64" t="e">
        <f t="shared" si="9"/>
        <v>#DIV/0!</v>
      </c>
      <c r="S29" s="64"/>
      <c r="T29" s="71"/>
      <c r="U29" s="72"/>
      <c r="V29" s="65" t="e">
        <f t="shared" si="10"/>
        <v>#DIV/0!</v>
      </c>
      <c r="W29" s="66" t="e">
        <f t="shared" si="11"/>
        <v>#DIV/0!</v>
      </c>
      <c r="X29" s="90" t="s">
        <v>112</v>
      </c>
    </row>
    <row r="30" spans="1:24" x14ac:dyDescent="0.25">
      <c r="A30" s="72">
        <v>54</v>
      </c>
      <c r="B30" s="84" t="s">
        <v>8</v>
      </c>
      <c r="C30" s="56">
        <f t="shared" si="2"/>
        <v>43486</v>
      </c>
      <c r="D30" s="13"/>
      <c r="E30" s="67"/>
      <c r="F30" s="68"/>
      <c r="G30" s="59" t="e">
        <f t="shared" si="3"/>
        <v>#DIV/0!</v>
      </c>
      <c r="H30" s="59" t="e">
        <f t="shared" si="4"/>
        <v>#DIV/0!</v>
      </c>
      <c r="I30" s="83"/>
      <c r="J30" s="60">
        <f>jar_information!R16</f>
        <v>43441.590277777781</v>
      </c>
      <c r="K30" s="61">
        <f t="shared" si="1"/>
        <v>44.409722222218988</v>
      </c>
      <c r="L30" s="61">
        <f t="shared" si="5"/>
        <v>1065.8333333332557</v>
      </c>
      <c r="M30" s="62">
        <f>jar_information!H16</f>
        <v>1049.7540949151592</v>
      </c>
      <c r="N30" s="61" t="e">
        <f t="shared" si="6"/>
        <v>#DIV/0!</v>
      </c>
      <c r="O30" s="61" t="e">
        <f t="shared" si="7"/>
        <v>#DIV/0!</v>
      </c>
      <c r="P30" s="63" t="e">
        <f t="shared" si="8"/>
        <v>#DIV/0!</v>
      </c>
      <c r="Q30" s="89">
        <v>14.014699999999999</v>
      </c>
      <c r="R30" s="64" t="e">
        <f t="shared" si="9"/>
        <v>#DIV/0!</v>
      </c>
      <c r="S30" s="64"/>
      <c r="T30" s="71"/>
      <c r="U30" s="72"/>
      <c r="V30" s="65" t="e">
        <f t="shared" si="10"/>
        <v>#DIV/0!</v>
      </c>
      <c r="W30" s="66" t="e">
        <f t="shared" si="11"/>
        <v>#DIV/0!</v>
      </c>
      <c r="X30" s="90" t="s">
        <v>112</v>
      </c>
    </row>
    <row r="31" spans="1:24" x14ac:dyDescent="0.25">
      <c r="A31" s="72">
        <v>55</v>
      </c>
      <c r="B31" s="84" t="s">
        <v>9</v>
      </c>
      <c r="C31" s="56">
        <f t="shared" si="2"/>
        <v>43486</v>
      </c>
      <c r="D31" s="13"/>
      <c r="E31" s="67"/>
      <c r="F31" s="68"/>
      <c r="G31" s="59" t="e">
        <f t="shared" si="3"/>
        <v>#DIV/0!</v>
      </c>
      <c r="H31" s="59" t="e">
        <f t="shared" si="4"/>
        <v>#DIV/0!</v>
      </c>
      <c r="I31" s="83"/>
      <c r="J31" s="60">
        <f>jar_information!R17</f>
        <v>43441.590277777781</v>
      </c>
      <c r="K31" s="61">
        <f t="shared" si="1"/>
        <v>44.409722222218988</v>
      </c>
      <c r="L31" s="61">
        <f t="shared" si="5"/>
        <v>1065.8333333332557</v>
      </c>
      <c r="M31" s="62">
        <f>jar_information!H17</f>
        <v>1054.7107855519071</v>
      </c>
      <c r="N31" s="61" t="e">
        <f t="shared" si="6"/>
        <v>#DIV/0!</v>
      </c>
      <c r="O31" s="61" t="e">
        <f t="shared" si="7"/>
        <v>#DIV/0!</v>
      </c>
      <c r="P31" s="63" t="e">
        <f t="shared" si="8"/>
        <v>#DIV/0!</v>
      </c>
      <c r="Q31" s="89">
        <v>12.0282</v>
      </c>
      <c r="R31" s="64" t="e">
        <f t="shared" si="9"/>
        <v>#DIV/0!</v>
      </c>
      <c r="S31" s="64"/>
      <c r="T31" s="72"/>
      <c r="U31" s="72"/>
      <c r="V31" s="65" t="e">
        <f t="shared" si="10"/>
        <v>#DIV/0!</v>
      </c>
      <c r="W31" s="66" t="e">
        <f t="shared" si="11"/>
        <v>#DIV/0!</v>
      </c>
      <c r="X31" s="90" t="s">
        <v>112</v>
      </c>
    </row>
    <row r="32" spans="1:24" x14ac:dyDescent="0.25">
      <c r="A32" s="72">
        <v>56</v>
      </c>
      <c r="B32" s="84" t="s">
        <v>10</v>
      </c>
      <c r="C32" s="56">
        <f t="shared" si="2"/>
        <v>43486</v>
      </c>
      <c r="D32" s="13"/>
      <c r="E32" s="67"/>
      <c r="F32" s="68"/>
      <c r="G32" s="59" t="e">
        <f t="shared" si="3"/>
        <v>#DIV/0!</v>
      </c>
      <c r="H32" s="59" t="e">
        <f t="shared" si="4"/>
        <v>#DIV/0!</v>
      </c>
      <c r="I32" s="83"/>
      <c r="J32" s="60">
        <f>jar_information!R18</f>
        <v>43441.590277777781</v>
      </c>
      <c r="K32" s="61">
        <f t="shared" si="1"/>
        <v>44.409722222218988</v>
      </c>
      <c r="L32" s="61">
        <f t="shared" si="5"/>
        <v>1065.8333333332557</v>
      </c>
      <c r="M32" s="62">
        <f>jar_information!H18</f>
        <v>1049.7540949151592</v>
      </c>
      <c r="N32" s="61" t="e">
        <f t="shared" si="6"/>
        <v>#DIV/0!</v>
      </c>
      <c r="O32" s="61" t="e">
        <f t="shared" si="7"/>
        <v>#DIV/0!</v>
      </c>
      <c r="P32" s="63" t="e">
        <f t="shared" si="8"/>
        <v>#DIV/0!</v>
      </c>
      <c r="Q32" s="89">
        <v>12.006599999999999</v>
      </c>
      <c r="R32" s="64" t="e">
        <f t="shared" si="9"/>
        <v>#DIV/0!</v>
      </c>
      <c r="S32" s="64"/>
      <c r="T32" s="72"/>
      <c r="U32" s="72"/>
      <c r="V32" s="65" t="e">
        <f t="shared" si="10"/>
        <v>#DIV/0!</v>
      </c>
      <c r="W32" s="66" t="e">
        <f t="shared" si="11"/>
        <v>#DIV/0!</v>
      </c>
      <c r="X32" s="90" t="s">
        <v>112</v>
      </c>
    </row>
    <row r="33" spans="1:24" x14ac:dyDescent="0.25">
      <c r="A33" s="72">
        <v>57</v>
      </c>
      <c r="B33" s="84" t="s">
        <v>11</v>
      </c>
      <c r="C33" s="56">
        <f t="shared" si="2"/>
        <v>43486</v>
      </c>
      <c r="D33" s="13"/>
      <c r="E33" s="67"/>
      <c r="F33" s="68"/>
      <c r="G33" s="59" t="e">
        <f t="shared" si="3"/>
        <v>#DIV/0!</v>
      </c>
      <c r="H33" s="59" t="e">
        <f t="shared" si="4"/>
        <v>#DIV/0!</v>
      </c>
      <c r="I33" s="83"/>
      <c r="J33" s="60">
        <f>jar_information!R19</f>
        <v>43441.590277777781</v>
      </c>
      <c r="K33" s="61">
        <f t="shared" si="1"/>
        <v>44.409722222218988</v>
      </c>
      <c r="L33" s="61">
        <f t="shared" si="5"/>
        <v>1065.8333333332557</v>
      </c>
      <c r="M33" s="62">
        <f>jar_information!H19</f>
        <v>1049.7540949151592</v>
      </c>
      <c r="N33" s="61" t="e">
        <f t="shared" si="6"/>
        <v>#DIV/0!</v>
      </c>
      <c r="O33" s="61" t="e">
        <f t="shared" si="7"/>
        <v>#DIV/0!</v>
      </c>
      <c r="P33" s="63" t="e">
        <f t="shared" si="8"/>
        <v>#DIV/0!</v>
      </c>
      <c r="Q33" s="89">
        <v>14.0084</v>
      </c>
      <c r="R33" s="64" t="e">
        <f t="shared" si="9"/>
        <v>#DIV/0!</v>
      </c>
      <c r="S33" s="64"/>
      <c r="T33" s="72"/>
      <c r="U33" s="72"/>
      <c r="V33" s="65" t="e">
        <f t="shared" si="10"/>
        <v>#DIV/0!</v>
      </c>
      <c r="W33" s="66" t="e">
        <f t="shared" si="11"/>
        <v>#DIV/0!</v>
      </c>
      <c r="X33" s="90" t="s">
        <v>112</v>
      </c>
    </row>
    <row r="34" spans="1:24" x14ac:dyDescent="0.25">
      <c r="A34" s="72">
        <v>58</v>
      </c>
      <c r="B34" s="84" t="s">
        <v>12</v>
      </c>
      <c r="C34" s="56">
        <f t="shared" si="2"/>
        <v>43486</v>
      </c>
      <c r="D34" s="13"/>
      <c r="E34" s="67"/>
      <c r="F34" s="68"/>
      <c r="G34" s="59" t="e">
        <f t="shared" si="3"/>
        <v>#DIV/0!</v>
      </c>
      <c r="H34" s="59" t="e">
        <f t="shared" si="4"/>
        <v>#DIV/0!</v>
      </c>
      <c r="I34" s="83"/>
      <c r="J34" s="60">
        <f>jar_information!R20</f>
        <v>43441.590277777781</v>
      </c>
      <c r="K34" s="61">
        <f t="shared" si="1"/>
        <v>44.409722222218988</v>
      </c>
      <c r="L34" s="61">
        <f t="shared" si="5"/>
        <v>1065.8333333332557</v>
      </c>
      <c r="M34" s="62">
        <f>jar_information!H20</f>
        <v>1049.7540949151592</v>
      </c>
      <c r="N34" s="61" t="e">
        <f t="shared" si="6"/>
        <v>#DIV/0!</v>
      </c>
      <c r="O34" s="61" t="e">
        <f t="shared" si="7"/>
        <v>#DIV/0!</v>
      </c>
      <c r="P34" s="63" t="e">
        <f t="shared" si="8"/>
        <v>#DIV/0!</v>
      </c>
      <c r="Q34" s="89">
        <v>14</v>
      </c>
      <c r="R34" s="64" t="e">
        <f t="shared" si="9"/>
        <v>#DIV/0!</v>
      </c>
      <c r="S34" s="64"/>
      <c r="T34" s="72"/>
      <c r="U34" s="72"/>
      <c r="V34" s="65" t="e">
        <f t="shared" si="10"/>
        <v>#DIV/0!</v>
      </c>
      <c r="W34" s="66" t="e">
        <f t="shared" si="11"/>
        <v>#DIV/0!</v>
      </c>
      <c r="X34" s="90" t="s">
        <v>112</v>
      </c>
    </row>
    <row r="35" spans="1:24" x14ac:dyDescent="0.25">
      <c r="A35" s="72">
        <v>59</v>
      </c>
      <c r="B35" s="84" t="s">
        <v>13</v>
      </c>
      <c r="C35" s="56">
        <f t="shared" si="2"/>
        <v>43486</v>
      </c>
      <c r="D35" s="13"/>
      <c r="E35" s="67"/>
      <c r="F35" s="68"/>
      <c r="G35" s="59" t="e">
        <f t="shared" si="3"/>
        <v>#DIV/0!</v>
      </c>
      <c r="H35" s="59" t="e">
        <f t="shared" si="4"/>
        <v>#DIV/0!</v>
      </c>
      <c r="I35" s="83"/>
      <c r="J35" s="60">
        <f>jar_information!R21</f>
        <v>43441.590277777781</v>
      </c>
      <c r="K35" s="61">
        <f t="shared" si="1"/>
        <v>44.409722222218988</v>
      </c>
      <c r="L35" s="61">
        <f t="shared" si="5"/>
        <v>1065.8333333332557</v>
      </c>
      <c r="M35" s="62">
        <f>jar_information!H21</f>
        <v>1049.7540949151592</v>
      </c>
      <c r="N35" s="61" t="e">
        <f t="shared" si="6"/>
        <v>#DIV/0!</v>
      </c>
      <c r="O35" s="61" t="e">
        <f t="shared" si="7"/>
        <v>#DIV/0!</v>
      </c>
      <c r="P35" s="63" t="e">
        <f t="shared" si="8"/>
        <v>#DIV/0!</v>
      </c>
      <c r="Q35" s="61">
        <v>6.0008999999999997</v>
      </c>
      <c r="R35" s="64" t="e">
        <f t="shared" si="9"/>
        <v>#DIV/0!</v>
      </c>
      <c r="S35" s="64"/>
      <c r="T35" s="64"/>
      <c r="U35" s="72"/>
      <c r="V35" s="65" t="e">
        <f t="shared" si="10"/>
        <v>#DIV/0!</v>
      </c>
      <c r="W35" s="66" t="e">
        <f t="shared" si="11"/>
        <v>#DIV/0!</v>
      </c>
      <c r="X35" s="91" t="s">
        <v>179</v>
      </c>
    </row>
    <row r="36" spans="1:24" x14ac:dyDescent="0.25">
      <c r="A36" s="72">
        <v>60</v>
      </c>
      <c r="B36" s="84" t="s">
        <v>14</v>
      </c>
      <c r="C36" s="56">
        <f t="shared" si="2"/>
        <v>43486</v>
      </c>
      <c r="D36" s="13"/>
      <c r="E36" s="67"/>
      <c r="F36" s="68"/>
      <c r="G36" s="59" t="e">
        <f t="shared" si="3"/>
        <v>#DIV/0!</v>
      </c>
      <c r="H36" s="59" t="e">
        <f t="shared" si="4"/>
        <v>#DIV/0!</v>
      </c>
      <c r="I36" s="83"/>
      <c r="J36" s="60">
        <f>jar_information!R22</f>
        <v>43441.590277777781</v>
      </c>
      <c r="K36" s="61">
        <f t="shared" si="1"/>
        <v>44.409722222218988</v>
      </c>
      <c r="L36" s="61">
        <f t="shared" si="5"/>
        <v>1065.8333333332557</v>
      </c>
      <c r="M36" s="62">
        <f>jar_information!H22</f>
        <v>1049.7540949151592</v>
      </c>
      <c r="N36" s="61" t="e">
        <f t="shared" si="6"/>
        <v>#DIV/0!</v>
      </c>
      <c r="O36" s="61" t="e">
        <f t="shared" si="7"/>
        <v>#DIV/0!</v>
      </c>
      <c r="P36" s="63" t="e">
        <f t="shared" si="8"/>
        <v>#DIV/0!</v>
      </c>
      <c r="Q36" s="61">
        <v>6.0059999999999993</v>
      </c>
      <c r="R36" s="64" t="e">
        <f t="shared" si="9"/>
        <v>#DIV/0!</v>
      </c>
      <c r="S36" s="64"/>
      <c r="T36" s="64"/>
      <c r="U36" s="72"/>
      <c r="V36" s="65" t="e">
        <f t="shared" si="10"/>
        <v>#DIV/0!</v>
      </c>
      <c r="W36" s="66" t="e">
        <f t="shared" si="11"/>
        <v>#DIV/0!</v>
      </c>
      <c r="X36" s="91" t="s">
        <v>179</v>
      </c>
    </row>
    <row r="37" spans="1:24" x14ac:dyDescent="0.25">
      <c r="A37" s="72">
        <v>61</v>
      </c>
      <c r="B37" s="84" t="s">
        <v>15</v>
      </c>
      <c r="C37" s="56">
        <f t="shared" si="2"/>
        <v>43486.504861111112</v>
      </c>
      <c r="D37" s="13">
        <v>2</v>
      </c>
      <c r="E37" s="67">
        <v>1167.4000000000001</v>
      </c>
      <c r="F37" s="68">
        <v>262.14</v>
      </c>
      <c r="G37" s="59">
        <f t="shared" si="3"/>
        <v>5.1772389538161847E-3</v>
      </c>
      <c r="H37" s="59">
        <f t="shared" si="4"/>
        <v>4.9371119143985561E-3</v>
      </c>
      <c r="I37" s="83">
        <v>0.50486111111111109</v>
      </c>
      <c r="J37" s="60">
        <f>jar_information!R23</f>
        <v>43441.590277777781</v>
      </c>
      <c r="K37" s="61">
        <f t="shared" si="1"/>
        <v>44.914583333331393</v>
      </c>
      <c r="L37" s="61">
        <f t="shared" si="5"/>
        <v>1077.9499999999534</v>
      </c>
      <c r="M37" s="62">
        <f>jar_information!H23</f>
        <v>1054.7107855519071</v>
      </c>
      <c r="N37" s="61">
        <f t="shared" si="6"/>
        <v>5.4604897639694014</v>
      </c>
      <c r="O37" s="61">
        <f t="shared" si="7"/>
        <v>9.9926962680640052</v>
      </c>
      <c r="P37" s="63">
        <f t="shared" si="8"/>
        <v>2.7252808003810922</v>
      </c>
      <c r="Q37" s="61">
        <v>4.0042</v>
      </c>
      <c r="R37" s="64">
        <f t="shared" si="9"/>
        <v>0.74936704324966974</v>
      </c>
      <c r="S37" s="64">
        <f t="shared" ref="S37:S38" si="12">T37/R37*100</f>
        <v>75.903481951552507</v>
      </c>
      <c r="T37" s="64">
        <f t="shared" ref="T37:T38" si="13">U37/314.7</f>
        <v>0.56879567842389578</v>
      </c>
      <c r="U37">
        <v>179</v>
      </c>
      <c r="V37" s="65">
        <f t="shared" si="10"/>
        <v>5177.2389538161851</v>
      </c>
      <c r="W37" s="66">
        <f t="shared" si="11"/>
        <v>0.51772389538161845</v>
      </c>
      <c r="X37" s="81" t="s">
        <v>270</v>
      </c>
    </row>
    <row r="38" spans="1:24" x14ac:dyDescent="0.25">
      <c r="A38" s="72">
        <v>62</v>
      </c>
      <c r="B38" s="84" t="s">
        <v>16</v>
      </c>
      <c r="C38" s="56">
        <f t="shared" si="2"/>
        <v>43486.504861111112</v>
      </c>
      <c r="D38" s="13">
        <v>1</v>
      </c>
      <c r="E38" s="67">
        <v>869.8</v>
      </c>
      <c r="F38" s="68">
        <v>194.32</v>
      </c>
      <c r="G38" s="59">
        <f t="shared" si="3"/>
        <v>7.655851191589463E-3</v>
      </c>
      <c r="H38" s="59">
        <f t="shared" si="4"/>
        <v>7.1484403060361711E-3</v>
      </c>
      <c r="I38" s="83">
        <v>0.50486111111111109</v>
      </c>
      <c r="J38" s="60">
        <f>jar_information!R24</f>
        <v>43441.590277777781</v>
      </c>
      <c r="K38" s="61">
        <f t="shared" si="1"/>
        <v>44.914583333331393</v>
      </c>
      <c r="L38" s="61">
        <f t="shared" si="5"/>
        <v>1077.9499999999534</v>
      </c>
      <c r="M38" s="62">
        <f>jar_information!H24</f>
        <v>1059.6823835289158</v>
      </c>
      <c r="N38" s="61">
        <f t="shared" si="6"/>
        <v>8.1127706386462126</v>
      </c>
      <c r="O38" s="61">
        <f t="shared" si="7"/>
        <v>14.84637026872257</v>
      </c>
      <c r="P38" s="63">
        <f t="shared" si="8"/>
        <v>4.049010073287973</v>
      </c>
      <c r="Q38" s="61">
        <v>4.0068000000000001</v>
      </c>
      <c r="R38" s="64">
        <f t="shared" si="9"/>
        <v>1.1095592079419689</v>
      </c>
      <c r="S38" s="64">
        <f t="shared" si="12"/>
        <v>67.816359637913621</v>
      </c>
      <c r="T38" s="64">
        <f t="shared" si="13"/>
        <v>0.75246266285351138</v>
      </c>
      <c r="U38">
        <v>236.8</v>
      </c>
      <c r="V38" s="65">
        <f t="shared" si="10"/>
        <v>7655.8511915894633</v>
      </c>
      <c r="W38" s="66">
        <f t="shared" si="11"/>
        <v>0.76558511915894634</v>
      </c>
      <c r="X38" s="81" t="s">
        <v>270</v>
      </c>
    </row>
    <row r="39" spans="1:24" x14ac:dyDescent="0.25">
      <c r="A39" s="72">
        <v>63</v>
      </c>
      <c r="B39" s="84" t="s">
        <v>17</v>
      </c>
      <c r="C39" s="56">
        <f t="shared" si="2"/>
        <v>43486</v>
      </c>
      <c r="D39" s="13"/>
      <c r="E39" s="67"/>
      <c r="F39" s="68"/>
      <c r="G39" s="59" t="e">
        <f t="shared" si="3"/>
        <v>#DIV/0!</v>
      </c>
      <c r="H39" s="59" t="e">
        <f t="shared" si="4"/>
        <v>#DIV/0!</v>
      </c>
      <c r="I39" s="83"/>
      <c r="J39" s="60">
        <f>jar_information!R25</f>
        <v>43441.590277777781</v>
      </c>
      <c r="K39" s="61">
        <f t="shared" si="1"/>
        <v>44.409722222218988</v>
      </c>
      <c r="L39" s="61">
        <f t="shared" si="5"/>
        <v>1065.8333333332557</v>
      </c>
      <c r="M39" s="62">
        <f>jar_information!H25</f>
        <v>1059.6823835289158</v>
      </c>
      <c r="N39" s="61" t="e">
        <f t="shared" si="6"/>
        <v>#DIV/0!</v>
      </c>
      <c r="O39" s="61" t="e">
        <f t="shared" si="7"/>
        <v>#DIV/0!</v>
      </c>
      <c r="P39" s="63" t="e">
        <f t="shared" si="8"/>
        <v>#DIV/0!</v>
      </c>
      <c r="Q39" s="61">
        <v>2.0007999999999999</v>
      </c>
      <c r="R39" s="64" t="e">
        <f t="shared" si="9"/>
        <v>#DIV/0!</v>
      </c>
      <c r="S39" s="64"/>
      <c r="T39" s="64"/>
      <c r="V39" s="65" t="e">
        <f t="shared" si="10"/>
        <v>#DIV/0!</v>
      </c>
      <c r="W39" s="66" t="e">
        <f t="shared" si="11"/>
        <v>#DIV/0!</v>
      </c>
      <c r="X39" s="91" t="s">
        <v>179</v>
      </c>
    </row>
    <row r="40" spans="1:24" x14ac:dyDescent="0.25">
      <c r="A40" s="72">
        <v>64</v>
      </c>
      <c r="B40" s="84" t="s">
        <v>18</v>
      </c>
      <c r="C40" s="56">
        <f t="shared" si="2"/>
        <v>43486</v>
      </c>
      <c r="D40" s="13"/>
      <c r="E40" s="67"/>
      <c r="F40" s="68"/>
      <c r="G40" s="59" t="e">
        <f t="shared" si="3"/>
        <v>#DIV/0!</v>
      </c>
      <c r="H40" s="59" t="e">
        <f t="shared" si="4"/>
        <v>#DIV/0!</v>
      </c>
      <c r="I40" s="83"/>
      <c r="J40" s="60">
        <f>jar_information!R26</f>
        <v>43441.590277777781</v>
      </c>
      <c r="K40" s="61">
        <f t="shared" si="1"/>
        <v>44.409722222218988</v>
      </c>
      <c r="L40" s="61">
        <f t="shared" si="5"/>
        <v>1065.8333333332557</v>
      </c>
      <c r="M40" s="62">
        <f>jar_information!H26</f>
        <v>1054.7107855519071</v>
      </c>
      <c r="N40" s="61" t="e">
        <f t="shared" si="6"/>
        <v>#DIV/0!</v>
      </c>
      <c r="O40" s="61" t="e">
        <f t="shared" si="7"/>
        <v>#DIV/0!</v>
      </c>
      <c r="P40" s="63" t="e">
        <f t="shared" si="8"/>
        <v>#DIV/0!</v>
      </c>
      <c r="Q40" s="61">
        <v>2.0024000000000002</v>
      </c>
      <c r="R40" s="64" t="e">
        <f t="shared" si="9"/>
        <v>#DIV/0!</v>
      </c>
      <c r="S40" s="64"/>
      <c r="T40" s="64"/>
      <c r="V40" s="65" t="e">
        <f t="shared" si="10"/>
        <v>#DIV/0!</v>
      </c>
      <c r="W40" s="66" t="e">
        <f t="shared" si="11"/>
        <v>#DIV/0!</v>
      </c>
      <c r="X40" s="91" t="s">
        <v>179</v>
      </c>
    </row>
    <row r="42" spans="1:24" x14ac:dyDescent="0.25">
      <c r="A42" s="90">
        <v>41</v>
      </c>
      <c r="B42" s="76" t="str">
        <f>CONCATENATE(B17,"_",C42)</f>
        <v>HEG10-2-1_14122018</v>
      </c>
      <c r="C42">
        <v>14122018</v>
      </c>
    </row>
    <row r="43" spans="1:24" x14ac:dyDescent="0.25">
      <c r="A43" s="90">
        <v>42</v>
      </c>
      <c r="B43" s="76" t="str">
        <f t="shared" ref="B43:B65" si="14">CONCATENATE(B18,"_",C43)</f>
        <v>HEG10-2-2_14122018</v>
      </c>
      <c r="C43">
        <v>14122018</v>
      </c>
    </row>
    <row r="44" spans="1:24" x14ac:dyDescent="0.25">
      <c r="A44" s="90">
        <v>43</v>
      </c>
      <c r="B44" s="76" t="str">
        <f t="shared" si="14"/>
        <v>HEG32-2-1_14122018</v>
      </c>
      <c r="C44">
        <v>14122018</v>
      </c>
    </row>
    <row r="45" spans="1:24" x14ac:dyDescent="0.25">
      <c r="A45" s="90">
        <v>44</v>
      </c>
      <c r="B45" s="76" t="str">
        <f t="shared" si="14"/>
        <v>HEG32-2-2_14122018</v>
      </c>
      <c r="C45">
        <v>14122018</v>
      </c>
    </row>
    <row r="46" spans="1:24" x14ac:dyDescent="0.25">
      <c r="A46" s="85">
        <v>45</v>
      </c>
      <c r="B46" s="76" t="str">
        <f t="shared" si="14"/>
        <v>HEG48-2-1_12122018</v>
      </c>
      <c r="C46">
        <v>12122018</v>
      </c>
    </row>
    <row r="47" spans="1:24" x14ac:dyDescent="0.25">
      <c r="A47" s="85">
        <v>46</v>
      </c>
      <c r="B47" s="76" t="str">
        <f t="shared" si="14"/>
        <v>HEG48-2-2_12122018</v>
      </c>
      <c r="C47">
        <v>12122018</v>
      </c>
    </row>
    <row r="48" spans="1:24" x14ac:dyDescent="0.25">
      <c r="A48" s="90">
        <v>47</v>
      </c>
      <c r="B48" s="76" t="str">
        <f t="shared" si="14"/>
        <v>HEW22-2-1_14122018</v>
      </c>
      <c r="C48">
        <v>14122018</v>
      </c>
    </row>
    <row r="49" spans="1:3" x14ac:dyDescent="0.25">
      <c r="A49" s="90">
        <v>48</v>
      </c>
      <c r="B49" s="76" t="str">
        <f t="shared" si="14"/>
        <v>HEW22-2-2_14122018</v>
      </c>
      <c r="C49">
        <v>14122018</v>
      </c>
    </row>
    <row r="50" spans="1:3" x14ac:dyDescent="0.25">
      <c r="A50" s="85">
        <v>49</v>
      </c>
      <c r="B50" s="76" t="str">
        <f t="shared" si="14"/>
        <v>HEW41-2-1_12122018</v>
      </c>
      <c r="C50">
        <v>12122018</v>
      </c>
    </row>
    <row r="51" spans="1:3" x14ac:dyDescent="0.25">
      <c r="A51" s="85">
        <v>50</v>
      </c>
      <c r="B51" s="76" t="str">
        <f t="shared" si="14"/>
        <v>HEW41-2-2_12122018</v>
      </c>
      <c r="C51">
        <v>12122018</v>
      </c>
    </row>
    <row r="52" spans="1:3" x14ac:dyDescent="0.25">
      <c r="A52" s="90">
        <v>51</v>
      </c>
      <c r="B52" s="76" t="str">
        <f t="shared" si="14"/>
        <v>HEW42-2-1_14122018</v>
      </c>
      <c r="C52">
        <v>14122018</v>
      </c>
    </row>
    <row r="53" spans="1:3" x14ac:dyDescent="0.25">
      <c r="A53" s="90">
        <v>52</v>
      </c>
      <c r="B53" s="76" t="str">
        <f t="shared" si="14"/>
        <v>HEW42-2-2_14122018</v>
      </c>
      <c r="C53">
        <v>14122018</v>
      </c>
    </row>
    <row r="54" spans="1:3" x14ac:dyDescent="0.25">
      <c r="A54" s="90">
        <v>53</v>
      </c>
      <c r="B54" s="76" t="str">
        <f t="shared" si="14"/>
        <v>SEG38-2-1_14122018</v>
      </c>
      <c r="C54">
        <v>14122018</v>
      </c>
    </row>
    <row r="55" spans="1:3" x14ac:dyDescent="0.25">
      <c r="A55" s="90">
        <v>54</v>
      </c>
      <c r="B55" s="76" t="str">
        <f t="shared" si="14"/>
        <v>SEG38-2-2_14122018</v>
      </c>
      <c r="C55">
        <v>14122018</v>
      </c>
    </row>
    <row r="56" spans="1:3" x14ac:dyDescent="0.25">
      <c r="A56" s="90">
        <v>55</v>
      </c>
      <c r="B56" s="76" t="str">
        <f t="shared" si="14"/>
        <v>SEG40-2-1_14122018</v>
      </c>
      <c r="C56">
        <v>14122018</v>
      </c>
    </row>
    <row r="57" spans="1:3" x14ac:dyDescent="0.25">
      <c r="A57" s="90">
        <v>56</v>
      </c>
      <c r="B57" s="76" t="str">
        <f t="shared" si="14"/>
        <v>SEG40-2-2_14122018</v>
      </c>
      <c r="C57">
        <v>14122018</v>
      </c>
    </row>
    <row r="58" spans="1:3" x14ac:dyDescent="0.25">
      <c r="A58" s="90">
        <v>57</v>
      </c>
      <c r="B58" s="76" t="str">
        <f t="shared" si="14"/>
        <v>SEG46-2-1_14122018</v>
      </c>
      <c r="C58">
        <v>14122018</v>
      </c>
    </row>
    <row r="59" spans="1:3" x14ac:dyDescent="0.25">
      <c r="A59" s="90">
        <v>58</v>
      </c>
      <c r="B59" s="76" t="str">
        <f t="shared" si="14"/>
        <v>SEG46-2-2_14122018</v>
      </c>
      <c r="C59">
        <v>14122018</v>
      </c>
    </row>
    <row r="60" spans="1:3" x14ac:dyDescent="0.25">
      <c r="A60" s="91">
        <v>59</v>
      </c>
      <c r="B60" s="76" t="str">
        <f t="shared" si="14"/>
        <v>SEW11-2-1_17122018</v>
      </c>
      <c r="C60">
        <v>17122018</v>
      </c>
    </row>
    <row r="61" spans="1:3" x14ac:dyDescent="0.25">
      <c r="A61" s="91">
        <v>60</v>
      </c>
      <c r="B61" s="76" t="str">
        <f t="shared" si="14"/>
        <v>SEW11-2-2_17122018</v>
      </c>
      <c r="C61">
        <v>17122018</v>
      </c>
    </row>
    <row r="62" spans="1:3" x14ac:dyDescent="0.25">
      <c r="A62" s="72">
        <v>61</v>
      </c>
      <c r="B62" s="76" t="str">
        <f t="shared" si="14"/>
        <v>SEW34-2-1_</v>
      </c>
    </row>
    <row r="63" spans="1:3" x14ac:dyDescent="0.25">
      <c r="A63" s="72">
        <v>62</v>
      </c>
      <c r="B63" s="76" t="str">
        <f t="shared" si="14"/>
        <v>SEW34-2-2_</v>
      </c>
    </row>
    <row r="64" spans="1:3" x14ac:dyDescent="0.25">
      <c r="A64" s="91">
        <v>63</v>
      </c>
      <c r="B64" s="76" t="str">
        <f t="shared" si="14"/>
        <v>SEW43-2-1_17122018</v>
      </c>
      <c r="C64">
        <v>17122018</v>
      </c>
    </row>
    <row r="65" spans="1:3" x14ac:dyDescent="0.25">
      <c r="A65" s="91">
        <v>64</v>
      </c>
      <c r="B65" s="76" t="str">
        <f t="shared" si="14"/>
        <v>SEW43-2-2_17122018</v>
      </c>
      <c r="C65">
        <v>17122018</v>
      </c>
    </row>
  </sheetData>
  <conditionalFormatting sqref="O17:O40">
    <cfRule type="cellIs" dxfId="13" priority="14" operator="greaterThan">
      <formula>26</formula>
    </cfRule>
  </conditionalFormatting>
  <conditionalFormatting sqref="Q17">
    <cfRule type="cellIs" dxfId="12" priority="13" operator="lessThan">
      <formula>$O$17</formula>
    </cfRule>
  </conditionalFormatting>
  <conditionalFormatting sqref="O17:O18">
    <cfRule type="cellIs" dxfId="11" priority="12" operator="greaterThan">
      <formula>34</formula>
    </cfRule>
  </conditionalFormatting>
  <conditionalFormatting sqref="O19:O20">
    <cfRule type="cellIs" dxfId="10" priority="11" operator="greaterThan">
      <formula>32</formula>
    </cfRule>
  </conditionalFormatting>
  <conditionalFormatting sqref="O21:O22">
    <cfRule type="cellIs" dxfId="9" priority="9" operator="greaterThan">
      <formula>30</formula>
    </cfRule>
    <cfRule type="cellIs" dxfId="8" priority="10" operator="greaterThan">
      <formula>30</formula>
    </cfRule>
  </conditionalFormatting>
  <conditionalFormatting sqref="O23:O24">
    <cfRule type="cellIs" dxfId="7" priority="8" operator="greaterThan">
      <formula>2</formula>
    </cfRule>
  </conditionalFormatting>
  <conditionalFormatting sqref="O25:O26">
    <cfRule type="cellIs" dxfId="6" priority="7" operator="greaterThan">
      <formula>10</formula>
    </cfRule>
  </conditionalFormatting>
  <conditionalFormatting sqref="O27:O28">
    <cfRule type="cellIs" dxfId="5" priority="6" operator="greaterThan">
      <formula>2</formula>
    </cfRule>
  </conditionalFormatting>
  <conditionalFormatting sqref="O29:O30 O33:O34">
    <cfRule type="cellIs" dxfId="4" priority="5" operator="greaterThan">
      <formula>14</formula>
    </cfRule>
  </conditionalFormatting>
  <conditionalFormatting sqref="O31:O32">
    <cfRule type="cellIs" dxfId="3" priority="4" operator="greaterThan">
      <formula>12</formula>
    </cfRule>
  </conditionalFormatting>
  <conditionalFormatting sqref="R17:R40">
    <cfRule type="cellIs" dxfId="2" priority="1" operator="greaterThan">
      <formula>1</formula>
    </cfRule>
    <cfRule type="cellIs" dxfId="1" priority="2" operator="greaterThan">
      <formula>0.5</formula>
    </cfRule>
    <cfRule type="cellIs" dxfId="0" priority="3" operator="greaterThan">
      <formula>1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tabSelected="1" workbookViewId="0">
      <selection activeCell="G8" sqref="G8"/>
    </sheetView>
  </sheetViews>
  <sheetFormatPr baseColWidth="10" defaultRowHeight="15.75" x14ac:dyDescent="0.25"/>
  <sheetData>
    <row r="1" spans="1:7" x14ac:dyDescent="0.25">
      <c r="A1" t="s">
        <v>275</v>
      </c>
      <c r="B1" t="s">
        <v>276</v>
      </c>
      <c r="C1" t="s">
        <v>277</v>
      </c>
      <c r="D1" t="s">
        <v>278</v>
      </c>
      <c r="E1" t="s">
        <v>279</v>
      </c>
      <c r="F1" t="s">
        <v>280</v>
      </c>
      <c r="G1" t="s">
        <v>281</v>
      </c>
    </row>
    <row r="2" spans="1:7" x14ac:dyDescent="0.25">
      <c r="A2" s="143">
        <v>20305</v>
      </c>
      <c r="B2" s="143" t="s">
        <v>271</v>
      </c>
      <c r="C2" s="144">
        <v>1.5299999999999999E-2</v>
      </c>
      <c r="D2" s="144">
        <v>5.9999999999999995E-4</v>
      </c>
      <c r="E2" s="143">
        <v>-984.8</v>
      </c>
      <c r="F2" s="143">
        <v>0.6</v>
      </c>
    </row>
    <row r="3" spans="1:7" x14ac:dyDescent="0.25">
      <c r="A3" s="143">
        <v>20306</v>
      </c>
      <c r="B3" s="143" t="s">
        <v>182</v>
      </c>
      <c r="C3" s="144">
        <v>1.0820000000000001</v>
      </c>
      <c r="D3" s="144">
        <v>1.6999999999999999E-3</v>
      </c>
      <c r="E3" s="143">
        <v>73.099999999999994</v>
      </c>
      <c r="F3" s="143">
        <v>1.7</v>
      </c>
    </row>
    <row r="4" spans="1:7" x14ac:dyDescent="0.25">
      <c r="A4" s="143">
        <v>20307</v>
      </c>
      <c r="B4" s="143" t="s">
        <v>186</v>
      </c>
      <c r="C4" s="144">
        <v>1.0882000000000001</v>
      </c>
      <c r="D4" s="144">
        <v>1.6999999999999999E-3</v>
      </c>
      <c r="E4" s="143">
        <v>79.099999999999994</v>
      </c>
      <c r="F4" s="143">
        <v>1.7</v>
      </c>
    </row>
    <row r="5" spans="1:7" x14ac:dyDescent="0.25">
      <c r="A5" s="143">
        <v>20308</v>
      </c>
      <c r="B5" s="143" t="s">
        <v>190</v>
      </c>
      <c r="C5" s="144">
        <v>1.1005</v>
      </c>
      <c r="D5" s="144">
        <v>1.8E-3</v>
      </c>
      <c r="E5" s="143">
        <v>91.3</v>
      </c>
      <c r="F5" s="143">
        <v>1.8</v>
      </c>
    </row>
    <row r="6" spans="1:7" x14ac:dyDescent="0.25">
      <c r="A6" s="143">
        <v>20309</v>
      </c>
      <c r="B6" s="143" t="s">
        <v>194</v>
      </c>
      <c r="C6" s="144">
        <v>1.0968</v>
      </c>
      <c r="D6" s="144">
        <v>1.6999999999999999E-3</v>
      </c>
      <c r="E6" s="143">
        <v>87.7</v>
      </c>
      <c r="F6" s="143">
        <v>1.7</v>
      </c>
    </row>
    <row r="7" spans="1:7" x14ac:dyDescent="0.25">
      <c r="A7" s="143">
        <v>20310</v>
      </c>
      <c r="B7" s="143" t="s">
        <v>198</v>
      </c>
      <c r="C7" s="144">
        <v>1.0728</v>
      </c>
      <c r="D7" s="144">
        <v>1.6999999999999999E-3</v>
      </c>
      <c r="E7" s="143">
        <v>63.8</v>
      </c>
      <c r="F7" s="143">
        <v>1.8</v>
      </c>
    </row>
    <row r="8" spans="1:7" x14ac:dyDescent="0.25">
      <c r="A8" s="143">
        <v>20311</v>
      </c>
      <c r="B8" s="143" t="s">
        <v>202</v>
      </c>
      <c r="C8" s="144">
        <v>1.0782</v>
      </c>
      <c r="D8" s="144">
        <v>1.6000000000000001E-3</v>
      </c>
      <c r="E8" s="143">
        <v>69.3</v>
      </c>
      <c r="F8" s="143">
        <v>1.6</v>
      </c>
    </row>
    <row r="9" spans="1:7" x14ac:dyDescent="0.25">
      <c r="A9" s="143">
        <v>20312</v>
      </c>
      <c r="B9" s="143" t="s">
        <v>207</v>
      </c>
      <c r="C9" s="144">
        <v>1.0889</v>
      </c>
      <c r="D9" s="144">
        <v>1.8E-3</v>
      </c>
      <c r="E9" s="143">
        <v>79.8</v>
      </c>
      <c r="F9" s="143">
        <v>1.8</v>
      </c>
    </row>
    <row r="10" spans="1:7" x14ac:dyDescent="0.25">
      <c r="A10" s="143">
        <v>20313</v>
      </c>
      <c r="B10" s="143" t="s">
        <v>211</v>
      </c>
      <c r="C10" s="144">
        <v>1.0783</v>
      </c>
      <c r="D10" s="144">
        <v>1.8E-3</v>
      </c>
      <c r="E10" s="143">
        <v>69.3</v>
      </c>
      <c r="F10" s="143">
        <v>1.8</v>
      </c>
    </row>
    <row r="11" spans="1:7" x14ac:dyDescent="0.25">
      <c r="A11" s="143">
        <v>20314</v>
      </c>
      <c r="B11" s="143" t="s">
        <v>272</v>
      </c>
      <c r="C11" s="144">
        <v>1.32E-2</v>
      </c>
      <c r="D11" s="144">
        <v>5.0000000000000001E-4</v>
      </c>
      <c r="E11" s="143">
        <v>-986.9</v>
      </c>
      <c r="F11" s="143">
        <v>0.5</v>
      </c>
    </row>
    <row r="12" spans="1:7" x14ac:dyDescent="0.25">
      <c r="A12" s="143">
        <v>20315</v>
      </c>
      <c r="B12" s="143" t="s">
        <v>273</v>
      </c>
      <c r="C12" s="144">
        <v>1.32E-2</v>
      </c>
      <c r="D12" s="144">
        <v>5.0000000000000001E-4</v>
      </c>
      <c r="E12" s="143">
        <v>-986.9</v>
      </c>
      <c r="F12" s="143">
        <v>0.5</v>
      </c>
    </row>
    <row r="13" spans="1:7" x14ac:dyDescent="0.25">
      <c r="A13" s="143">
        <v>20316</v>
      </c>
      <c r="B13" s="143" t="s">
        <v>224</v>
      </c>
      <c r="C13" s="144">
        <v>1.0928</v>
      </c>
      <c r="D13" s="144">
        <v>1.6999999999999999E-3</v>
      </c>
      <c r="E13" s="143">
        <v>83.7</v>
      </c>
      <c r="F13" s="143">
        <v>1.7</v>
      </c>
    </row>
    <row r="14" spans="1:7" x14ac:dyDescent="0.25">
      <c r="A14" s="143">
        <v>20317</v>
      </c>
      <c r="B14" s="143" t="s">
        <v>228</v>
      </c>
      <c r="C14" s="144">
        <v>1.0794999999999999</v>
      </c>
      <c r="D14" s="144">
        <v>1.6999999999999999E-3</v>
      </c>
      <c r="E14" s="143">
        <v>70.5</v>
      </c>
      <c r="F14" s="143">
        <v>1.8</v>
      </c>
    </row>
    <row r="15" spans="1:7" x14ac:dyDescent="0.25">
      <c r="A15" s="143">
        <v>20318</v>
      </c>
      <c r="B15" s="143" t="s">
        <v>232</v>
      </c>
      <c r="C15" s="144">
        <v>1.0914999999999999</v>
      </c>
      <c r="D15" s="144">
        <v>1.6999999999999999E-3</v>
      </c>
      <c r="E15" s="143">
        <v>82.4</v>
      </c>
      <c r="F15" s="143">
        <v>1.7</v>
      </c>
    </row>
    <row r="16" spans="1:7" x14ac:dyDescent="0.25">
      <c r="A16" s="143">
        <v>20319</v>
      </c>
      <c r="B16" s="143" t="s">
        <v>236</v>
      </c>
      <c r="C16" s="144">
        <v>1.0853999999999999</v>
      </c>
      <c r="D16" s="144">
        <v>1.6999999999999999E-3</v>
      </c>
      <c r="E16" s="143">
        <v>76.400000000000006</v>
      </c>
      <c r="F16" s="143">
        <v>1.7</v>
      </c>
    </row>
    <row r="17" spans="1:6" x14ac:dyDescent="0.25">
      <c r="A17" s="143">
        <v>20320</v>
      </c>
      <c r="B17" s="143" t="s">
        <v>240</v>
      </c>
      <c r="C17" s="144">
        <v>1.1023000000000001</v>
      </c>
      <c r="D17" s="144">
        <v>1.6999999999999999E-3</v>
      </c>
      <c r="E17" s="143">
        <v>93.1</v>
      </c>
      <c r="F17" s="143">
        <v>1.7</v>
      </c>
    </row>
    <row r="18" spans="1:6" x14ac:dyDescent="0.25">
      <c r="A18" s="143">
        <v>20321</v>
      </c>
      <c r="B18" s="143" t="s">
        <v>244</v>
      </c>
      <c r="C18" s="144">
        <v>1.0965</v>
      </c>
      <c r="D18" s="144">
        <v>1.8E-3</v>
      </c>
      <c r="E18" s="143">
        <v>87.4</v>
      </c>
      <c r="F18" s="143">
        <v>1.8</v>
      </c>
    </row>
    <row r="19" spans="1:6" x14ac:dyDescent="0.25">
      <c r="A19" s="143">
        <v>20322</v>
      </c>
      <c r="B19" s="143" t="s">
        <v>248</v>
      </c>
      <c r="C19" s="144">
        <v>1.0693999999999999</v>
      </c>
      <c r="D19" s="144">
        <v>1.8E-3</v>
      </c>
      <c r="E19" s="143">
        <v>60.5</v>
      </c>
      <c r="F19" s="143">
        <v>1.8</v>
      </c>
    </row>
    <row r="20" spans="1:6" x14ac:dyDescent="0.25">
      <c r="A20" s="143">
        <v>20323</v>
      </c>
      <c r="B20" s="143" t="s">
        <v>252</v>
      </c>
      <c r="C20" s="144">
        <v>1.0716000000000001</v>
      </c>
      <c r="D20" s="144">
        <v>1.6999999999999999E-3</v>
      </c>
      <c r="E20" s="143">
        <v>62.7</v>
      </c>
      <c r="F20" s="143">
        <v>1.8</v>
      </c>
    </row>
    <row r="21" spans="1:6" x14ac:dyDescent="0.25">
      <c r="A21" s="143">
        <v>20324</v>
      </c>
      <c r="B21" s="143" t="s">
        <v>274</v>
      </c>
      <c r="C21" s="144">
        <v>7.6E-3</v>
      </c>
      <c r="D21" s="144">
        <v>5.0000000000000001E-4</v>
      </c>
      <c r="E21" s="143">
        <v>-992.5</v>
      </c>
      <c r="F21" s="143">
        <v>0.5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"/>
  <sheetViews>
    <sheetView workbookViewId="0">
      <selection activeCell="B9" sqref="B9:B11"/>
    </sheetView>
  </sheetViews>
  <sheetFormatPr baseColWidth="10" defaultRowHeight="15.75" x14ac:dyDescent="0.25"/>
  <sheetData>
    <row r="1" spans="1:2" x14ac:dyDescent="0.25">
      <c r="A1" t="s">
        <v>21</v>
      </c>
      <c r="B1" t="s">
        <v>106</v>
      </c>
    </row>
    <row r="2" spans="1:2" x14ac:dyDescent="0.25">
      <c r="A2" s="76">
        <v>43437</v>
      </c>
      <c r="B2" t="s">
        <v>107</v>
      </c>
    </row>
    <row r="3" spans="1:2" x14ac:dyDescent="0.25">
      <c r="A3" s="76">
        <v>43438</v>
      </c>
      <c r="B3" t="s">
        <v>108</v>
      </c>
    </row>
    <row r="4" spans="1:2" x14ac:dyDescent="0.25">
      <c r="A4" s="76">
        <v>43439</v>
      </c>
      <c r="B4" t="s">
        <v>108</v>
      </c>
    </row>
    <row r="5" spans="1:2" x14ac:dyDescent="0.25">
      <c r="A5" s="76">
        <v>43440</v>
      </c>
      <c r="B5" t="s">
        <v>108</v>
      </c>
    </row>
    <row r="6" spans="1:2" x14ac:dyDescent="0.25">
      <c r="A6" s="76">
        <v>43441</v>
      </c>
      <c r="B6" t="s">
        <v>111</v>
      </c>
    </row>
    <row r="7" spans="1:2" x14ac:dyDescent="0.25">
      <c r="A7" s="76">
        <v>43444</v>
      </c>
      <c r="B7" t="s">
        <v>108</v>
      </c>
    </row>
    <row r="8" spans="1:2" x14ac:dyDescent="0.25">
      <c r="A8" s="76">
        <v>43446</v>
      </c>
      <c r="B8" t="s">
        <v>108</v>
      </c>
    </row>
    <row r="9" spans="1:2" x14ac:dyDescent="0.25">
      <c r="A9" s="76">
        <v>43448</v>
      </c>
      <c r="B9" t="s">
        <v>108</v>
      </c>
    </row>
    <row r="10" spans="1:2" x14ac:dyDescent="0.25">
      <c r="A10" s="76">
        <v>43451</v>
      </c>
      <c r="B10" t="s">
        <v>108</v>
      </c>
    </row>
    <row r="11" spans="1:2" x14ac:dyDescent="0.25">
      <c r="A11" s="76">
        <v>43114</v>
      </c>
      <c r="B11" t="s">
        <v>108</v>
      </c>
    </row>
  </sheetData>
  <pageMargins left="0.7" right="0.7" top="0.78740157499999996" bottom="0.78740157499999996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44"/>
  <sheetViews>
    <sheetView workbookViewId="0">
      <selection activeCell="L1" sqref="L1:R44"/>
    </sheetView>
  </sheetViews>
  <sheetFormatPr baseColWidth="10" defaultRowHeight="15.75" x14ac:dyDescent="0.25"/>
  <sheetData>
    <row r="1" spans="1:18" x14ac:dyDescent="0.25">
      <c r="A1" s="6" t="s">
        <v>36</v>
      </c>
      <c r="B1" s="6" t="s">
        <v>37</v>
      </c>
      <c r="C1" s="6" t="s">
        <v>38</v>
      </c>
      <c r="D1" s="6" t="s">
        <v>39</v>
      </c>
      <c r="E1" s="6" t="s">
        <v>40</v>
      </c>
      <c r="F1" s="6"/>
      <c r="G1" s="6"/>
      <c r="H1" s="6" t="s">
        <v>38</v>
      </c>
      <c r="I1" s="6" t="s">
        <v>39</v>
      </c>
      <c r="J1" s="6" t="s">
        <v>40</v>
      </c>
      <c r="L1" s="20" t="s">
        <v>54</v>
      </c>
    </row>
    <row r="2" spans="1:18" ht="31.5" x14ac:dyDescent="0.25">
      <c r="A2" s="1">
        <v>41</v>
      </c>
      <c r="B2" s="1" t="s">
        <v>27</v>
      </c>
      <c r="C2" s="6"/>
      <c r="D2" s="6"/>
      <c r="E2" s="6"/>
      <c r="F2" s="1">
        <v>41</v>
      </c>
      <c r="G2" s="1" t="s">
        <v>27</v>
      </c>
      <c r="H2" s="6"/>
      <c r="I2" s="6"/>
      <c r="J2" s="6"/>
      <c r="L2" s="21" t="s">
        <v>40</v>
      </c>
      <c r="M2" s="21" t="s">
        <v>36</v>
      </c>
      <c r="N2" s="21" t="s">
        <v>37</v>
      </c>
      <c r="O2" s="21" t="s">
        <v>55</v>
      </c>
      <c r="P2" s="21" t="s">
        <v>56</v>
      </c>
      <c r="Q2" s="21" t="s">
        <v>57</v>
      </c>
      <c r="R2" s="6"/>
    </row>
    <row r="3" spans="1:18" x14ac:dyDescent="0.25">
      <c r="A3" s="1">
        <v>42</v>
      </c>
      <c r="B3" s="1" t="s">
        <v>28</v>
      </c>
      <c r="C3" s="6"/>
      <c r="D3" s="6"/>
      <c r="E3" s="6"/>
      <c r="F3" s="1">
        <v>42</v>
      </c>
      <c r="G3" s="1" t="s">
        <v>28</v>
      </c>
      <c r="H3" s="6"/>
      <c r="I3" s="6"/>
      <c r="J3" s="6"/>
      <c r="L3" s="22"/>
      <c r="M3" s="23"/>
      <c r="N3" s="23"/>
      <c r="O3" s="24" t="s">
        <v>58</v>
      </c>
      <c r="P3" s="22"/>
      <c r="Q3" s="22"/>
      <c r="R3" s="23"/>
    </row>
    <row r="4" spans="1:18" x14ac:dyDescent="0.25">
      <c r="A4" s="1">
        <v>43</v>
      </c>
      <c r="B4" s="1" t="s">
        <v>25</v>
      </c>
      <c r="C4" s="6"/>
      <c r="D4" s="6"/>
      <c r="E4" s="6"/>
      <c r="F4" s="1">
        <v>43</v>
      </c>
      <c r="G4" s="1" t="s">
        <v>25</v>
      </c>
      <c r="H4" s="6"/>
      <c r="I4" s="6"/>
      <c r="J4" s="6"/>
      <c r="L4" s="22"/>
      <c r="M4" s="23"/>
      <c r="N4" s="23"/>
      <c r="O4" s="24" t="s">
        <v>59</v>
      </c>
      <c r="P4" s="22"/>
      <c r="Q4" s="22"/>
      <c r="R4" s="23"/>
    </row>
    <row r="5" spans="1:18" x14ac:dyDescent="0.25">
      <c r="A5" s="1">
        <v>44</v>
      </c>
      <c r="B5" s="1" t="s">
        <v>26</v>
      </c>
      <c r="C5" s="6"/>
      <c r="D5" s="6"/>
      <c r="E5" s="6"/>
      <c r="F5" s="1">
        <v>44</v>
      </c>
      <c r="G5" s="1" t="s">
        <v>26</v>
      </c>
      <c r="H5" s="6"/>
      <c r="I5" s="6"/>
      <c r="J5" s="6"/>
      <c r="L5" s="22"/>
      <c r="M5" s="23"/>
      <c r="N5" s="23"/>
      <c r="O5" s="24" t="s">
        <v>60</v>
      </c>
      <c r="P5" s="22"/>
      <c r="Q5" s="22"/>
      <c r="R5" s="23"/>
    </row>
    <row r="6" spans="1:18" x14ac:dyDescent="0.25">
      <c r="A6" s="1">
        <v>45</v>
      </c>
      <c r="B6" s="1" t="s">
        <v>29</v>
      </c>
      <c r="C6" s="6"/>
      <c r="D6" s="6"/>
      <c r="E6" s="6"/>
      <c r="F6" s="1">
        <v>45</v>
      </c>
      <c r="G6" s="1" t="s">
        <v>29</v>
      </c>
      <c r="H6" s="6"/>
      <c r="I6" s="6"/>
      <c r="J6" s="6"/>
      <c r="L6" s="22"/>
      <c r="M6" s="23"/>
      <c r="N6" s="23"/>
      <c r="O6" s="24" t="s">
        <v>61</v>
      </c>
      <c r="P6" s="22"/>
      <c r="Q6" s="22"/>
      <c r="R6" s="23"/>
    </row>
    <row r="7" spans="1:18" x14ac:dyDescent="0.25">
      <c r="A7" s="1">
        <v>46</v>
      </c>
      <c r="B7" s="1" t="s">
        <v>30</v>
      </c>
      <c r="C7" s="6"/>
      <c r="D7" s="6"/>
      <c r="E7" s="6"/>
      <c r="F7" s="1">
        <v>46</v>
      </c>
      <c r="G7" s="1" t="s">
        <v>30</v>
      </c>
      <c r="H7" s="6"/>
      <c r="I7" s="6"/>
      <c r="J7" s="6"/>
      <c r="L7" s="22"/>
      <c r="M7" s="23"/>
      <c r="N7" s="23"/>
      <c r="O7" s="24" t="s">
        <v>62</v>
      </c>
      <c r="P7" s="22"/>
      <c r="Q7" s="22"/>
      <c r="R7" s="23"/>
    </row>
    <row r="8" spans="1:18" x14ac:dyDescent="0.25">
      <c r="A8" s="1">
        <v>47</v>
      </c>
      <c r="B8" s="1" t="s">
        <v>3</v>
      </c>
      <c r="C8" s="6"/>
      <c r="D8" s="6"/>
      <c r="E8" s="6"/>
      <c r="F8" s="1">
        <v>47</v>
      </c>
      <c r="G8" s="1" t="s">
        <v>3</v>
      </c>
      <c r="H8" s="6"/>
      <c r="I8" s="6"/>
      <c r="J8" s="6"/>
      <c r="L8" s="22"/>
      <c r="M8" s="23"/>
      <c r="N8" s="23"/>
      <c r="O8" s="24" t="s">
        <v>63</v>
      </c>
      <c r="P8" s="22"/>
      <c r="Q8" s="22"/>
      <c r="R8" s="23"/>
    </row>
    <row r="9" spans="1:18" x14ac:dyDescent="0.25">
      <c r="A9" s="1">
        <v>48</v>
      </c>
      <c r="B9" s="1" t="s">
        <v>4</v>
      </c>
      <c r="C9" s="6"/>
      <c r="D9" s="6"/>
      <c r="E9" s="6"/>
      <c r="F9" s="1">
        <v>48</v>
      </c>
      <c r="G9" s="1" t="s">
        <v>4</v>
      </c>
      <c r="H9" s="6"/>
      <c r="I9" s="6"/>
      <c r="J9" s="6"/>
      <c r="L9" s="22"/>
      <c r="M9" s="23"/>
      <c r="N9" s="23"/>
      <c r="O9" s="24" t="s">
        <v>64</v>
      </c>
      <c r="P9" s="22"/>
      <c r="Q9" s="22"/>
      <c r="R9" s="23"/>
    </row>
    <row r="10" spans="1:18" x14ac:dyDescent="0.25">
      <c r="A10" s="1">
        <v>49</v>
      </c>
      <c r="B10" s="1" t="s">
        <v>31</v>
      </c>
      <c r="C10" s="6"/>
      <c r="D10" s="6"/>
      <c r="E10" s="6"/>
      <c r="F10" s="1">
        <v>49</v>
      </c>
      <c r="G10" s="1" t="s">
        <v>31</v>
      </c>
      <c r="H10" s="6"/>
      <c r="I10" s="6"/>
      <c r="J10" s="6"/>
      <c r="L10" s="22"/>
      <c r="M10" s="23"/>
      <c r="N10" s="23"/>
      <c r="O10" s="24" t="s">
        <v>65</v>
      </c>
      <c r="P10" s="22"/>
      <c r="Q10" s="22"/>
      <c r="R10" s="23"/>
    </row>
    <row r="11" spans="1:18" x14ac:dyDescent="0.25">
      <c r="A11" s="1">
        <v>50</v>
      </c>
      <c r="B11" s="1" t="s">
        <v>32</v>
      </c>
      <c r="C11" s="6"/>
      <c r="D11" s="6"/>
      <c r="E11" s="6"/>
      <c r="F11" s="1">
        <v>50</v>
      </c>
      <c r="G11" s="1" t="s">
        <v>32</v>
      </c>
      <c r="H11" s="6"/>
      <c r="I11" s="6"/>
      <c r="J11" s="6"/>
      <c r="L11" s="22"/>
      <c r="M11" s="23"/>
      <c r="N11" s="23"/>
      <c r="O11" s="24" t="s">
        <v>66</v>
      </c>
      <c r="P11" s="22"/>
      <c r="Q11" s="22"/>
      <c r="R11" s="23"/>
    </row>
    <row r="12" spans="1:18" x14ac:dyDescent="0.25">
      <c r="A12" s="1">
        <v>51</v>
      </c>
      <c r="B12" s="1" t="s">
        <v>5</v>
      </c>
      <c r="C12" s="6"/>
      <c r="D12" s="6"/>
      <c r="E12" s="6"/>
      <c r="F12" s="1">
        <v>51</v>
      </c>
      <c r="G12" s="1" t="s">
        <v>5</v>
      </c>
      <c r="H12" s="6"/>
      <c r="I12" s="6"/>
      <c r="J12" s="6"/>
      <c r="L12" s="22"/>
      <c r="M12" s="23"/>
      <c r="N12" s="23"/>
      <c r="O12" s="24" t="s">
        <v>67</v>
      </c>
      <c r="P12" s="22"/>
      <c r="Q12" s="22"/>
      <c r="R12" s="23"/>
    </row>
    <row r="13" spans="1:18" x14ac:dyDescent="0.25">
      <c r="A13" s="1">
        <v>52</v>
      </c>
      <c r="B13" s="1" t="s">
        <v>6</v>
      </c>
      <c r="C13" s="6"/>
      <c r="D13" s="6"/>
      <c r="E13" s="6"/>
      <c r="F13" s="1">
        <v>52</v>
      </c>
      <c r="G13" s="1" t="s">
        <v>6</v>
      </c>
      <c r="H13" s="6"/>
      <c r="I13" s="6"/>
      <c r="J13" s="6"/>
      <c r="L13" s="22"/>
      <c r="M13" s="23"/>
      <c r="N13" s="23"/>
      <c r="O13" s="24">
        <v>0.2</v>
      </c>
      <c r="P13" s="22"/>
      <c r="Q13" s="22"/>
      <c r="R13" s="23"/>
    </row>
    <row r="14" spans="1:18" x14ac:dyDescent="0.25">
      <c r="A14" s="1">
        <v>53</v>
      </c>
      <c r="B14" s="1" t="s">
        <v>7</v>
      </c>
      <c r="C14" s="6"/>
      <c r="D14" s="6"/>
      <c r="E14" s="6"/>
      <c r="F14" s="1">
        <v>53</v>
      </c>
      <c r="G14" s="1" t="s">
        <v>7</v>
      </c>
      <c r="H14" s="6"/>
      <c r="I14" s="6"/>
      <c r="J14" s="6"/>
      <c r="L14" s="25"/>
      <c r="M14" s="26"/>
      <c r="N14" s="26"/>
      <c r="O14" s="25"/>
      <c r="P14" s="25"/>
      <c r="Q14" s="25"/>
      <c r="R14" s="23"/>
    </row>
    <row r="15" spans="1:18" x14ac:dyDescent="0.25">
      <c r="A15" s="1">
        <v>54</v>
      </c>
      <c r="B15" s="1" t="s">
        <v>8</v>
      </c>
      <c r="C15" s="6"/>
      <c r="D15" s="6"/>
      <c r="E15" s="6"/>
      <c r="F15" s="1">
        <v>54</v>
      </c>
      <c r="G15" s="1" t="s">
        <v>8</v>
      </c>
      <c r="H15" s="6"/>
      <c r="I15" s="6"/>
      <c r="J15" s="6"/>
      <c r="L15" s="24"/>
      <c r="M15" s="1">
        <v>41</v>
      </c>
      <c r="N15" s="1" t="s">
        <v>27</v>
      </c>
      <c r="O15" s="87">
        <v>0.4</v>
      </c>
      <c r="P15" s="27"/>
      <c r="Q15" s="27"/>
      <c r="R15" s="6"/>
    </row>
    <row r="16" spans="1:18" x14ac:dyDescent="0.25">
      <c r="A16" s="1">
        <v>55</v>
      </c>
      <c r="B16" s="1" t="s">
        <v>9</v>
      </c>
      <c r="C16" s="6"/>
      <c r="D16" s="6"/>
      <c r="E16" s="6"/>
      <c r="F16" s="1">
        <v>55</v>
      </c>
      <c r="G16" s="1" t="s">
        <v>9</v>
      </c>
      <c r="H16" s="6"/>
      <c r="I16" s="6"/>
      <c r="J16" s="6"/>
      <c r="L16" s="24"/>
      <c r="M16" s="1">
        <v>42</v>
      </c>
      <c r="N16" s="1" t="s">
        <v>28</v>
      </c>
      <c r="O16" s="87">
        <v>0.4</v>
      </c>
      <c r="P16" s="27"/>
      <c r="Q16" s="27"/>
      <c r="R16" s="6"/>
    </row>
    <row r="17" spans="1:18" x14ac:dyDescent="0.25">
      <c r="A17" s="1">
        <v>56</v>
      </c>
      <c r="B17" s="1" t="s">
        <v>10</v>
      </c>
      <c r="C17" s="6"/>
      <c r="D17" s="6"/>
      <c r="E17" s="6"/>
      <c r="F17" s="1">
        <v>56</v>
      </c>
      <c r="G17" s="1" t="s">
        <v>10</v>
      </c>
      <c r="H17" s="6"/>
      <c r="I17" s="6"/>
      <c r="J17" s="6"/>
      <c r="L17" s="24"/>
      <c r="M17" s="1">
        <v>43</v>
      </c>
      <c r="N17" s="1" t="s">
        <v>25</v>
      </c>
      <c r="O17" s="87">
        <v>0.4</v>
      </c>
      <c r="P17" s="27"/>
      <c r="Q17" s="27"/>
      <c r="R17" s="6"/>
    </row>
    <row r="18" spans="1:18" x14ac:dyDescent="0.25">
      <c r="A18" s="1">
        <v>57</v>
      </c>
      <c r="B18" s="1" t="s">
        <v>11</v>
      </c>
      <c r="C18" s="6"/>
      <c r="D18" s="6"/>
      <c r="E18" s="6"/>
      <c r="F18" s="1">
        <v>57</v>
      </c>
      <c r="G18" s="1" t="s">
        <v>11</v>
      </c>
      <c r="H18" s="6"/>
      <c r="I18" s="6"/>
      <c r="J18" s="6"/>
      <c r="L18" s="24"/>
      <c r="M18" s="1">
        <v>44</v>
      </c>
      <c r="N18" s="1" t="s">
        <v>26</v>
      </c>
      <c r="O18" s="87">
        <v>0.4</v>
      </c>
      <c r="P18" s="27"/>
      <c r="Q18" s="27"/>
      <c r="R18" s="6"/>
    </row>
    <row r="19" spans="1:18" x14ac:dyDescent="0.25">
      <c r="A19" s="1">
        <v>58</v>
      </c>
      <c r="B19" s="1" t="s">
        <v>12</v>
      </c>
      <c r="C19" s="6"/>
      <c r="D19" s="6"/>
      <c r="E19" s="6"/>
      <c r="F19" s="1">
        <v>58</v>
      </c>
      <c r="G19" s="1" t="s">
        <v>12</v>
      </c>
      <c r="H19" s="6"/>
      <c r="I19" s="6"/>
      <c r="J19" s="6"/>
      <c r="L19" s="24"/>
      <c r="M19" s="1">
        <v>45</v>
      </c>
      <c r="N19" s="1" t="s">
        <v>29</v>
      </c>
      <c r="O19" s="87">
        <v>0.4</v>
      </c>
      <c r="P19" s="27"/>
      <c r="Q19" s="27"/>
      <c r="R19" s="6"/>
    </row>
    <row r="20" spans="1:18" x14ac:dyDescent="0.25">
      <c r="A20" s="1">
        <v>59</v>
      </c>
      <c r="B20" s="1" t="s">
        <v>13</v>
      </c>
      <c r="C20" s="6"/>
      <c r="D20" s="6"/>
      <c r="E20" s="6"/>
      <c r="F20" s="1">
        <v>59</v>
      </c>
      <c r="G20" s="1" t="s">
        <v>13</v>
      </c>
      <c r="H20" s="6"/>
      <c r="I20" s="6"/>
      <c r="J20" s="6"/>
      <c r="L20" s="24"/>
      <c r="M20" s="1">
        <v>46</v>
      </c>
      <c r="N20" s="1" t="s">
        <v>30</v>
      </c>
      <c r="O20" s="87">
        <v>0.4</v>
      </c>
      <c r="P20" s="27"/>
      <c r="Q20" s="27"/>
      <c r="R20" s="6"/>
    </row>
    <row r="21" spans="1:18" x14ac:dyDescent="0.25">
      <c r="A21" s="1">
        <v>60</v>
      </c>
      <c r="B21" s="1" t="s">
        <v>14</v>
      </c>
      <c r="C21" s="6"/>
      <c r="D21" s="6"/>
      <c r="E21" s="6"/>
      <c r="F21" s="1">
        <v>60</v>
      </c>
      <c r="G21" s="1" t="s">
        <v>14</v>
      </c>
      <c r="H21" s="6"/>
      <c r="I21" s="6"/>
      <c r="J21" s="6"/>
      <c r="L21" s="27"/>
      <c r="M21" s="1">
        <v>47</v>
      </c>
      <c r="N21" s="1" t="s">
        <v>3</v>
      </c>
      <c r="O21" s="87">
        <v>2</v>
      </c>
      <c r="P21" s="27"/>
      <c r="Q21" s="27"/>
      <c r="R21" s="6"/>
    </row>
    <row r="22" spans="1:18" x14ac:dyDescent="0.25">
      <c r="A22" s="1">
        <v>61</v>
      </c>
      <c r="B22" s="1" t="s">
        <v>15</v>
      </c>
      <c r="C22" s="6"/>
      <c r="D22" s="6"/>
      <c r="E22" s="6"/>
      <c r="F22" s="1">
        <v>61</v>
      </c>
      <c r="G22" s="1" t="s">
        <v>15</v>
      </c>
      <c r="H22" s="6"/>
      <c r="I22" s="6"/>
      <c r="J22" s="6"/>
      <c r="L22" s="24"/>
      <c r="M22" s="1">
        <v>48</v>
      </c>
      <c r="N22" s="1" t="s">
        <v>4</v>
      </c>
      <c r="O22" s="87">
        <v>2</v>
      </c>
      <c r="P22" s="27"/>
      <c r="Q22" s="27"/>
      <c r="R22" s="6"/>
    </row>
    <row r="23" spans="1:18" x14ac:dyDescent="0.25">
      <c r="A23" s="1">
        <v>62</v>
      </c>
      <c r="B23" s="1" t="s">
        <v>16</v>
      </c>
      <c r="C23" s="6"/>
      <c r="D23" s="6"/>
      <c r="E23" s="6"/>
      <c r="F23" s="1">
        <v>62</v>
      </c>
      <c r="G23" s="1" t="s">
        <v>16</v>
      </c>
      <c r="H23" s="6"/>
      <c r="I23" s="6"/>
      <c r="J23" s="6"/>
      <c r="L23" s="24"/>
      <c r="M23" s="1">
        <v>49</v>
      </c>
      <c r="N23" s="1" t="s">
        <v>31</v>
      </c>
      <c r="O23" s="87">
        <v>1</v>
      </c>
      <c r="P23" s="27"/>
      <c r="Q23" s="27"/>
      <c r="R23" s="6"/>
    </row>
    <row r="24" spans="1:18" x14ac:dyDescent="0.25">
      <c r="A24" s="1">
        <v>63</v>
      </c>
      <c r="B24" s="1" t="s">
        <v>17</v>
      </c>
      <c r="C24" s="6"/>
      <c r="D24" s="6"/>
      <c r="E24" s="6"/>
      <c r="F24" s="1">
        <v>63</v>
      </c>
      <c r="G24" s="1" t="s">
        <v>17</v>
      </c>
      <c r="H24" s="6"/>
      <c r="I24" s="6"/>
      <c r="J24" s="6"/>
      <c r="L24" s="24"/>
      <c r="M24" s="1">
        <v>50</v>
      </c>
      <c r="N24" s="1" t="s">
        <v>32</v>
      </c>
      <c r="O24" s="87">
        <v>1</v>
      </c>
      <c r="P24" s="27"/>
      <c r="Q24" s="27"/>
      <c r="R24" s="6"/>
    </row>
    <row r="25" spans="1:18" x14ac:dyDescent="0.25">
      <c r="A25" s="1">
        <v>64</v>
      </c>
      <c r="B25" s="1" t="s">
        <v>18</v>
      </c>
      <c r="C25" s="6"/>
      <c r="D25" s="6"/>
      <c r="E25" s="6"/>
      <c r="F25" s="1">
        <v>64</v>
      </c>
      <c r="G25" s="1" t="s">
        <v>18</v>
      </c>
      <c r="H25" s="6"/>
      <c r="I25" s="6"/>
      <c r="J25" s="6"/>
      <c r="L25" s="24"/>
      <c r="M25" s="1">
        <v>51</v>
      </c>
      <c r="N25" s="1" t="s">
        <v>5</v>
      </c>
      <c r="O25" s="87">
        <v>2</v>
      </c>
      <c r="P25" s="27"/>
      <c r="Q25" s="27"/>
      <c r="R25" s="6"/>
    </row>
    <row r="26" spans="1:18" x14ac:dyDescent="0.25">
      <c r="A26" s="6"/>
      <c r="B26" s="6"/>
      <c r="C26" s="6"/>
      <c r="D26" s="6"/>
      <c r="E26" s="6"/>
      <c r="F26" s="6"/>
      <c r="G26" s="6"/>
      <c r="H26" s="6"/>
      <c r="I26" s="6"/>
      <c r="J26" s="6"/>
      <c r="L26" s="21"/>
      <c r="M26" s="1">
        <v>52</v>
      </c>
      <c r="N26" s="1" t="s">
        <v>6</v>
      </c>
      <c r="O26" s="87">
        <v>2</v>
      </c>
      <c r="P26" s="27"/>
      <c r="Q26" s="27"/>
      <c r="R26" s="6"/>
    </row>
    <row r="27" spans="1:18" x14ac:dyDescent="0.25">
      <c r="A27" s="6"/>
      <c r="B27" s="6"/>
      <c r="C27" s="6"/>
      <c r="D27" s="6"/>
      <c r="E27" s="6"/>
      <c r="F27" s="6"/>
      <c r="G27" s="6"/>
      <c r="H27" s="6"/>
      <c r="I27" s="6"/>
      <c r="J27" s="6"/>
      <c r="L27" s="24"/>
      <c r="M27" s="1">
        <v>53</v>
      </c>
      <c r="N27" s="1" t="s">
        <v>7</v>
      </c>
      <c r="O27" s="87">
        <v>2</v>
      </c>
      <c r="P27" s="27"/>
      <c r="Q27" s="27"/>
      <c r="R27" s="6"/>
    </row>
    <row r="28" spans="1:18" x14ac:dyDescent="0.25">
      <c r="A28" s="6"/>
      <c r="B28" s="6"/>
      <c r="C28" s="6"/>
      <c r="D28" s="6"/>
      <c r="E28" s="6"/>
      <c r="F28" s="6"/>
      <c r="G28" s="6"/>
      <c r="H28" s="6"/>
      <c r="I28" s="6"/>
      <c r="J28" s="6"/>
      <c r="L28" s="24"/>
      <c r="M28" s="1">
        <v>54</v>
      </c>
      <c r="N28" s="1" t="s">
        <v>8</v>
      </c>
      <c r="O28" s="87">
        <v>2</v>
      </c>
      <c r="P28" s="27"/>
      <c r="Q28" s="27"/>
      <c r="R28" s="6"/>
    </row>
    <row r="29" spans="1:18" x14ac:dyDescent="0.25">
      <c r="L29" s="24"/>
      <c r="M29" s="1">
        <v>55</v>
      </c>
      <c r="N29" s="1" t="s">
        <v>9</v>
      </c>
      <c r="O29" s="87">
        <v>2</v>
      </c>
      <c r="P29" s="27"/>
      <c r="Q29" s="27"/>
      <c r="R29" s="6"/>
    </row>
    <row r="30" spans="1:18" x14ac:dyDescent="0.25">
      <c r="L30" s="24"/>
      <c r="M30" s="1">
        <v>56</v>
      </c>
      <c r="N30" s="1" t="s">
        <v>10</v>
      </c>
      <c r="O30" s="87">
        <v>2</v>
      </c>
      <c r="P30" s="27"/>
      <c r="Q30" s="27"/>
      <c r="R30" s="6"/>
    </row>
    <row r="31" spans="1:18" x14ac:dyDescent="0.25">
      <c r="L31" s="24"/>
      <c r="M31" s="1">
        <v>57</v>
      </c>
      <c r="N31" s="1" t="s">
        <v>11</v>
      </c>
      <c r="O31" s="87">
        <v>2</v>
      </c>
      <c r="P31" s="27"/>
      <c r="Q31" s="27"/>
      <c r="R31" s="6"/>
    </row>
    <row r="32" spans="1:18" x14ac:dyDescent="0.25">
      <c r="L32" s="24"/>
      <c r="M32" s="1">
        <v>58</v>
      </c>
      <c r="N32" s="1" t="s">
        <v>12</v>
      </c>
      <c r="O32" s="87">
        <v>2</v>
      </c>
      <c r="P32" s="27"/>
      <c r="Q32" s="27"/>
      <c r="R32" s="6"/>
    </row>
    <row r="33" spans="12:18" x14ac:dyDescent="0.25">
      <c r="L33" s="24"/>
      <c r="M33" s="1">
        <v>59</v>
      </c>
      <c r="N33" s="1" t="s">
        <v>13</v>
      </c>
      <c r="O33" s="87">
        <v>3</v>
      </c>
      <c r="P33" s="27"/>
      <c r="Q33" s="27"/>
      <c r="R33" s="6"/>
    </row>
    <row r="34" spans="12:18" x14ac:dyDescent="0.25">
      <c r="L34" s="24"/>
      <c r="M34" s="1">
        <v>60</v>
      </c>
      <c r="N34" s="1" t="s">
        <v>14</v>
      </c>
      <c r="O34" s="88">
        <v>3</v>
      </c>
      <c r="P34" s="24"/>
      <c r="Q34" s="24"/>
      <c r="R34" s="6"/>
    </row>
    <row r="35" spans="12:18" x14ac:dyDescent="0.25">
      <c r="L35" s="25"/>
      <c r="M35" s="1">
        <v>61</v>
      </c>
      <c r="N35" s="1" t="s">
        <v>15</v>
      </c>
      <c r="O35" s="88">
        <v>3</v>
      </c>
      <c r="P35" s="25"/>
      <c r="Q35" s="25"/>
      <c r="R35" s="6"/>
    </row>
    <row r="36" spans="12:18" x14ac:dyDescent="0.25">
      <c r="L36" s="25"/>
      <c r="M36" s="1">
        <v>62</v>
      </c>
      <c r="N36" s="1" t="s">
        <v>16</v>
      </c>
      <c r="O36" s="88">
        <v>3</v>
      </c>
      <c r="P36" s="25"/>
      <c r="Q36" s="25"/>
      <c r="R36" s="6"/>
    </row>
    <row r="37" spans="12:18" x14ac:dyDescent="0.25">
      <c r="L37" s="25"/>
      <c r="M37" s="1">
        <v>63</v>
      </c>
      <c r="N37" s="1" t="s">
        <v>17</v>
      </c>
      <c r="O37" s="88">
        <v>3</v>
      </c>
      <c r="P37" s="25"/>
      <c r="Q37" s="25"/>
      <c r="R37" s="6"/>
    </row>
    <row r="38" spans="12:18" x14ac:dyDescent="0.25">
      <c r="L38" s="25"/>
      <c r="M38" s="1">
        <v>64</v>
      </c>
      <c r="N38" s="1" t="s">
        <v>18</v>
      </c>
      <c r="O38" s="88">
        <v>3</v>
      </c>
      <c r="P38" s="25"/>
      <c r="Q38" s="25"/>
      <c r="R38" s="6"/>
    </row>
    <row r="39" spans="12:18" x14ac:dyDescent="0.25">
      <c r="L39" s="25"/>
      <c r="M39" s="6"/>
      <c r="N39" s="6"/>
      <c r="O39" s="25"/>
      <c r="P39" s="25"/>
      <c r="Q39" s="25"/>
      <c r="R39" s="6"/>
    </row>
    <row r="40" spans="12:18" x14ac:dyDescent="0.25">
      <c r="L40" s="25"/>
      <c r="M40" s="6"/>
      <c r="N40" s="6"/>
      <c r="O40" s="25"/>
      <c r="P40" s="25"/>
      <c r="Q40" s="25"/>
      <c r="R40" s="6"/>
    </row>
    <row r="41" spans="12:18" x14ac:dyDescent="0.25">
      <c r="L41" s="25"/>
      <c r="M41" s="6"/>
      <c r="N41" s="6"/>
      <c r="O41" s="25"/>
      <c r="P41" s="25"/>
      <c r="Q41" s="25"/>
      <c r="R41" s="6"/>
    </row>
    <row r="42" spans="12:18" x14ac:dyDescent="0.25">
      <c r="L42" s="25"/>
      <c r="M42" s="26"/>
      <c r="N42" s="26"/>
      <c r="O42" s="25"/>
      <c r="P42" s="25"/>
      <c r="Q42" s="25"/>
      <c r="R42" s="28"/>
    </row>
    <row r="43" spans="12:18" x14ac:dyDescent="0.25">
      <c r="L43" s="25"/>
      <c r="M43" s="6"/>
      <c r="N43" s="6"/>
      <c r="O43" s="25"/>
      <c r="P43" s="25"/>
      <c r="Q43" s="25"/>
      <c r="R43" s="6"/>
    </row>
    <row r="44" spans="12:18" x14ac:dyDescent="0.25">
      <c r="L44" s="25"/>
      <c r="M44" s="26"/>
      <c r="N44" s="26"/>
      <c r="O44" s="25"/>
      <c r="P44" s="25"/>
      <c r="Q44" s="25"/>
      <c r="R44" s="28"/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O3" sqref="O3"/>
    </sheetView>
  </sheetViews>
  <sheetFormatPr baseColWidth="10" defaultRowHeight="15.75" x14ac:dyDescent="0.25"/>
  <cols>
    <col min="1" max="1" width="2.875" bestFit="1" customWidth="1"/>
    <col min="13" max="13" width="12.625" bestFit="1" customWidth="1"/>
    <col min="15" max="15" width="17.875" customWidth="1"/>
    <col min="17" max="17" width="20.875" bestFit="1" customWidth="1"/>
    <col min="18" max="18" width="17.625" bestFit="1" customWidth="1"/>
  </cols>
  <sheetData>
    <row r="1" spans="1:18" ht="15" customHeight="1" x14ac:dyDescent="0.25">
      <c r="A1" s="5" t="s">
        <v>36</v>
      </c>
      <c r="B1" s="5" t="s">
        <v>37</v>
      </c>
      <c r="C1" s="7" t="s">
        <v>21</v>
      </c>
      <c r="D1" s="8" t="s">
        <v>41</v>
      </c>
      <c r="E1" s="8" t="s">
        <v>42</v>
      </c>
      <c r="F1" s="8" t="s">
        <v>43</v>
      </c>
      <c r="G1" s="8" t="s">
        <v>44</v>
      </c>
      <c r="H1" s="9" t="s">
        <v>45</v>
      </c>
      <c r="I1" s="10" t="s">
        <v>46</v>
      </c>
      <c r="J1" s="10" t="s">
        <v>47</v>
      </c>
      <c r="K1" s="10" t="s">
        <v>48</v>
      </c>
      <c r="L1" s="11" t="s">
        <v>49</v>
      </c>
      <c r="M1" s="129" t="s">
        <v>263</v>
      </c>
      <c r="N1" s="129" t="s">
        <v>265</v>
      </c>
      <c r="O1" s="129" t="s">
        <v>268</v>
      </c>
      <c r="P1" s="129" t="s">
        <v>266</v>
      </c>
      <c r="Q1" s="130" t="s">
        <v>53</v>
      </c>
      <c r="R1" s="131" t="s">
        <v>50</v>
      </c>
    </row>
    <row r="2" spans="1:18" ht="33.950000000000003" customHeight="1" thickBot="1" x14ac:dyDescent="0.3">
      <c r="A2" s="132"/>
      <c r="B2" s="132"/>
      <c r="C2" s="133"/>
      <c r="D2" s="134" t="s">
        <v>51</v>
      </c>
      <c r="E2" s="134" t="s">
        <v>51</v>
      </c>
      <c r="F2" s="134" t="s">
        <v>51</v>
      </c>
      <c r="G2" s="134" t="s">
        <v>52</v>
      </c>
      <c r="H2" s="135" t="s">
        <v>52</v>
      </c>
      <c r="I2" s="136" t="s">
        <v>51</v>
      </c>
      <c r="J2" s="136" t="s">
        <v>51</v>
      </c>
      <c r="K2" s="136" t="s">
        <v>52</v>
      </c>
      <c r="L2" s="137" t="s">
        <v>52</v>
      </c>
      <c r="M2" s="138" t="s">
        <v>264</v>
      </c>
      <c r="N2" s="138" t="s">
        <v>52</v>
      </c>
      <c r="O2" s="139" t="s">
        <v>269</v>
      </c>
      <c r="P2" s="138" t="s">
        <v>267</v>
      </c>
      <c r="Q2" s="140"/>
      <c r="R2" s="141"/>
    </row>
    <row r="3" spans="1:18" x14ac:dyDescent="0.25">
      <c r="A3" s="75">
        <v>41</v>
      </c>
      <c r="B3" s="75" t="s">
        <v>27</v>
      </c>
      <c r="C3" s="12">
        <v>43437</v>
      </c>
      <c r="D3" s="13">
        <v>310</v>
      </c>
      <c r="E3" s="13">
        <v>313</v>
      </c>
      <c r="F3" s="13">
        <v>978</v>
      </c>
      <c r="G3" s="14">
        <f>L3</f>
        <v>2251.4018691588785</v>
      </c>
      <c r="H3" s="15">
        <f>(((D3+J3)*G3)/(F3-(D3+J3)))</f>
        <v>1044.8122446695395</v>
      </c>
      <c r="I3" s="13">
        <v>321</v>
      </c>
      <c r="J3" s="13"/>
      <c r="K3" s="13">
        <v>1100</v>
      </c>
      <c r="L3" s="16">
        <f>((K3*F3)/(I3+J3))-K3</f>
        <v>2251.4018691588785</v>
      </c>
      <c r="M3" s="63">
        <v>19.966000000000001</v>
      </c>
      <c r="N3" s="63">
        <v>12.241516132717784</v>
      </c>
      <c r="O3" s="63">
        <v>0.61311810741850059</v>
      </c>
      <c r="P3" s="63">
        <v>60</v>
      </c>
      <c r="Q3" s="17">
        <v>43437.75</v>
      </c>
      <c r="R3" s="17">
        <v>43441.590277777781</v>
      </c>
    </row>
    <row r="4" spans="1:18" x14ac:dyDescent="0.25">
      <c r="A4" s="75">
        <v>42</v>
      </c>
      <c r="B4" s="75" t="s">
        <v>28</v>
      </c>
      <c r="C4" s="12">
        <v>43437</v>
      </c>
      <c r="D4" s="13">
        <v>310</v>
      </c>
      <c r="E4" s="13">
        <v>313</v>
      </c>
      <c r="F4" s="13">
        <v>978</v>
      </c>
      <c r="G4" s="14">
        <f t="shared" ref="G4:G22" si="0">L4</f>
        <v>2251.4018691588785</v>
      </c>
      <c r="H4" s="15">
        <f t="shared" ref="H4:H26" si="1">(((D4+J4)*G4)/(F4-(D4+J4)))</f>
        <v>1044.8122446695395</v>
      </c>
      <c r="I4" s="13">
        <v>321</v>
      </c>
      <c r="J4" s="13"/>
      <c r="K4" s="13">
        <v>1100</v>
      </c>
      <c r="L4" s="16">
        <f t="shared" ref="L4:L22" si="2">((K4*F4)/(I4+J4))-K4</f>
        <v>2251.4018691588785</v>
      </c>
      <c r="M4" s="63">
        <v>20.004000000000001</v>
      </c>
      <c r="N4" s="63">
        <v>12.264814620799687</v>
      </c>
      <c r="O4" s="63">
        <v>0.61311810741850059</v>
      </c>
      <c r="P4" s="63">
        <v>60</v>
      </c>
      <c r="Q4" s="17">
        <v>43437.75</v>
      </c>
      <c r="R4" s="17">
        <v>43441.590277777781</v>
      </c>
    </row>
    <row r="5" spans="1:18" x14ac:dyDescent="0.25">
      <c r="A5" s="75">
        <v>43</v>
      </c>
      <c r="B5" s="75" t="s">
        <v>25</v>
      </c>
      <c r="C5" s="12">
        <v>43437</v>
      </c>
      <c r="D5" s="13">
        <v>311</v>
      </c>
      <c r="E5" s="13">
        <v>313</v>
      </c>
      <c r="F5" s="13">
        <v>978</v>
      </c>
      <c r="G5" s="14">
        <f t="shared" si="0"/>
        <v>2251.4018691588785</v>
      </c>
      <c r="H5" s="15">
        <f t="shared" si="1"/>
        <v>1049.7540949151592</v>
      </c>
      <c r="I5" s="13">
        <v>321</v>
      </c>
      <c r="J5" s="13"/>
      <c r="K5" s="13">
        <v>1100</v>
      </c>
      <c r="L5" s="16">
        <f t="shared" si="2"/>
        <v>2251.4018691588785</v>
      </c>
      <c r="M5" s="63">
        <v>20.035</v>
      </c>
      <c r="N5" s="63">
        <v>10.846720241320249</v>
      </c>
      <c r="O5" s="63">
        <v>0.54138858204742946</v>
      </c>
      <c r="P5" s="63">
        <v>60</v>
      </c>
      <c r="Q5" s="17">
        <v>43437.75</v>
      </c>
      <c r="R5" s="17">
        <v>43441.590277777781</v>
      </c>
    </row>
    <row r="6" spans="1:18" x14ac:dyDescent="0.25">
      <c r="A6" s="75">
        <v>44</v>
      </c>
      <c r="B6" s="75" t="s">
        <v>26</v>
      </c>
      <c r="C6" s="12">
        <v>43437</v>
      </c>
      <c r="D6" s="13">
        <v>310</v>
      </c>
      <c r="E6" s="13">
        <v>313</v>
      </c>
      <c r="F6" s="13">
        <v>978</v>
      </c>
      <c r="G6" s="14">
        <f t="shared" si="0"/>
        <v>2251.4018691588785</v>
      </c>
      <c r="H6" s="15">
        <f t="shared" si="1"/>
        <v>1044.8122446695395</v>
      </c>
      <c r="I6" s="13">
        <v>321</v>
      </c>
      <c r="J6" s="13"/>
      <c r="K6" s="13">
        <v>1100</v>
      </c>
      <c r="L6" s="16">
        <f t="shared" si="2"/>
        <v>2251.4018691588785</v>
      </c>
      <c r="M6" s="63">
        <v>20.059000000000001</v>
      </c>
      <c r="N6" s="63">
        <v>10.859713567289388</v>
      </c>
      <c r="O6" s="63">
        <v>0.54138858204742946</v>
      </c>
      <c r="P6" s="63">
        <v>60</v>
      </c>
      <c r="Q6" s="17">
        <v>43437.75</v>
      </c>
      <c r="R6" s="17">
        <v>43441.590277777781</v>
      </c>
    </row>
    <row r="7" spans="1:18" x14ac:dyDescent="0.25">
      <c r="A7" s="75">
        <v>45</v>
      </c>
      <c r="B7" s="75" t="s">
        <v>29</v>
      </c>
      <c r="C7" s="12">
        <v>43437</v>
      </c>
      <c r="D7" s="13">
        <v>308</v>
      </c>
      <c r="E7" s="13">
        <v>311</v>
      </c>
      <c r="F7" s="13">
        <v>978</v>
      </c>
      <c r="G7" s="14">
        <f t="shared" si="0"/>
        <v>2251.4018691588785</v>
      </c>
      <c r="H7" s="15">
        <f t="shared" si="1"/>
        <v>1034.9727995536336</v>
      </c>
      <c r="I7" s="13">
        <v>321</v>
      </c>
      <c r="J7" s="13"/>
      <c r="K7" s="13">
        <v>1100</v>
      </c>
      <c r="L7" s="16">
        <f t="shared" si="2"/>
        <v>2251.4018691588785</v>
      </c>
      <c r="M7" s="63">
        <v>20.018000000000001</v>
      </c>
      <c r="N7" s="63">
        <v>11.193484799435799</v>
      </c>
      <c r="O7" s="63">
        <v>0.55917098608431404</v>
      </c>
      <c r="P7" s="63">
        <v>60</v>
      </c>
      <c r="Q7" s="17">
        <v>43437.75</v>
      </c>
      <c r="R7" s="17">
        <v>43441.590277777781</v>
      </c>
    </row>
    <row r="8" spans="1:18" x14ac:dyDescent="0.25">
      <c r="A8" s="75">
        <v>46</v>
      </c>
      <c r="B8" s="75" t="s">
        <v>30</v>
      </c>
      <c r="C8" s="12">
        <v>43437</v>
      </c>
      <c r="D8" s="13">
        <v>310</v>
      </c>
      <c r="E8" s="13">
        <v>312</v>
      </c>
      <c r="F8" s="13">
        <v>978</v>
      </c>
      <c r="G8" s="14">
        <f t="shared" si="0"/>
        <v>2251.4018691588785</v>
      </c>
      <c r="H8" s="15">
        <f t="shared" si="1"/>
        <v>1044.8122446695395</v>
      </c>
      <c r="I8" s="13">
        <v>321</v>
      </c>
      <c r="J8" s="13"/>
      <c r="K8" s="13">
        <v>1100</v>
      </c>
      <c r="L8" s="16">
        <f t="shared" si="2"/>
        <v>2251.4018691588785</v>
      </c>
      <c r="M8" s="63">
        <v>19.992000000000001</v>
      </c>
      <c r="N8" s="63">
        <v>11.178946353797606</v>
      </c>
      <c r="O8" s="63">
        <v>0.55917098608431404</v>
      </c>
      <c r="P8" s="63">
        <v>60</v>
      </c>
      <c r="Q8" s="17">
        <v>43437.75</v>
      </c>
      <c r="R8" s="17">
        <v>43441.590277777781</v>
      </c>
    </row>
    <row r="9" spans="1:18" x14ac:dyDescent="0.25">
      <c r="A9" s="75">
        <v>47</v>
      </c>
      <c r="B9" s="75" t="s">
        <v>3</v>
      </c>
      <c r="C9" s="12">
        <v>43437</v>
      </c>
      <c r="D9" s="13">
        <v>310</v>
      </c>
      <c r="E9" s="13">
        <v>313</v>
      </c>
      <c r="F9" s="13">
        <v>978</v>
      </c>
      <c r="G9" s="14">
        <f t="shared" si="0"/>
        <v>2251.4018691588785</v>
      </c>
      <c r="H9" s="15">
        <f t="shared" si="1"/>
        <v>1044.8122446695395</v>
      </c>
      <c r="I9" s="13">
        <v>321</v>
      </c>
      <c r="J9" s="13"/>
      <c r="K9" s="13">
        <v>1100</v>
      </c>
      <c r="L9" s="16">
        <f t="shared" si="2"/>
        <v>2251.4018691588785</v>
      </c>
      <c r="M9" s="63">
        <v>20.007999999999999</v>
      </c>
      <c r="N9" s="63">
        <v>7.459120482636207</v>
      </c>
      <c r="O9" s="63">
        <v>0.37280690137126188</v>
      </c>
      <c r="P9" s="63">
        <v>60</v>
      </c>
      <c r="Q9" s="17">
        <v>43437.75</v>
      </c>
      <c r="R9" s="17">
        <v>43441.590277777781</v>
      </c>
    </row>
    <row r="10" spans="1:18" x14ac:dyDescent="0.25">
      <c r="A10" s="75">
        <v>48</v>
      </c>
      <c r="B10" s="75" t="s">
        <v>4</v>
      </c>
      <c r="C10" s="12">
        <v>43437</v>
      </c>
      <c r="D10" s="13">
        <v>311</v>
      </c>
      <c r="E10" s="13">
        <v>313</v>
      </c>
      <c r="F10" s="13">
        <v>978</v>
      </c>
      <c r="G10" s="14">
        <f t="shared" si="0"/>
        <v>2251.4018691588785</v>
      </c>
      <c r="H10" s="15">
        <f t="shared" si="1"/>
        <v>1049.7540949151592</v>
      </c>
      <c r="I10" s="13">
        <v>321</v>
      </c>
      <c r="J10" s="13"/>
      <c r="K10" s="13">
        <v>1100</v>
      </c>
      <c r="L10" s="16">
        <f t="shared" si="2"/>
        <v>2251.4018691588785</v>
      </c>
      <c r="M10" s="63">
        <v>20.004000000000001</v>
      </c>
      <c r="N10" s="63">
        <v>7.4576292550307235</v>
      </c>
      <c r="O10" s="63">
        <v>0.37280690137126188</v>
      </c>
      <c r="P10" s="63">
        <v>60</v>
      </c>
      <c r="Q10" s="17">
        <v>43437.75</v>
      </c>
      <c r="R10" s="17">
        <v>43441.590277777781</v>
      </c>
    </row>
    <row r="11" spans="1:18" x14ac:dyDescent="0.25">
      <c r="A11" s="75">
        <v>49</v>
      </c>
      <c r="B11" s="75" t="s">
        <v>31</v>
      </c>
      <c r="C11" s="12">
        <v>43437</v>
      </c>
      <c r="D11" s="13">
        <v>311</v>
      </c>
      <c r="E11" s="13">
        <v>314</v>
      </c>
      <c r="F11" s="13">
        <v>978</v>
      </c>
      <c r="G11" s="14">
        <f t="shared" si="0"/>
        <v>2251.4018691588785</v>
      </c>
      <c r="H11" s="15">
        <f t="shared" si="1"/>
        <v>1049.7540949151592</v>
      </c>
      <c r="I11" s="13">
        <v>321</v>
      </c>
      <c r="J11" s="13"/>
      <c r="K11" s="13">
        <v>1100</v>
      </c>
      <c r="L11" s="16">
        <f t="shared" si="2"/>
        <v>2251.4018691588785</v>
      </c>
      <c r="M11" s="63">
        <v>20.018999999999998</v>
      </c>
      <c r="N11" s="63">
        <v>8.4774761241882075</v>
      </c>
      <c r="O11" s="63">
        <v>0.42347150827654773</v>
      </c>
      <c r="P11" s="63">
        <v>60</v>
      </c>
      <c r="Q11" s="17">
        <v>43437.75</v>
      </c>
      <c r="R11" s="17">
        <v>43441.590277777781</v>
      </c>
    </row>
    <row r="12" spans="1:18" x14ac:dyDescent="0.25">
      <c r="A12" s="75">
        <v>50</v>
      </c>
      <c r="B12" s="75" t="s">
        <v>32</v>
      </c>
      <c r="C12" s="12">
        <v>43437</v>
      </c>
      <c r="D12" s="13">
        <v>309</v>
      </c>
      <c r="E12" s="13">
        <v>311</v>
      </c>
      <c r="F12" s="13">
        <v>978</v>
      </c>
      <c r="G12" s="14">
        <f t="shared" si="0"/>
        <v>2251.4018691588785</v>
      </c>
      <c r="H12" s="15">
        <f t="shared" si="1"/>
        <v>1039.8851682662084</v>
      </c>
      <c r="I12" s="13">
        <v>321</v>
      </c>
      <c r="J12" s="13"/>
      <c r="K12" s="13">
        <v>1100</v>
      </c>
      <c r="L12" s="16">
        <f t="shared" si="2"/>
        <v>2251.4018691588785</v>
      </c>
      <c r="M12" s="63">
        <v>20.033999999999999</v>
      </c>
      <c r="N12" s="63">
        <v>8.4838281968123574</v>
      </c>
      <c r="O12" s="63">
        <v>0.42347150827654773</v>
      </c>
      <c r="P12" s="63">
        <v>60</v>
      </c>
      <c r="Q12" s="17">
        <v>43437.75</v>
      </c>
      <c r="R12" s="17">
        <v>43441.590277777781</v>
      </c>
    </row>
    <row r="13" spans="1:18" x14ac:dyDescent="0.25">
      <c r="A13" s="75">
        <v>51</v>
      </c>
      <c r="B13" s="75" t="s">
        <v>5</v>
      </c>
      <c r="C13" s="12">
        <v>43437</v>
      </c>
      <c r="D13" s="13">
        <v>311</v>
      </c>
      <c r="E13" s="13">
        <v>313</v>
      </c>
      <c r="F13" s="13">
        <v>978</v>
      </c>
      <c r="G13" s="14">
        <f t="shared" si="0"/>
        <v>2251.4018691588785</v>
      </c>
      <c r="H13" s="15">
        <f t="shared" si="1"/>
        <v>1049.7540949151592</v>
      </c>
      <c r="I13" s="13">
        <v>321</v>
      </c>
      <c r="J13" s="13"/>
      <c r="K13" s="13">
        <v>1100</v>
      </c>
      <c r="L13" s="16">
        <f t="shared" si="2"/>
        <v>2251.4018691588785</v>
      </c>
      <c r="M13" s="63">
        <v>20.001999999999999</v>
      </c>
      <c r="N13" s="63">
        <v>7.1605724558138641</v>
      </c>
      <c r="O13" s="63">
        <v>0.35799282350834238</v>
      </c>
      <c r="P13" s="63">
        <v>60</v>
      </c>
      <c r="Q13" s="17">
        <v>43437.75</v>
      </c>
      <c r="R13" s="17">
        <v>43441.590277777781</v>
      </c>
    </row>
    <row r="14" spans="1:18" x14ac:dyDescent="0.25">
      <c r="A14" s="75">
        <v>52</v>
      </c>
      <c r="B14" s="75" t="s">
        <v>6</v>
      </c>
      <c r="C14" s="12">
        <v>43437</v>
      </c>
      <c r="D14" s="13">
        <v>311</v>
      </c>
      <c r="E14" s="13">
        <v>313</v>
      </c>
      <c r="F14" s="13">
        <v>978</v>
      </c>
      <c r="G14" s="14">
        <f t="shared" si="0"/>
        <v>2251.4018691588785</v>
      </c>
      <c r="H14" s="15">
        <f t="shared" si="1"/>
        <v>1049.7540949151592</v>
      </c>
      <c r="I14" s="13">
        <v>321</v>
      </c>
      <c r="J14" s="13"/>
      <c r="K14" s="13">
        <v>1100</v>
      </c>
      <c r="L14" s="16">
        <f t="shared" si="2"/>
        <v>2251.4018691588785</v>
      </c>
      <c r="M14" s="63">
        <v>19.986000000000001</v>
      </c>
      <c r="N14" s="63">
        <v>7.1548445706377315</v>
      </c>
      <c r="O14" s="63">
        <v>0.35799282350834238</v>
      </c>
      <c r="P14" s="63">
        <v>60</v>
      </c>
      <c r="Q14" s="17">
        <v>43437.75</v>
      </c>
      <c r="R14" s="17">
        <v>43441.590277777781</v>
      </c>
    </row>
    <row r="15" spans="1:18" x14ac:dyDescent="0.25">
      <c r="A15" s="75">
        <v>53</v>
      </c>
      <c r="B15" s="75" t="s">
        <v>7</v>
      </c>
      <c r="C15" s="12">
        <v>43437</v>
      </c>
      <c r="D15" s="13">
        <v>312</v>
      </c>
      <c r="E15" s="13">
        <v>314</v>
      </c>
      <c r="F15" s="13">
        <v>978</v>
      </c>
      <c r="G15" s="14">
        <f t="shared" si="0"/>
        <v>2251.4018691588785</v>
      </c>
      <c r="H15" s="15">
        <f t="shared" si="1"/>
        <v>1054.7107855519071</v>
      </c>
      <c r="I15" s="13">
        <v>321</v>
      </c>
      <c r="J15" s="13"/>
      <c r="K15" s="13">
        <v>1100</v>
      </c>
      <c r="L15" s="16">
        <f t="shared" si="2"/>
        <v>2251.4018691588785</v>
      </c>
      <c r="M15" s="63">
        <v>20.007999999999999</v>
      </c>
      <c r="N15" s="63">
        <v>5.4579018782436544</v>
      </c>
      <c r="O15" s="63">
        <v>0.27278597952037459</v>
      </c>
      <c r="P15" s="63">
        <v>60</v>
      </c>
      <c r="Q15" s="17">
        <v>43437.75</v>
      </c>
      <c r="R15" s="17">
        <v>43441.590277777781</v>
      </c>
    </row>
    <row r="16" spans="1:18" x14ac:dyDescent="0.25">
      <c r="A16" s="75">
        <v>54</v>
      </c>
      <c r="B16" s="75" t="s">
        <v>8</v>
      </c>
      <c r="C16" s="12">
        <v>43437</v>
      </c>
      <c r="D16" s="13">
        <v>311</v>
      </c>
      <c r="E16" s="13">
        <v>313</v>
      </c>
      <c r="F16" s="13">
        <v>978</v>
      </c>
      <c r="G16" s="14">
        <f t="shared" si="0"/>
        <v>2251.4018691588785</v>
      </c>
      <c r="H16" s="15">
        <f t="shared" si="1"/>
        <v>1049.7540949151592</v>
      </c>
      <c r="I16" s="13">
        <v>321</v>
      </c>
      <c r="J16" s="13"/>
      <c r="K16" s="13">
        <v>1100</v>
      </c>
      <c r="L16" s="16">
        <f t="shared" si="2"/>
        <v>2251.4018691588785</v>
      </c>
      <c r="M16" s="63">
        <v>20.021000000000001</v>
      </c>
      <c r="N16" s="63">
        <v>5.4614480959774196</v>
      </c>
      <c r="O16" s="63">
        <v>0.27278597952037459</v>
      </c>
      <c r="P16" s="63">
        <v>60</v>
      </c>
      <c r="Q16" s="17">
        <v>43437.75</v>
      </c>
      <c r="R16" s="17">
        <v>43441.590277777781</v>
      </c>
    </row>
    <row r="17" spans="1:18" x14ac:dyDescent="0.25">
      <c r="A17" s="75">
        <v>55</v>
      </c>
      <c r="B17" s="75" t="s">
        <v>9</v>
      </c>
      <c r="C17" s="12">
        <v>43437</v>
      </c>
      <c r="D17" s="13">
        <v>312</v>
      </c>
      <c r="E17" s="13">
        <v>315</v>
      </c>
      <c r="F17" s="13">
        <v>978</v>
      </c>
      <c r="G17" s="14">
        <f t="shared" si="0"/>
        <v>2251.4018691588785</v>
      </c>
      <c r="H17" s="15">
        <f t="shared" si="1"/>
        <v>1054.7107855519071</v>
      </c>
      <c r="I17" s="13">
        <v>321</v>
      </c>
      <c r="J17" s="13"/>
      <c r="K17" s="13">
        <v>1100</v>
      </c>
      <c r="L17" s="16">
        <f t="shared" si="2"/>
        <v>2251.4018691588785</v>
      </c>
      <c r="M17" s="63">
        <v>20.047000000000001</v>
      </c>
      <c r="N17" s="63">
        <v>5.4541942089297946</v>
      </c>
      <c r="O17" s="63">
        <v>0.2720703451354215</v>
      </c>
      <c r="P17" s="63">
        <v>60</v>
      </c>
      <c r="Q17" s="17">
        <v>43437.75</v>
      </c>
      <c r="R17" s="17">
        <v>43441.590277777781</v>
      </c>
    </row>
    <row r="18" spans="1:18" x14ac:dyDescent="0.25">
      <c r="A18" s="75">
        <v>56</v>
      </c>
      <c r="B18" s="75" t="s">
        <v>10</v>
      </c>
      <c r="C18" s="12">
        <v>43437</v>
      </c>
      <c r="D18" s="13">
        <v>311</v>
      </c>
      <c r="E18" s="13">
        <v>313</v>
      </c>
      <c r="F18" s="13">
        <v>978</v>
      </c>
      <c r="G18" s="14">
        <f t="shared" si="0"/>
        <v>2251.4018691588785</v>
      </c>
      <c r="H18" s="15">
        <f t="shared" si="1"/>
        <v>1049.7540949151592</v>
      </c>
      <c r="I18" s="13">
        <v>321</v>
      </c>
      <c r="J18" s="13"/>
      <c r="K18" s="13">
        <v>1100</v>
      </c>
      <c r="L18" s="16">
        <f t="shared" si="2"/>
        <v>2251.4018691588785</v>
      </c>
      <c r="M18" s="63">
        <v>20.010999999999999</v>
      </c>
      <c r="N18" s="63">
        <v>5.4443996765049194</v>
      </c>
      <c r="O18" s="63">
        <v>0.2720703451354215</v>
      </c>
      <c r="P18" s="63">
        <v>60</v>
      </c>
      <c r="Q18" s="17">
        <v>43437.75</v>
      </c>
      <c r="R18" s="17">
        <v>43441.590277777781</v>
      </c>
    </row>
    <row r="19" spans="1:18" x14ac:dyDescent="0.25">
      <c r="A19" s="75">
        <v>57</v>
      </c>
      <c r="B19" s="75" t="s">
        <v>11</v>
      </c>
      <c r="C19" s="12">
        <v>43437</v>
      </c>
      <c r="D19" s="5">
        <v>311</v>
      </c>
      <c r="E19" s="5">
        <v>313</v>
      </c>
      <c r="F19" s="13">
        <v>978</v>
      </c>
      <c r="G19" s="14">
        <f t="shared" si="0"/>
        <v>2251.4018691588785</v>
      </c>
      <c r="H19" s="15">
        <f t="shared" si="1"/>
        <v>1049.7540949151592</v>
      </c>
      <c r="I19" s="13">
        <v>321</v>
      </c>
      <c r="J19" s="13"/>
      <c r="K19" s="13">
        <v>1100</v>
      </c>
      <c r="L19" s="16">
        <f t="shared" si="2"/>
        <v>2251.4018691588785</v>
      </c>
      <c r="M19" s="63">
        <v>20.012</v>
      </c>
      <c r="N19" s="63">
        <v>6.8882380193656232</v>
      </c>
      <c r="O19" s="63">
        <v>0.34420537774163618</v>
      </c>
      <c r="P19" s="63">
        <v>60</v>
      </c>
      <c r="Q19" s="17">
        <v>43437.75</v>
      </c>
      <c r="R19" s="17">
        <v>43441.590277777781</v>
      </c>
    </row>
    <row r="20" spans="1:18" x14ac:dyDescent="0.25">
      <c r="A20" s="75">
        <v>58</v>
      </c>
      <c r="B20" s="75" t="s">
        <v>12</v>
      </c>
      <c r="C20" s="12">
        <v>43437</v>
      </c>
      <c r="D20" s="5">
        <v>311</v>
      </c>
      <c r="E20" s="5">
        <v>314</v>
      </c>
      <c r="F20" s="13">
        <v>978</v>
      </c>
      <c r="G20" s="14">
        <f t="shared" si="0"/>
        <v>2251.4018691588785</v>
      </c>
      <c r="H20" s="15">
        <f t="shared" si="1"/>
        <v>1049.7540949151592</v>
      </c>
      <c r="I20" s="13">
        <v>321</v>
      </c>
      <c r="J20" s="13"/>
      <c r="K20" s="13">
        <v>1100</v>
      </c>
      <c r="L20" s="16">
        <f t="shared" si="2"/>
        <v>2251.4018691588785</v>
      </c>
      <c r="M20" s="63">
        <v>20</v>
      </c>
      <c r="N20" s="63">
        <v>6.884107554832724</v>
      </c>
      <c r="O20" s="63">
        <v>0.34420537774163618</v>
      </c>
      <c r="P20" s="63">
        <v>60</v>
      </c>
      <c r="Q20" s="17">
        <v>43437.75</v>
      </c>
      <c r="R20" s="17">
        <v>43441.590277777781</v>
      </c>
    </row>
    <row r="21" spans="1:18" x14ac:dyDescent="0.25">
      <c r="A21" s="75">
        <v>59</v>
      </c>
      <c r="B21" s="75" t="s">
        <v>13</v>
      </c>
      <c r="C21" s="12">
        <v>43437</v>
      </c>
      <c r="D21" s="5">
        <v>311</v>
      </c>
      <c r="E21" s="5">
        <v>314</v>
      </c>
      <c r="F21" s="13">
        <v>978</v>
      </c>
      <c r="G21" s="14">
        <f t="shared" si="0"/>
        <v>2251.4018691588785</v>
      </c>
      <c r="H21" s="15">
        <f t="shared" si="1"/>
        <v>1049.7540949151592</v>
      </c>
      <c r="I21" s="13">
        <v>321</v>
      </c>
      <c r="J21" s="13"/>
      <c r="K21" s="13">
        <v>1100</v>
      </c>
      <c r="L21" s="16">
        <f t="shared" si="2"/>
        <v>2251.4018691588785</v>
      </c>
      <c r="M21" s="63">
        <v>20.003</v>
      </c>
      <c r="N21" s="63">
        <v>5.1472620392531736</v>
      </c>
      <c r="O21" s="63">
        <v>0.25732450328716561</v>
      </c>
      <c r="P21" s="63">
        <v>60</v>
      </c>
      <c r="Q21" s="17">
        <v>43437.75</v>
      </c>
      <c r="R21" s="17">
        <v>43441.590277777781</v>
      </c>
    </row>
    <row r="22" spans="1:18" x14ac:dyDescent="0.25">
      <c r="A22" s="75">
        <v>60</v>
      </c>
      <c r="B22" s="75" t="s">
        <v>14</v>
      </c>
      <c r="C22" s="12">
        <v>43437</v>
      </c>
      <c r="D22" s="73">
        <v>311</v>
      </c>
      <c r="E22" s="73">
        <v>313</v>
      </c>
      <c r="F22" s="31">
        <v>978</v>
      </c>
      <c r="G22" s="63">
        <f t="shared" si="0"/>
        <v>2251.4018691588785</v>
      </c>
      <c r="H22" s="15">
        <f t="shared" si="1"/>
        <v>1049.7540949151592</v>
      </c>
      <c r="I22" s="13">
        <v>321</v>
      </c>
      <c r="J22" s="31"/>
      <c r="K22" s="31">
        <v>1100</v>
      </c>
      <c r="L22" s="16">
        <f t="shared" si="2"/>
        <v>2251.4018691588785</v>
      </c>
      <c r="M22" s="63">
        <v>20.02</v>
      </c>
      <c r="N22" s="63">
        <v>5.1516365558090556</v>
      </c>
      <c r="O22" s="63">
        <v>0.25732450328716561</v>
      </c>
      <c r="P22" s="63">
        <v>60</v>
      </c>
      <c r="Q22" s="17">
        <v>43437.75</v>
      </c>
      <c r="R22" s="17">
        <v>43441.590277777781</v>
      </c>
    </row>
    <row r="23" spans="1:18" x14ac:dyDescent="0.25">
      <c r="A23" s="75">
        <v>61</v>
      </c>
      <c r="B23" s="75" t="s">
        <v>15</v>
      </c>
      <c r="C23" s="12">
        <v>43437</v>
      </c>
      <c r="D23" s="19">
        <v>312</v>
      </c>
      <c r="E23" s="19">
        <v>314</v>
      </c>
      <c r="F23" s="31">
        <v>978</v>
      </c>
      <c r="G23" s="63">
        <f>L23</f>
        <v>2251.4018691588785</v>
      </c>
      <c r="H23" s="15">
        <f t="shared" si="1"/>
        <v>1054.7107855519071</v>
      </c>
      <c r="I23" s="13">
        <v>321</v>
      </c>
      <c r="J23" s="31"/>
      <c r="K23" s="31">
        <v>1100</v>
      </c>
      <c r="L23" s="16">
        <f>((K23*F23)/(I23+J23))-K23</f>
        <v>2251.4018691588785</v>
      </c>
      <c r="M23" s="63">
        <v>20.021000000000001</v>
      </c>
      <c r="N23" s="63">
        <v>4.8854738528846289</v>
      </c>
      <c r="O23" s="63">
        <v>0.24401747429622039</v>
      </c>
      <c r="P23" s="63">
        <v>60</v>
      </c>
      <c r="Q23" s="17">
        <v>43437.75</v>
      </c>
      <c r="R23" s="17">
        <v>43441.590277777781</v>
      </c>
    </row>
    <row r="24" spans="1:18" x14ac:dyDescent="0.25">
      <c r="A24" s="75">
        <v>62</v>
      </c>
      <c r="B24" s="75" t="s">
        <v>16</v>
      </c>
      <c r="C24" s="12">
        <v>43437</v>
      </c>
      <c r="D24" s="19">
        <v>313</v>
      </c>
      <c r="E24" s="19">
        <v>316</v>
      </c>
      <c r="F24" s="13">
        <v>978</v>
      </c>
      <c r="G24" s="14">
        <f t="shared" ref="G24:G26" si="3">L24</f>
        <v>2251.4018691588785</v>
      </c>
      <c r="H24" s="15">
        <f t="shared" si="1"/>
        <v>1059.6823835289158</v>
      </c>
      <c r="I24" s="13">
        <v>321</v>
      </c>
      <c r="J24" s="31"/>
      <c r="K24" s="31">
        <v>1100</v>
      </c>
      <c r="L24" s="16">
        <f t="shared" ref="L24:L26" si="4">((K24*F24)/(I24+J24))-K24</f>
        <v>2251.4018691588785</v>
      </c>
      <c r="M24" s="63">
        <v>20.033999999999999</v>
      </c>
      <c r="N24" s="63">
        <v>4.8886460800504787</v>
      </c>
      <c r="O24" s="63">
        <v>0.24401747429622039</v>
      </c>
      <c r="P24" s="63">
        <v>60</v>
      </c>
      <c r="Q24" s="17">
        <v>43437.75</v>
      </c>
      <c r="R24" s="17">
        <v>43441.590277777781</v>
      </c>
    </row>
    <row r="25" spans="1:18" x14ac:dyDescent="0.25">
      <c r="A25" s="75">
        <v>63</v>
      </c>
      <c r="B25" s="75" t="s">
        <v>17</v>
      </c>
      <c r="C25" s="12">
        <v>43437</v>
      </c>
      <c r="D25" s="19">
        <v>313</v>
      </c>
      <c r="E25" s="19">
        <v>316</v>
      </c>
      <c r="F25" s="13">
        <v>978</v>
      </c>
      <c r="G25" s="14">
        <f t="shared" si="3"/>
        <v>2251.4018691588785</v>
      </c>
      <c r="H25" s="15">
        <f t="shared" si="1"/>
        <v>1059.6823835289158</v>
      </c>
      <c r="I25" s="13">
        <v>321</v>
      </c>
      <c r="J25" s="13"/>
      <c r="K25" s="13">
        <v>1100</v>
      </c>
      <c r="L25" s="16">
        <f t="shared" si="4"/>
        <v>2251.4018691588785</v>
      </c>
      <c r="M25" s="63">
        <v>20.007999999999999</v>
      </c>
      <c r="N25" s="63">
        <v>6.0267479119381857</v>
      </c>
      <c r="O25" s="63">
        <v>0.30121690883337593</v>
      </c>
      <c r="P25" s="63">
        <v>60</v>
      </c>
      <c r="Q25" s="17">
        <v>43437.75</v>
      </c>
      <c r="R25" s="17">
        <v>43441.590277777781</v>
      </c>
    </row>
    <row r="26" spans="1:18" x14ac:dyDescent="0.25">
      <c r="A26" s="75">
        <v>64</v>
      </c>
      <c r="B26" s="75" t="s">
        <v>18</v>
      </c>
      <c r="C26" s="12">
        <v>43437</v>
      </c>
      <c r="D26" s="5">
        <v>312</v>
      </c>
      <c r="E26" s="19">
        <v>314</v>
      </c>
      <c r="F26" s="13">
        <v>978</v>
      </c>
      <c r="G26" s="14">
        <f t="shared" si="3"/>
        <v>2251.4018691588785</v>
      </c>
      <c r="H26" s="15">
        <f t="shared" si="1"/>
        <v>1054.7107855519071</v>
      </c>
      <c r="I26" s="13">
        <v>321</v>
      </c>
      <c r="J26" s="13"/>
      <c r="K26" s="13">
        <v>1100</v>
      </c>
      <c r="L26" s="16">
        <f t="shared" si="4"/>
        <v>2251.4018691588785</v>
      </c>
      <c r="M26" s="63">
        <v>20.024000000000001</v>
      </c>
      <c r="N26" s="63">
        <v>6.03156738247952</v>
      </c>
      <c r="O26" s="63">
        <v>0.30121690883337593</v>
      </c>
      <c r="P26" s="63">
        <v>60</v>
      </c>
      <c r="Q26" s="17">
        <v>43437.75</v>
      </c>
      <c r="R26" s="17">
        <v>43441.590277777781</v>
      </c>
    </row>
    <row r="27" spans="1:18" x14ac:dyDescent="0.25">
      <c r="A27" s="5"/>
      <c r="B27" s="5"/>
      <c r="C27" s="18"/>
      <c r="D27" s="19"/>
      <c r="E27" s="19"/>
      <c r="F27" s="13"/>
      <c r="G27" s="14"/>
      <c r="H27" s="62"/>
      <c r="I27" s="31"/>
      <c r="J27" s="31"/>
      <c r="K27" s="31"/>
      <c r="L27" s="63"/>
      <c r="M27" s="63"/>
      <c r="N27" s="63"/>
      <c r="O27" s="63"/>
      <c r="P27" s="63"/>
      <c r="Q27" s="74"/>
    </row>
  </sheetData>
  <pageMargins left="0.7" right="0.7" top="0.78740157499999996" bottom="0.78740157499999996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7" workbookViewId="0">
      <selection activeCell="A36" sqref="A36:XFD36"/>
    </sheetView>
  </sheetViews>
  <sheetFormatPr baseColWidth="10" defaultRowHeight="15.75" x14ac:dyDescent="0.25"/>
  <cols>
    <col min="1" max="1" width="2.875" bestFit="1" customWidth="1"/>
    <col min="3" max="3" width="17.375" bestFit="1" customWidth="1"/>
    <col min="4" max="4" width="8.125" customWidth="1"/>
    <col min="9" max="9" width="12" bestFit="1" customWidth="1"/>
    <col min="10" max="10" width="13.625" bestFit="1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43438</v>
      </c>
      <c r="D3" s="36">
        <v>3015</v>
      </c>
      <c r="E3" s="14">
        <v>1646</v>
      </c>
      <c r="F3" s="37">
        <v>351.47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43438</v>
      </c>
      <c r="D4" s="36">
        <v>3015</v>
      </c>
      <c r="E4" s="37">
        <v>1449.7</v>
      </c>
      <c r="F4" s="37">
        <v>323.48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43438</v>
      </c>
      <c r="D5" s="36">
        <v>3015</v>
      </c>
      <c r="E5" s="14">
        <v>1333.5</v>
      </c>
      <c r="F5" s="37">
        <v>281.02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43438</v>
      </c>
      <c r="D6" s="36">
        <v>3015</v>
      </c>
      <c r="E6" s="37">
        <v>1172</v>
      </c>
      <c r="F6" s="37">
        <v>265.44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43438</v>
      </c>
      <c r="D7" s="36">
        <v>3015</v>
      </c>
      <c r="E7" s="14">
        <v>1047</v>
      </c>
      <c r="F7" s="37">
        <v>226.82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43438</v>
      </c>
      <c r="D8" s="36">
        <v>3015</v>
      </c>
      <c r="E8" s="37">
        <v>834.18</v>
      </c>
      <c r="F8" s="37">
        <v>197.62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43438</v>
      </c>
      <c r="D9" s="36">
        <v>3015</v>
      </c>
      <c r="E9" s="14">
        <v>722.8</v>
      </c>
      <c r="F9" s="37">
        <v>159.78</v>
      </c>
      <c r="G9" s="38">
        <f t="shared" si="0"/>
        <v>6.03</v>
      </c>
      <c r="H9" s="41" t="s">
        <v>78</v>
      </c>
      <c r="I9" s="41"/>
      <c r="J9" s="42">
        <f>SLOPE(G3:G13,E3:E13)</f>
        <v>9.1816919367042026E-3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43438</v>
      </c>
      <c r="D10" s="36">
        <v>3015</v>
      </c>
      <c r="E10" s="14">
        <v>504.82</v>
      </c>
      <c r="F10" s="37">
        <v>118.15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-0.29189336342175221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43438</v>
      </c>
      <c r="D11" s="36">
        <v>3015</v>
      </c>
      <c r="E11" s="14">
        <v>367.17</v>
      </c>
      <c r="F11" s="37">
        <v>87.036000000000001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43438</v>
      </c>
      <c r="D12" s="36">
        <v>3015</v>
      </c>
      <c r="E12" s="43">
        <v>143</v>
      </c>
      <c r="F12" s="43">
        <v>35.485999999999997</v>
      </c>
      <c r="G12" s="38">
        <f t="shared" si="0"/>
        <v>1.206</v>
      </c>
      <c r="H12" s="44" t="s">
        <v>80</v>
      </c>
      <c r="I12" s="44"/>
      <c r="J12" s="45">
        <f>SLOPE(G3:G13,F3:F13)</f>
        <v>4.3018243024106728E-2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43438</v>
      </c>
      <c r="D13" s="36">
        <v>3015</v>
      </c>
      <c r="E13" s="43">
        <v>61.216000000000001</v>
      </c>
      <c r="F13" s="43">
        <v>17.346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-0.61513738001925411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 x14ac:dyDescent="0.25">
      <c r="A17">
        <v>41</v>
      </c>
      <c r="B17" s="5" t="s">
        <v>27</v>
      </c>
      <c r="C17" s="56">
        <f>C$3+I17</f>
        <v>43438</v>
      </c>
      <c r="D17" s="13">
        <v>1</v>
      </c>
      <c r="E17" s="57">
        <v>1177.8</v>
      </c>
      <c r="F17" s="58">
        <v>264.73</v>
      </c>
      <c r="G17" s="59">
        <f>((J$9*E17)+J$10)/D17/1000</f>
        <v>1.0522303399628456E-2</v>
      </c>
      <c r="H17" s="59">
        <f>((J$12*F17)+J$13)/D17/1000</f>
        <v>1.077308209575252E-2</v>
      </c>
      <c r="I17" s="59"/>
      <c r="J17" s="60">
        <f>jar_information!Q3</f>
        <v>43437.75</v>
      </c>
      <c r="K17" s="61">
        <f t="shared" ref="K17" si="1">C17-J17</f>
        <v>0.25</v>
      </c>
      <c r="L17" s="61">
        <f>K17*24</f>
        <v>6</v>
      </c>
      <c r="M17" s="62">
        <f>jar_information!H3</f>
        <v>1044.8122446695395</v>
      </c>
      <c r="N17" s="61">
        <f>G17*M17</f>
        <v>10.993831434059732</v>
      </c>
      <c r="O17" s="61">
        <f>N17*1.83</f>
        <v>20.11871152432931</v>
      </c>
      <c r="P17" s="63">
        <f>O17*(12/(12+(16*2)))</f>
        <v>5.4869213248170841</v>
      </c>
      <c r="Q17" s="61"/>
      <c r="R17" s="64">
        <f>P17*(400/(400+M17))</f>
        <v>1.5190683343279845</v>
      </c>
      <c r="S17" s="64"/>
      <c r="T17" s="64"/>
      <c r="U17" s="62"/>
      <c r="V17" s="65">
        <f>G17*1000000</f>
        <v>10522.303399628456</v>
      </c>
      <c r="W17" s="66">
        <f>N17/M17*100</f>
        <v>1.0522303399628457</v>
      </c>
    </row>
    <row r="18" spans="1:23" x14ac:dyDescent="0.25">
      <c r="A18">
        <v>42</v>
      </c>
      <c r="B18" s="5" t="s">
        <v>28</v>
      </c>
      <c r="C18" s="56">
        <f t="shared" ref="C18:C40" si="2">C$3+I18</f>
        <v>43438</v>
      </c>
      <c r="D18" s="13">
        <v>1</v>
      </c>
      <c r="E18" s="67">
        <v>1140.7</v>
      </c>
      <c r="F18" s="68">
        <v>252.55</v>
      </c>
      <c r="G18" s="59">
        <f t="shared" ref="G18:G40" si="3">((J$9*E18)+J$10)/D18/1000</f>
        <v>1.0181662628776731E-2</v>
      </c>
      <c r="H18" s="59">
        <f t="shared" ref="H18:H40" si="4">((J$12*F18)+J$13)/D18/1000</f>
        <v>1.0249119895718901E-2</v>
      </c>
      <c r="I18" s="59"/>
      <c r="J18" s="60">
        <f>jar_information!Q4</f>
        <v>43437.75</v>
      </c>
      <c r="K18" s="61">
        <f t="shared" ref="K18:K40" si="5">C18-J18</f>
        <v>0.25</v>
      </c>
      <c r="L18" s="61">
        <f t="shared" ref="L18:L40" si="6">K18*24</f>
        <v>6</v>
      </c>
      <c r="M18" s="62">
        <f>jar_information!H4</f>
        <v>1044.8122446695395</v>
      </c>
      <c r="N18" s="61">
        <f t="shared" ref="N18:N40" si="7">G18*M18</f>
        <v>10.637925785640181</v>
      </c>
      <c r="O18" s="61">
        <f t="shared" ref="O18:O40" si="8">N18*1.83</f>
        <v>19.467404187721534</v>
      </c>
      <c r="P18" s="63">
        <f t="shared" ref="P18:P40" si="9">O18*(12/(12+(16*2)))</f>
        <v>5.309292051196782</v>
      </c>
      <c r="Q18" s="61"/>
      <c r="R18" s="64">
        <f t="shared" ref="R18:R40" si="10">P18*(400/(400+M18))</f>
        <v>1.4698912113417575</v>
      </c>
      <c r="S18" s="64"/>
      <c r="T18" s="69"/>
      <c r="U18" s="62"/>
      <c r="V18" s="65">
        <f t="shared" ref="V18:V36" si="11">G18*1000000</f>
        <v>10181.662628776732</v>
      </c>
      <c r="W18" s="66">
        <f t="shared" ref="W18:W36" si="12">N18/M18*100</f>
        <v>1.0181662628776731</v>
      </c>
    </row>
    <row r="19" spans="1:23" x14ac:dyDescent="0.25">
      <c r="A19">
        <v>43</v>
      </c>
      <c r="B19" s="5" t="s">
        <v>25</v>
      </c>
      <c r="C19" s="56">
        <f t="shared" si="2"/>
        <v>43438</v>
      </c>
      <c r="D19" s="13">
        <v>1</v>
      </c>
      <c r="E19" s="67">
        <v>694.24</v>
      </c>
      <c r="F19" s="68">
        <v>154.58000000000001</v>
      </c>
      <c r="G19" s="59">
        <f t="shared" si="3"/>
        <v>6.0824044467157733E-3</v>
      </c>
      <c r="H19" s="59">
        <f t="shared" si="4"/>
        <v>6.0346226266471637E-3</v>
      </c>
      <c r="I19" s="59"/>
      <c r="J19" s="60">
        <f>jar_information!Q5</f>
        <v>43437.75</v>
      </c>
      <c r="K19" s="61">
        <f t="shared" si="5"/>
        <v>0.25</v>
      </c>
      <c r="L19" s="61">
        <f t="shared" si="6"/>
        <v>6</v>
      </c>
      <c r="M19" s="62">
        <f>jar_information!H5</f>
        <v>1049.7540949151592</v>
      </c>
      <c r="N19" s="61">
        <f t="shared" si="7"/>
        <v>6.3850289748700559</v>
      </c>
      <c r="O19" s="61">
        <f t="shared" si="8"/>
        <v>11.684603024012203</v>
      </c>
      <c r="P19" s="63">
        <f t="shared" si="9"/>
        <v>3.1867099156396916</v>
      </c>
      <c r="Q19" s="61"/>
      <c r="R19" s="64">
        <f t="shared" si="10"/>
        <v>0.87924150083567953</v>
      </c>
      <c r="S19" s="64"/>
      <c r="T19" s="69"/>
      <c r="U19" s="62"/>
      <c r="V19" s="65">
        <f t="shared" si="11"/>
        <v>6082.4044467157737</v>
      </c>
      <c r="W19" s="66">
        <f t="shared" si="12"/>
        <v>0.60824044467157734</v>
      </c>
    </row>
    <row r="20" spans="1:23" x14ac:dyDescent="0.25">
      <c r="A20">
        <v>44</v>
      </c>
      <c r="B20" s="5" t="s">
        <v>26</v>
      </c>
      <c r="C20" s="56">
        <f t="shared" si="2"/>
        <v>43438</v>
      </c>
      <c r="D20" s="13">
        <v>1</v>
      </c>
      <c r="E20" s="67">
        <v>711.23</v>
      </c>
      <c r="F20" s="68">
        <v>159.18</v>
      </c>
      <c r="G20" s="59">
        <f t="shared" si="3"/>
        <v>6.2384013927203772E-3</v>
      </c>
      <c r="H20" s="59">
        <f t="shared" si="4"/>
        <v>6.2325065445580554E-3</v>
      </c>
      <c r="I20" s="59"/>
      <c r="J20" s="60">
        <f>jar_information!Q6</f>
        <v>43437.75</v>
      </c>
      <c r="K20" s="61">
        <f t="shared" si="5"/>
        <v>0.25</v>
      </c>
      <c r="L20" s="61">
        <f t="shared" si="6"/>
        <v>6</v>
      </c>
      <c r="M20" s="62">
        <f>jar_information!H6</f>
        <v>1044.8122446695395</v>
      </c>
      <c r="N20" s="61">
        <f t="shared" si="7"/>
        <v>6.5179581622777585</v>
      </c>
      <c r="O20" s="61">
        <f t="shared" si="8"/>
        <v>11.927863436968298</v>
      </c>
      <c r="P20" s="63">
        <f t="shared" si="9"/>
        <v>3.2530536646277173</v>
      </c>
      <c r="Q20" s="61"/>
      <c r="R20" s="64">
        <f t="shared" si="10"/>
        <v>0.90061630544161475</v>
      </c>
      <c r="S20" s="64"/>
      <c r="T20" s="69"/>
      <c r="U20" s="62"/>
      <c r="V20" s="65">
        <f t="shared" si="11"/>
        <v>6238.4013927203769</v>
      </c>
      <c r="W20" s="66">
        <f t="shared" si="12"/>
        <v>0.62384013927203774</v>
      </c>
    </row>
    <row r="21" spans="1:23" x14ac:dyDescent="0.25">
      <c r="A21">
        <v>45</v>
      </c>
      <c r="B21" s="5" t="s">
        <v>29</v>
      </c>
      <c r="C21" s="56">
        <f t="shared" si="2"/>
        <v>43438</v>
      </c>
      <c r="D21" s="13">
        <v>1</v>
      </c>
      <c r="E21" s="67">
        <v>1035.3</v>
      </c>
      <c r="F21" s="68">
        <v>226.81</v>
      </c>
      <c r="G21" s="59">
        <f t="shared" si="3"/>
        <v>9.2139122986481074E-3</v>
      </c>
      <c r="H21" s="59">
        <f t="shared" si="4"/>
        <v>9.1418303202783924E-3</v>
      </c>
      <c r="I21" s="59"/>
      <c r="J21" s="60">
        <f>jar_information!Q7</f>
        <v>43437.75</v>
      </c>
      <c r="K21" s="61">
        <f t="shared" si="5"/>
        <v>0.25</v>
      </c>
      <c r="L21" s="61">
        <f t="shared" si="6"/>
        <v>6</v>
      </c>
      <c r="M21" s="62">
        <f>jar_information!H7</f>
        <v>1034.9727995536336</v>
      </c>
      <c r="N21" s="61">
        <f t="shared" si="7"/>
        <v>9.5361486065734873</v>
      </c>
      <c r="O21" s="61">
        <f t="shared" si="8"/>
        <v>17.451151950029484</v>
      </c>
      <c r="P21" s="63">
        <f t="shared" si="9"/>
        <v>4.7594050772807677</v>
      </c>
      <c r="Q21" s="61"/>
      <c r="R21" s="64">
        <f t="shared" si="10"/>
        <v>1.3266885835776792</v>
      </c>
      <c r="S21" s="64"/>
      <c r="T21" s="69"/>
      <c r="U21" s="70"/>
      <c r="V21" s="65">
        <f t="shared" si="11"/>
        <v>9213.912298648107</v>
      </c>
      <c r="W21" s="66">
        <f t="shared" si="12"/>
        <v>0.9213912298648107</v>
      </c>
    </row>
    <row r="22" spans="1:23" x14ac:dyDescent="0.25">
      <c r="A22">
        <v>46</v>
      </c>
      <c r="B22" s="5" t="s">
        <v>30</v>
      </c>
      <c r="C22" s="56">
        <f t="shared" si="2"/>
        <v>43438</v>
      </c>
      <c r="D22" s="13">
        <v>1</v>
      </c>
      <c r="E22" s="67">
        <v>926.49</v>
      </c>
      <c r="F22" s="68">
        <v>199.86</v>
      </c>
      <c r="G22" s="59">
        <f t="shared" si="3"/>
        <v>8.2148523990153242E-3</v>
      </c>
      <c r="H22" s="59">
        <f t="shared" si="4"/>
        <v>7.9824886707787184E-3</v>
      </c>
      <c r="I22" s="59"/>
      <c r="J22" s="60">
        <f>jar_information!Q8</f>
        <v>43437.75</v>
      </c>
      <c r="K22" s="61">
        <f t="shared" si="5"/>
        <v>0.25</v>
      </c>
      <c r="L22" s="61">
        <f t="shared" si="6"/>
        <v>6</v>
      </c>
      <c r="M22" s="62">
        <f>jar_information!H8</f>
        <v>1044.8122446695395</v>
      </c>
      <c r="N22" s="61">
        <f t="shared" si="7"/>
        <v>8.5829783746441528</v>
      </c>
      <c r="O22" s="61">
        <f t="shared" si="8"/>
        <v>15.7068504255988</v>
      </c>
      <c r="P22" s="63">
        <f t="shared" si="9"/>
        <v>4.2836864797087637</v>
      </c>
      <c r="Q22" s="61"/>
      <c r="R22" s="64">
        <f t="shared" si="10"/>
        <v>1.1859496610754536</v>
      </c>
      <c r="S22" s="64"/>
      <c r="T22" s="69"/>
      <c r="U22" s="62"/>
      <c r="V22" s="65">
        <f t="shared" si="11"/>
        <v>8214.8523990153244</v>
      </c>
      <c r="W22" s="66">
        <f t="shared" si="12"/>
        <v>0.82148523990153244</v>
      </c>
    </row>
    <row r="23" spans="1:23" x14ac:dyDescent="0.25">
      <c r="A23">
        <v>47</v>
      </c>
      <c r="B23" s="5" t="s">
        <v>3</v>
      </c>
      <c r="C23" s="56">
        <f t="shared" si="2"/>
        <v>43438</v>
      </c>
      <c r="D23" s="13">
        <v>5</v>
      </c>
      <c r="E23" s="67">
        <v>114.8</v>
      </c>
      <c r="F23" s="68">
        <v>29.161999999999999</v>
      </c>
      <c r="G23" s="59">
        <f t="shared" si="3"/>
        <v>1.5243297418237806E-4</v>
      </c>
      <c r="H23" s="59">
        <f t="shared" si="4"/>
        <v>1.2787212460994924E-4</v>
      </c>
      <c r="I23" s="59"/>
      <c r="J23" s="60">
        <f>jar_information!Q9</f>
        <v>43437.75</v>
      </c>
      <c r="K23" s="61">
        <f t="shared" si="5"/>
        <v>0.25</v>
      </c>
      <c r="L23" s="61">
        <f t="shared" si="6"/>
        <v>6</v>
      </c>
      <c r="M23" s="62">
        <f>jar_information!H9</f>
        <v>1044.8122446695395</v>
      </c>
      <c r="N23" s="61">
        <f t="shared" si="7"/>
        <v>0.15926383791714438</v>
      </c>
      <c r="O23" s="61">
        <f t="shared" si="8"/>
        <v>0.29145282338837425</v>
      </c>
      <c r="P23" s="63">
        <f t="shared" si="9"/>
        <v>7.9487133651374789E-2</v>
      </c>
      <c r="Q23" s="61"/>
      <c r="R23" s="64">
        <f t="shared" si="10"/>
        <v>2.2006218162846553E-2</v>
      </c>
      <c r="S23" s="64"/>
      <c r="T23" s="69"/>
      <c r="U23" s="62"/>
      <c r="V23" s="65">
        <f t="shared" si="11"/>
        <v>152.43297418237805</v>
      </c>
      <c r="W23" s="66">
        <f t="shared" si="12"/>
        <v>1.5243297418237805E-2</v>
      </c>
    </row>
    <row r="24" spans="1:23" x14ac:dyDescent="0.25">
      <c r="A24">
        <v>48</v>
      </c>
      <c r="B24" s="5" t="s">
        <v>4</v>
      </c>
      <c r="C24" s="56">
        <f t="shared" si="2"/>
        <v>43438</v>
      </c>
      <c r="D24" s="13">
        <v>5</v>
      </c>
      <c r="E24" s="67">
        <v>147.47</v>
      </c>
      <c r="F24" s="68">
        <v>39.612000000000002</v>
      </c>
      <c r="G24" s="59">
        <f t="shared" si="3"/>
        <v>2.1242614929680332E-4</v>
      </c>
      <c r="H24" s="59">
        <f t="shared" si="4"/>
        <v>2.1778025253033233E-4</v>
      </c>
      <c r="I24" s="59"/>
      <c r="J24" s="60">
        <f>jar_information!Q10</f>
        <v>43437.75</v>
      </c>
      <c r="K24" s="61">
        <f t="shared" si="5"/>
        <v>0.25</v>
      </c>
      <c r="L24" s="61">
        <f t="shared" si="6"/>
        <v>6</v>
      </c>
      <c r="M24" s="62">
        <f>jar_information!H10</f>
        <v>1049.7540949151592</v>
      </c>
      <c r="N24" s="61">
        <f t="shared" si="7"/>
        <v>0.22299522009137823</v>
      </c>
      <c r="O24" s="61">
        <f t="shared" si="8"/>
        <v>0.40808125276722218</v>
      </c>
      <c r="P24" s="63">
        <f t="shared" si="9"/>
        <v>0.11129488711833331</v>
      </c>
      <c r="Q24" s="61"/>
      <c r="R24" s="64">
        <f t="shared" si="10"/>
        <v>3.0707245458712468E-2</v>
      </c>
      <c r="S24" s="64"/>
      <c r="T24" s="69"/>
      <c r="U24" s="62"/>
      <c r="V24" s="65">
        <f t="shared" si="11"/>
        <v>212.42614929680332</v>
      </c>
      <c r="W24" s="66">
        <f t="shared" si="12"/>
        <v>2.1242614929680333E-2</v>
      </c>
    </row>
    <row r="25" spans="1:23" x14ac:dyDescent="0.25">
      <c r="A25">
        <v>49</v>
      </c>
      <c r="B25" s="5" t="s">
        <v>31</v>
      </c>
      <c r="C25" s="56">
        <f t="shared" si="2"/>
        <v>43438</v>
      </c>
      <c r="D25" s="13">
        <v>5</v>
      </c>
      <c r="E25" s="67">
        <v>110.72</v>
      </c>
      <c r="F25" s="68">
        <v>28.146000000000001</v>
      </c>
      <c r="G25" s="59">
        <f t="shared" si="3"/>
        <v>1.449407135620274E-4</v>
      </c>
      <c r="H25" s="59">
        <f t="shared" si="4"/>
        <v>1.1913081762745078E-4</v>
      </c>
      <c r="I25" s="59"/>
      <c r="J25" s="60">
        <f>jar_information!Q11</f>
        <v>43437.75</v>
      </c>
      <c r="K25" s="61">
        <f t="shared" si="5"/>
        <v>0.25</v>
      </c>
      <c r="L25" s="61">
        <f t="shared" si="6"/>
        <v>6</v>
      </c>
      <c r="M25" s="62">
        <f>jar_information!H11</f>
        <v>1049.7540949151592</v>
      </c>
      <c r="N25" s="61">
        <f t="shared" si="7"/>
        <v>0.15215210758166339</v>
      </c>
      <c r="O25" s="61">
        <f t="shared" si="8"/>
        <v>0.27843835687444402</v>
      </c>
      <c r="P25" s="63">
        <f t="shared" si="9"/>
        <v>7.5937733693030182E-2</v>
      </c>
      <c r="Q25" s="61"/>
      <c r="R25" s="64">
        <f t="shared" si="10"/>
        <v>2.095189355474085E-2</v>
      </c>
      <c r="S25" s="64"/>
      <c r="V25" s="65">
        <f t="shared" si="11"/>
        <v>144.94071356202738</v>
      </c>
      <c r="W25" s="66">
        <f t="shared" si="12"/>
        <v>1.449407135620274E-2</v>
      </c>
    </row>
    <row r="26" spans="1:23" x14ac:dyDescent="0.25">
      <c r="A26">
        <v>50</v>
      </c>
      <c r="B26" s="5" t="s">
        <v>32</v>
      </c>
      <c r="C26" s="56">
        <f t="shared" si="2"/>
        <v>43438</v>
      </c>
      <c r="D26" s="13">
        <v>5</v>
      </c>
      <c r="E26" s="67">
        <v>120.2</v>
      </c>
      <c r="F26" s="68">
        <v>30.353999999999999</v>
      </c>
      <c r="G26" s="59">
        <f t="shared" si="3"/>
        <v>1.6234920147401859E-4</v>
      </c>
      <c r="H26" s="59">
        <f t="shared" si="4"/>
        <v>1.3812767374689631E-4</v>
      </c>
      <c r="I26" s="59"/>
      <c r="J26" s="60">
        <f>jar_information!Q12</f>
        <v>43437.75</v>
      </c>
      <c r="K26" s="61">
        <f t="shared" si="5"/>
        <v>0.25</v>
      </c>
      <c r="L26" s="61">
        <f t="shared" si="6"/>
        <v>6</v>
      </c>
      <c r="M26" s="62">
        <f>jar_information!H12</f>
        <v>1039.8851682662084</v>
      </c>
      <c r="N26" s="61">
        <f t="shared" si="7"/>
        <v>0.1688245266926944</v>
      </c>
      <c r="O26" s="61">
        <f t="shared" si="8"/>
        <v>0.30894888384763075</v>
      </c>
      <c r="P26" s="63">
        <f t="shared" si="9"/>
        <v>8.4258786503899286E-2</v>
      </c>
      <c r="Q26" s="61"/>
      <c r="R26" s="64">
        <f t="shared" si="10"/>
        <v>2.3407085053971852E-2</v>
      </c>
      <c r="S26" s="64"/>
      <c r="V26" s="65">
        <f t="shared" si="11"/>
        <v>162.3492014740186</v>
      </c>
      <c r="W26" s="66">
        <f t="shared" si="12"/>
        <v>1.6234920147401858E-2</v>
      </c>
    </row>
    <row r="27" spans="1:23" x14ac:dyDescent="0.25">
      <c r="A27">
        <v>51</v>
      </c>
      <c r="B27" s="5" t="s">
        <v>5</v>
      </c>
      <c r="C27" s="56">
        <f t="shared" si="2"/>
        <v>43438</v>
      </c>
      <c r="D27" s="13">
        <v>5</v>
      </c>
      <c r="E27" s="67">
        <v>70.466999999999999</v>
      </c>
      <c r="F27" s="68">
        <v>20.385999999999999</v>
      </c>
      <c r="G27" s="59">
        <f t="shared" si="3"/>
        <v>7.1022584456396568E-5</v>
      </c>
      <c r="H27" s="59">
        <f t="shared" si="4"/>
        <v>5.2366504454037122E-5</v>
      </c>
      <c r="I27" s="59"/>
      <c r="J27" s="60">
        <f>jar_information!Q13</f>
        <v>43437.75</v>
      </c>
      <c r="K27" s="61">
        <f t="shared" si="5"/>
        <v>0.25</v>
      </c>
      <c r="L27" s="61">
        <f t="shared" si="6"/>
        <v>6</v>
      </c>
      <c r="M27" s="62">
        <f>jar_information!H13</f>
        <v>1049.7540949151592</v>
      </c>
      <c r="N27" s="61">
        <f t="shared" si="7"/>
        <v>7.4556248864560026E-2</v>
      </c>
      <c r="O27" s="61">
        <f t="shared" si="8"/>
        <v>0.13643793542214486</v>
      </c>
      <c r="P27" s="63">
        <f t="shared" si="9"/>
        <v>3.7210346024221325E-2</v>
      </c>
      <c r="Q27" s="61"/>
      <c r="R27" s="64">
        <f t="shared" si="10"/>
        <v>1.0266664161800186E-2</v>
      </c>
      <c r="S27" s="64"/>
      <c r="T27" s="71"/>
      <c r="U27" s="72"/>
      <c r="V27" s="65">
        <f t="shared" si="11"/>
        <v>71.022584456396572</v>
      </c>
      <c r="W27" s="66">
        <f t="shared" si="12"/>
        <v>7.1022584456396564E-3</v>
      </c>
    </row>
    <row r="28" spans="1:23" x14ac:dyDescent="0.25">
      <c r="A28">
        <v>52</v>
      </c>
      <c r="B28" s="5" t="s">
        <v>6</v>
      </c>
      <c r="C28" s="56">
        <f t="shared" si="2"/>
        <v>43438</v>
      </c>
      <c r="D28" s="13">
        <v>5</v>
      </c>
      <c r="E28" s="67">
        <v>77.176000000000002</v>
      </c>
      <c r="F28" s="68">
        <v>22.471</v>
      </c>
      <c r="G28" s="59">
        <f t="shared" si="3"/>
        <v>8.3342578697066262E-5</v>
      </c>
      <c r="H28" s="59">
        <f t="shared" si="4"/>
        <v>7.030511179508965E-5</v>
      </c>
      <c r="I28" s="59"/>
      <c r="J28" s="60">
        <f>jar_information!Q14</f>
        <v>43437.75</v>
      </c>
      <c r="K28" s="61">
        <f t="shared" si="5"/>
        <v>0.25</v>
      </c>
      <c r="L28" s="61">
        <f t="shared" si="6"/>
        <v>6</v>
      </c>
      <c r="M28" s="62">
        <f>jar_information!H14</f>
        <v>1049.7540949151592</v>
      </c>
      <c r="N28" s="61">
        <f t="shared" si="7"/>
        <v>8.7489213268034216E-2</v>
      </c>
      <c r="O28" s="61">
        <f t="shared" si="8"/>
        <v>0.16010526028050262</v>
      </c>
      <c r="P28" s="63">
        <f t="shared" si="9"/>
        <v>4.3665070985591622E-2</v>
      </c>
      <c r="Q28" s="61"/>
      <c r="R28" s="64">
        <f t="shared" si="10"/>
        <v>1.2047579969249045E-2</v>
      </c>
      <c r="S28" s="64"/>
      <c r="T28" s="71"/>
      <c r="U28" s="72"/>
      <c r="V28" s="65">
        <f t="shared" si="11"/>
        <v>83.342578697066259</v>
      </c>
      <c r="W28" s="66">
        <f t="shared" si="12"/>
        <v>8.3342578697066256E-3</v>
      </c>
    </row>
    <row r="29" spans="1:23" x14ac:dyDescent="0.25">
      <c r="A29">
        <v>53</v>
      </c>
      <c r="B29" s="5" t="s">
        <v>7</v>
      </c>
      <c r="C29" s="56">
        <f t="shared" si="2"/>
        <v>43438</v>
      </c>
      <c r="D29" s="13">
        <v>5</v>
      </c>
      <c r="E29" s="67">
        <v>1641.5</v>
      </c>
      <c r="F29" s="68">
        <v>348.19</v>
      </c>
      <c r="G29" s="59">
        <f t="shared" si="3"/>
        <v>2.9559707901356388E-3</v>
      </c>
      <c r="H29" s="59">
        <f t="shared" si="4"/>
        <v>2.8726769317088934E-3</v>
      </c>
      <c r="I29" s="59"/>
      <c r="J29" s="60">
        <f>jar_information!Q15</f>
        <v>43437.75</v>
      </c>
      <c r="K29" s="61">
        <f t="shared" si="5"/>
        <v>0.25</v>
      </c>
      <c r="L29" s="61">
        <f t="shared" si="6"/>
        <v>6</v>
      </c>
      <c r="M29" s="62">
        <f>jar_information!H15</f>
        <v>1054.7107855519071</v>
      </c>
      <c r="N29" s="61">
        <f t="shared" si="7"/>
        <v>3.1176942741324511</v>
      </c>
      <c r="O29" s="61">
        <f t="shared" si="8"/>
        <v>5.7053805216623861</v>
      </c>
      <c r="P29" s="63">
        <f t="shared" si="9"/>
        <v>1.556012869544287</v>
      </c>
      <c r="Q29" s="61"/>
      <c r="R29" s="64">
        <f t="shared" si="10"/>
        <v>0.42785490696803946</v>
      </c>
      <c r="S29" s="64"/>
      <c r="T29" s="71"/>
      <c r="U29" s="72"/>
      <c r="V29" s="65">
        <f t="shared" si="11"/>
        <v>2955.9707901356387</v>
      </c>
      <c r="W29" s="66">
        <f t="shared" si="12"/>
        <v>0.29559707901356386</v>
      </c>
    </row>
    <row r="30" spans="1:23" x14ac:dyDescent="0.25">
      <c r="A30">
        <v>54</v>
      </c>
      <c r="B30" s="5" t="s">
        <v>8</v>
      </c>
      <c r="C30" s="56">
        <f t="shared" si="2"/>
        <v>43438</v>
      </c>
      <c r="D30" s="13">
        <v>4</v>
      </c>
      <c r="E30" s="67">
        <v>1386.6</v>
      </c>
      <c r="F30" s="68">
        <v>296.77</v>
      </c>
      <c r="G30" s="59">
        <f t="shared" si="3"/>
        <v>3.1098601690030731E-3</v>
      </c>
      <c r="H30" s="59">
        <f t="shared" si="4"/>
        <v>3.0378466505612245E-3</v>
      </c>
      <c r="I30" s="59"/>
      <c r="J30" s="60">
        <f>jar_information!Q16</f>
        <v>43437.75</v>
      </c>
      <c r="K30" s="61">
        <f t="shared" si="5"/>
        <v>0.25</v>
      </c>
      <c r="L30" s="61">
        <f t="shared" si="6"/>
        <v>6</v>
      </c>
      <c r="M30" s="62">
        <f>jar_information!H16</f>
        <v>1049.7540949151592</v>
      </c>
      <c r="N30" s="61">
        <f t="shared" si="7"/>
        <v>3.2645884470245248</v>
      </c>
      <c r="O30" s="61">
        <f t="shared" si="8"/>
        <v>5.9741968580548805</v>
      </c>
      <c r="P30" s="63">
        <f t="shared" si="9"/>
        <v>1.6293264158331491</v>
      </c>
      <c r="Q30" s="61"/>
      <c r="R30" s="64">
        <f t="shared" si="10"/>
        <v>0.4495455944005452</v>
      </c>
      <c r="S30" s="64"/>
      <c r="T30" s="71"/>
      <c r="U30" s="72"/>
      <c r="V30" s="65">
        <f t="shared" si="11"/>
        <v>3109.8601690030732</v>
      </c>
      <c r="W30" s="66">
        <f t="shared" si="12"/>
        <v>0.3109860169003073</v>
      </c>
    </row>
    <row r="31" spans="1:23" x14ac:dyDescent="0.25">
      <c r="A31">
        <v>55</v>
      </c>
      <c r="B31" s="5" t="s">
        <v>9</v>
      </c>
      <c r="C31" s="56">
        <f t="shared" si="2"/>
        <v>43438</v>
      </c>
      <c r="D31" s="13">
        <v>4</v>
      </c>
      <c r="E31" s="67">
        <v>1494.3</v>
      </c>
      <c r="F31" s="68">
        <v>324.47000000000003</v>
      </c>
      <c r="G31" s="59">
        <f t="shared" si="3"/>
        <v>3.3570772243988341E-3</v>
      </c>
      <c r="H31" s="59">
        <f t="shared" si="4"/>
        <v>3.3357479835031643E-3</v>
      </c>
      <c r="I31" s="59"/>
      <c r="J31" s="60">
        <f>jar_information!Q17</f>
        <v>43437.75</v>
      </c>
      <c r="K31" s="61">
        <f t="shared" si="5"/>
        <v>0.25</v>
      </c>
      <c r="L31" s="61">
        <f t="shared" si="6"/>
        <v>6</v>
      </c>
      <c r="M31" s="62">
        <f>jar_information!H17</f>
        <v>1054.7107855519071</v>
      </c>
      <c r="N31" s="61">
        <f t="shared" si="7"/>
        <v>3.5407455565041102</v>
      </c>
      <c r="O31" s="61">
        <f t="shared" si="8"/>
        <v>6.4795643684025217</v>
      </c>
      <c r="P31" s="63">
        <f t="shared" si="9"/>
        <v>1.767153918655233</v>
      </c>
      <c r="Q31" s="61"/>
      <c r="R31" s="64">
        <f t="shared" si="10"/>
        <v>0.48591209639922678</v>
      </c>
      <c r="S31" s="64"/>
      <c r="T31" s="72"/>
      <c r="U31" s="72"/>
      <c r="V31" s="65">
        <f t="shared" si="11"/>
        <v>3357.077224398834</v>
      </c>
      <c r="W31" s="66">
        <f t="shared" si="12"/>
        <v>0.33570772243988339</v>
      </c>
    </row>
    <row r="32" spans="1:23" x14ac:dyDescent="0.25">
      <c r="A32">
        <v>56</v>
      </c>
      <c r="B32" s="5" t="s">
        <v>10</v>
      </c>
      <c r="C32" s="56">
        <f t="shared" si="2"/>
        <v>43438</v>
      </c>
      <c r="D32" s="13">
        <v>4</v>
      </c>
      <c r="E32" s="67">
        <v>1392.1</v>
      </c>
      <c r="F32" s="68">
        <v>321.81</v>
      </c>
      <c r="G32" s="59">
        <f t="shared" si="3"/>
        <v>3.1224849954160422E-3</v>
      </c>
      <c r="H32" s="59">
        <f t="shared" si="4"/>
        <v>3.3071408518921333E-3</v>
      </c>
      <c r="I32" s="59"/>
      <c r="J32" s="60">
        <f>jar_information!Q18</f>
        <v>43437.75</v>
      </c>
      <c r="K32" s="61">
        <f t="shared" si="5"/>
        <v>0.25</v>
      </c>
      <c r="L32" s="61">
        <f t="shared" si="6"/>
        <v>6</v>
      </c>
      <c r="M32" s="62">
        <f>jar_information!H18</f>
        <v>1049.7540949151592</v>
      </c>
      <c r="N32" s="61">
        <f t="shared" si="7"/>
        <v>3.277841410249132</v>
      </c>
      <c r="O32" s="61">
        <f t="shared" si="8"/>
        <v>5.9984497807559114</v>
      </c>
      <c r="P32" s="63">
        <f t="shared" si="9"/>
        <v>1.6359408492970666</v>
      </c>
      <c r="Q32" s="61"/>
      <c r="R32" s="64">
        <f t="shared" si="10"/>
        <v>0.45137057519890733</v>
      </c>
      <c r="S32" s="64"/>
      <c r="T32" s="72"/>
      <c r="U32" s="72"/>
      <c r="V32" s="65">
        <f t="shared" si="11"/>
        <v>3122.4849954160422</v>
      </c>
      <c r="W32" s="66">
        <f t="shared" si="12"/>
        <v>0.31224849954160422</v>
      </c>
    </row>
    <row r="33" spans="1:23" x14ac:dyDescent="0.25">
      <c r="A33">
        <v>57</v>
      </c>
      <c r="B33" s="5" t="s">
        <v>11</v>
      </c>
      <c r="C33" s="56">
        <f t="shared" si="2"/>
        <v>43438</v>
      </c>
      <c r="D33" s="13">
        <v>2</v>
      </c>
      <c r="E33" s="67">
        <v>1150.3</v>
      </c>
      <c r="F33" s="68">
        <v>265.85000000000002</v>
      </c>
      <c r="G33" s="59">
        <f t="shared" si="3"/>
        <v>5.1349034356845454E-3</v>
      </c>
      <c r="H33" s="59">
        <f t="shared" si="4"/>
        <v>5.4106312639697601E-3</v>
      </c>
      <c r="I33" s="59"/>
      <c r="J33" s="60">
        <f>jar_information!Q19</f>
        <v>43437.75</v>
      </c>
      <c r="K33" s="61">
        <f t="shared" si="5"/>
        <v>0.25</v>
      </c>
      <c r="L33" s="61">
        <f t="shared" si="6"/>
        <v>6</v>
      </c>
      <c r="M33" s="62">
        <f>jar_information!H19</f>
        <v>1049.7540949151592</v>
      </c>
      <c r="N33" s="61">
        <f t="shared" si="7"/>
        <v>5.3903859086037711</v>
      </c>
      <c r="O33" s="61">
        <f t="shared" si="8"/>
        <v>9.8644062127449015</v>
      </c>
      <c r="P33" s="63">
        <f t="shared" si="9"/>
        <v>2.6902926034758821</v>
      </c>
      <c r="Q33" s="61"/>
      <c r="R33" s="64">
        <f t="shared" si="10"/>
        <v>0.74227556601819988</v>
      </c>
      <c r="S33" s="64"/>
      <c r="T33" s="72"/>
      <c r="U33" s="72"/>
      <c r="V33" s="65">
        <f t="shared" si="11"/>
        <v>5134.903435684545</v>
      </c>
      <c r="W33" s="66">
        <f t="shared" si="12"/>
        <v>0.51349034356845458</v>
      </c>
    </row>
    <row r="34" spans="1:23" x14ac:dyDescent="0.25">
      <c r="A34">
        <v>58</v>
      </c>
      <c r="B34" s="5" t="s">
        <v>12</v>
      </c>
      <c r="C34" s="56">
        <f t="shared" si="2"/>
        <v>43438</v>
      </c>
      <c r="D34" s="13">
        <v>2</v>
      </c>
      <c r="E34" s="67">
        <v>1146</v>
      </c>
      <c r="F34" s="68">
        <v>265.89</v>
      </c>
      <c r="G34" s="59">
        <f t="shared" si="3"/>
        <v>5.1151627980206326E-3</v>
      </c>
      <c r="H34" s="59">
        <f t="shared" si="4"/>
        <v>5.4114916288302423E-3</v>
      </c>
      <c r="I34" s="59"/>
      <c r="J34" s="60">
        <f>jar_information!Q20</f>
        <v>43437.75</v>
      </c>
      <c r="K34" s="61">
        <f t="shared" si="5"/>
        <v>0.25</v>
      </c>
      <c r="L34" s="61">
        <f t="shared" si="6"/>
        <v>6</v>
      </c>
      <c r="M34" s="62">
        <f>jar_information!H20</f>
        <v>1049.7540949151592</v>
      </c>
      <c r="N34" s="61">
        <f t="shared" si="7"/>
        <v>5.3696630933798426</v>
      </c>
      <c r="O34" s="61">
        <f t="shared" si="8"/>
        <v>9.8264834608851128</v>
      </c>
      <c r="P34" s="63">
        <f t="shared" si="9"/>
        <v>2.6799500347868488</v>
      </c>
      <c r="Q34" s="61"/>
      <c r="R34" s="64">
        <f t="shared" si="10"/>
        <v>0.7394219596789432</v>
      </c>
      <c r="S34" s="64"/>
      <c r="T34" s="72"/>
      <c r="U34" s="72"/>
      <c r="V34" s="65">
        <f t="shared" si="11"/>
        <v>5115.1627980206322</v>
      </c>
      <c r="W34" s="66">
        <f t="shared" si="12"/>
        <v>0.51151627980206327</v>
      </c>
    </row>
    <row r="35" spans="1:23" x14ac:dyDescent="0.25">
      <c r="A35">
        <v>59</v>
      </c>
      <c r="B35" s="5" t="s">
        <v>13</v>
      </c>
      <c r="C35" s="56">
        <f t="shared" si="2"/>
        <v>43438</v>
      </c>
      <c r="D35" s="13">
        <v>4</v>
      </c>
      <c r="E35" s="67">
        <v>127.84</v>
      </c>
      <c r="F35" s="68">
        <v>34.539000000000001</v>
      </c>
      <c r="G35" s="59">
        <f t="shared" si="3"/>
        <v>2.204735334416283E-4</v>
      </c>
      <c r="H35" s="59">
        <f t="shared" si="4"/>
        <v>2.1766742894759205E-4</v>
      </c>
      <c r="I35" s="59"/>
      <c r="J35" s="60">
        <f>jar_information!Q21</f>
        <v>43437.75</v>
      </c>
      <c r="K35" s="61">
        <f t="shared" si="5"/>
        <v>0.25</v>
      </c>
      <c r="L35" s="61">
        <f t="shared" si="6"/>
        <v>6</v>
      </c>
      <c r="M35" s="62">
        <f>jar_information!H21</f>
        <v>1049.7540949151592</v>
      </c>
      <c r="N35" s="61">
        <f t="shared" si="7"/>
        <v>0.23144299455076359</v>
      </c>
      <c r="O35" s="61">
        <f t="shared" si="8"/>
        <v>0.42354068002789735</v>
      </c>
      <c r="P35" s="63">
        <f t="shared" si="9"/>
        <v>0.11551109455306291</v>
      </c>
      <c r="Q35" s="61"/>
      <c r="R35" s="64">
        <f t="shared" si="10"/>
        <v>3.1870534446691176E-2</v>
      </c>
      <c r="S35" s="64"/>
      <c r="T35" s="72"/>
      <c r="U35" s="72"/>
      <c r="V35" s="65">
        <f t="shared" si="11"/>
        <v>220.47353344162829</v>
      </c>
      <c r="W35" s="66">
        <f t="shared" si="12"/>
        <v>2.2047353344162829E-2</v>
      </c>
    </row>
    <row r="36" spans="1:23" x14ac:dyDescent="0.25">
      <c r="A36">
        <v>60</v>
      </c>
      <c r="B36" s="5" t="s">
        <v>14</v>
      </c>
      <c r="C36" s="56">
        <f t="shared" si="2"/>
        <v>43438</v>
      </c>
      <c r="D36" s="13">
        <v>4</v>
      </c>
      <c r="E36" s="67">
        <v>122.91</v>
      </c>
      <c r="F36" s="68">
        <v>33.738999999999997</v>
      </c>
      <c r="G36" s="59">
        <f t="shared" si="3"/>
        <v>2.0915709812964034E-4</v>
      </c>
      <c r="H36" s="59">
        <f t="shared" si="4"/>
        <v>2.0906378034277068E-4</v>
      </c>
      <c r="I36" s="59"/>
      <c r="J36" s="60">
        <f>jar_information!Q22</f>
        <v>43437.75</v>
      </c>
      <c r="K36" s="61">
        <f t="shared" si="5"/>
        <v>0.25</v>
      </c>
      <c r="L36" s="61">
        <f t="shared" si="6"/>
        <v>6</v>
      </c>
      <c r="M36" s="62">
        <f>jar_information!H22</f>
        <v>1049.7540949151592</v>
      </c>
      <c r="N36" s="61">
        <f t="shared" si="7"/>
        <v>0.21956352024216172</v>
      </c>
      <c r="O36" s="61">
        <f t="shared" si="8"/>
        <v>0.40180124204315598</v>
      </c>
      <c r="P36" s="63">
        <f t="shared" si="9"/>
        <v>0.10958215692086072</v>
      </c>
      <c r="Q36" s="61"/>
      <c r="R36" s="64">
        <f t="shared" si="10"/>
        <v>3.0234688021977568E-2</v>
      </c>
      <c r="S36" s="64"/>
      <c r="T36" s="69"/>
      <c r="U36" s="72"/>
      <c r="V36" s="65">
        <f t="shared" si="11"/>
        <v>209.15709812964033</v>
      </c>
      <c r="W36" s="66">
        <f t="shared" si="12"/>
        <v>2.0915709812964034E-2</v>
      </c>
    </row>
    <row r="37" spans="1:23" x14ac:dyDescent="0.25">
      <c r="A37">
        <v>61</v>
      </c>
      <c r="B37" t="s">
        <v>15</v>
      </c>
      <c r="C37" s="56">
        <f t="shared" si="2"/>
        <v>43438</v>
      </c>
      <c r="D37" s="13">
        <v>5</v>
      </c>
      <c r="E37" s="67">
        <v>69.900000000000006</v>
      </c>
      <c r="F37" s="68">
        <v>18.899000000000001</v>
      </c>
      <c r="G37" s="59">
        <f t="shared" si="3"/>
        <v>6.9981380590774329E-5</v>
      </c>
      <c r="H37" s="59">
        <f t="shared" si="4"/>
        <v>3.9572878978667791E-5</v>
      </c>
      <c r="I37" s="59"/>
      <c r="J37" s="60">
        <f>jar_information!Q23</f>
        <v>43437.75</v>
      </c>
      <c r="K37" s="61">
        <f t="shared" si="5"/>
        <v>0.25</v>
      </c>
      <c r="L37" s="61">
        <f t="shared" si="6"/>
        <v>6</v>
      </c>
      <c r="M37" s="62">
        <f>jar_information!H23</f>
        <v>1054.7107855519071</v>
      </c>
      <c r="N37" s="61">
        <f t="shared" si="7"/>
        <v>7.3810116896902575E-2</v>
      </c>
      <c r="O37" s="61">
        <f t="shared" si="8"/>
        <v>0.13507251392133171</v>
      </c>
      <c r="P37" s="63">
        <f t="shared" si="9"/>
        <v>3.6837958342181371E-2</v>
      </c>
      <c r="Q37" s="61"/>
      <c r="R37" s="64">
        <f t="shared" si="10"/>
        <v>1.0129287197992502E-2</v>
      </c>
    </row>
    <row r="38" spans="1:23" x14ac:dyDescent="0.25">
      <c r="A38">
        <v>62</v>
      </c>
      <c r="B38" t="s">
        <v>16</v>
      </c>
      <c r="C38" s="56">
        <f t="shared" si="2"/>
        <v>43438</v>
      </c>
      <c r="D38" s="13">
        <v>5</v>
      </c>
      <c r="E38" s="67">
        <v>49.726999999999997</v>
      </c>
      <c r="F38" s="68">
        <v>15.025</v>
      </c>
      <c r="G38" s="59">
        <f t="shared" si="3"/>
        <v>3.2936926302947531E-5</v>
      </c>
      <c r="H38" s="59">
        <f t="shared" si="4"/>
        <v>6.2423442835898959E-6</v>
      </c>
      <c r="I38" s="59"/>
      <c r="J38" s="60">
        <f>jar_information!Q24</f>
        <v>43437.75</v>
      </c>
      <c r="K38" s="61">
        <f t="shared" si="5"/>
        <v>0.25</v>
      </c>
      <c r="L38" s="61">
        <f t="shared" si="6"/>
        <v>6</v>
      </c>
      <c r="M38" s="62">
        <f>jar_information!H24</f>
        <v>1059.6823835289158</v>
      </c>
      <c r="N38" s="61">
        <f t="shared" si="7"/>
        <v>3.4902680570823678E-2</v>
      </c>
      <c r="O38" s="61">
        <f t="shared" si="8"/>
        <v>6.387190544460733E-2</v>
      </c>
      <c r="P38" s="63">
        <f t="shared" si="9"/>
        <v>1.7419610575801998E-2</v>
      </c>
      <c r="Q38" s="61"/>
      <c r="R38" s="64">
        <f t="shared" si="10"/>
        <v>4.7735345092508406E-3</v>
      </c>
    </row>
    <row r="39" spans="1:23" x14ac:dyDescent="0.25">
      <c r="A39">
        <v>63</v>
      </c>
      <c r="B39" t="s">
        <v>17</v>
      </c>
      <c r="C39" s="56">
        <f t="shared" si="2"/>
        <v>43438</v>
      </c>
      <c r="D39" s="13">
        <v>5</v>
      </c>
      <c r="E39" s="67">
        <v>39.575000000000003</v>
      </c>
      <c r="F39" s="68">
        <v>12.493</v>
      </c>
      <c r="G39" s="59">
        <f t="shared" si="3"/>
        <v>1.4294418994663327E-5</v>
      </c>
      <c r="H39" s="59">
        <f t="shared" si="4"/>
        <v>-1.5542093983817739E-5</v>
      </c>
      <c r="I39" s="59"/>
      <c r="J39" s="60">
        <f>jar_information!Q25</f>
        <v>43437.75</v>
      </c>
      <c r="K39" s="61">
        <f t="shared" si="5"/>
        <v>0.25</v>
      </c>
      <c r="L39" s="61">
        <f t="shared" si="6"/>
        <v>6</v>
      </c>
      <c r="M39" s="62">
        <f>jar_information!H25</f>
        <v>1059.6823835289158</v>
      </c>
      <c r="N39" s="61">
        <f t="shared" si="7"/>
        <v>1.5147543991425842E-2</v>
      </c>
      <c r="O39" s="61">
        <f t="shared" si="8"/>
        <v>2.7720005504309291E-2</v>
      </c>
      <c r="P39" s="63">
        <f t="shared" si="9"/>
        <v>7.5600015011752604E-3</v>
      </c>
      <c r="Q39" s="61"/>
      <c r="R39" s="64">
        <f t="shared" si="10"/>
        <v>2.0716839735773927E-3</v>
      </c>
    </row>
    <row r="40" spans="1:23" x14ac:dyDescent="0.25">
      <c r="A40">
        <v>64</v>
      </c>
      <c r="B40" t="s">
        <v>18</v>
      </c>
      <c r="C40" s="56">
        <f t="shared" si="2"/>
        <v>43438</v>
      </c>
      <c r="D40" s="13">
        <v>5</v>
      </c>
      <c r="E40" s="67">
        <v>58.618000000000002</v>
      </c>
      <c r="F40" s="68">
        <v>17.573</v>
      </c>
      <c r="G40" s="59">
        <f t="shared" si="3"/>
        <v>4.9263810904794944E-5</v>
      </c>
      <c r="H40" s="59">
        <f t="shared" si="4"/>
        <v>2.8164440928674696E-5</v>
      </c>
      <c r="I40" s="59"/>
      <c r="J40" s="60">
        <f>jar_information!Q26</f>
        <v>43437.75</v>
      </c>
      <c r="K40" s="61">
        <f t="shared" si="5"/>
        <v>0.25</v>
      </c>
      <c r="L40" s="61">
        <f t="shared" si="6"/>
        <v>6</v>
      </c>
      <c r="M40" s="62">
        <f>jar_information!H26</f>
        <v>1054.7107855519071</v>
      </c>
      <c r="N40" s="61">
        <f t="shared" si="7"/>
        <v>5.1959072698676882E-2</v>
      </c>
      <c r="O40" s="61">
        <f t="shared" si="8"/>
        <v>9.50851030385787E-2</v>
      </c>
      <c r="P40" s="63">
        <f t="shared" si="9"/>
        <v>2.5932300828703281E-2</v>
      </c>
      <c r="Q40" s="61"/>
      <c r="R40" s="64">
        <f t="shared" si="10"/>
        <v>7.1305722309234817E-3</v>
      </c>
    </row>
  </sheetData>
  <conditionalFormatting sqref="O17:O40">
    <cfRule type="cellIs" dxfId="87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F7" workbookViewId="0">
      <selection activeCell="U17" sqref="U17"/>
    </sheetView>
  </sheetViews>
  <sheetFormatPr baseColWidth="10" defaultRowHeight="15.75" x14ac:dyDescent="0.25"/>
  <cols>
    <col min="1" max="1" width="2.875" bestFit="1" customWidth="1"/>
    <col min="3" max="3" width="17.375" bestFit="1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43439</v>
      </c>
      <c r="D3" s="36">
        <v>3015</v>
      </c>
      <c r="E3" s="14">
        <v>1664.1</v>
      </c>
      <c r="F3" s="37">
        <v>347.59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43439</v>
      </c>
      <c r="D4" s="36">
        <v>3015</v>
      </c>
      <c r="E4" s="37">
        <v>1472.3</v>
      </c>
      <c r="F4" s="37">
        <v>304.81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43439</v>
      </c>
      <c r="D5" s="36">
        <v>3015</v>
      </c>
      <c r="E5" s="14">
        <v>1359.6</v>
      </c>
      <c r="F5" s="37">
        <v>286.04000000000002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43439</v>
      </c>
      <c r="D6" s="36">
        <v>3015</v>
      </c>
      <c r="E6" s="37">
        <v>1178.5999999999999</v>
      </c>
      <c r="F6" s="37">
        <v>245.46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43439</v>
      </c>
      <c r="D7" s="36">
        <v>3015</v>
      </c>
      <c r="E7" s="14">
        <v>1029</v>
      </c>
      <c r="F7" s="37">
        <v>236.29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43439</v>
      </c>
      <c r="D8" s="36">
        <v>3015</v>
      </c>
      <c r="E8" s="37">
        <v>834.29</v>
      </c>
      <c r="F8" s="37">
        <v>191.14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43439</v>
      </c>
      <c r="D9" s="36">
        <v>3015</v>
      </c>
      <c r="E9" s="14">
        <v>710.07</v>
      </c>
      <c r="F9" s="37">
        <v>168.04</v>
      </c>
      <c r="G9" s="38">
        <f t="shared" si="0"/>
        <v>6.03</v>
      </c>
      <c r="H9" s="41" t="s">
        <v>78</v>
      </c>
      <c r="I9" s="41"/>
      <c r="J9" s="42">
        <f>SLOPE(G3:G13,E3:E13)</f>
        <v>9.0450091510506543E-3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43439</v>
      </c>
      <c r="D10" s="36">
        <v>3015</v>
      </c>
      <c r="E10" s="14">
        <v>521.57000000000005</v>
      </c>
      <c r="F10" s="37">
        <v>118.8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-0.22199043136044772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43439</v>
      </c>
      <c r="D11" s="36">
        <v>3015</v>
      </c>
      <c r="E11" s="14">
        <v>385.42</v>
      </c>
      <c r="F11" s="37">
        <v>84.72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43439</v>
      </c>
      <c r="D12" s="36">
        <v>3015</v>
      </c>
      <c r="E12" s="43">
        <v>119.57</v>
      </c>
      <c r="F12" s="43">
        <v>31.707000000000001</v>
      </c>
      <c r="G12" s="38">
        <f t="shared" si="0"/>
        <v>1.206</v>
      </c>
      <c r="H12" s="44" t="s">
        <v>80</v>
      </c>
      <c r="I12" s="44"/>
      <c r="J12" s="45">
        <f>SLOPE(G3:G13,F3:F13)</f>
        <v>4.4040820798170725E-2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43439</v>
      </c>
      <c r="D13" s="36">
        <v>3015</v>
      </c>
      <c r="E13" s="43">
        <v>62.109000000000002</v>
      </c>
      <c r="F13" s="43">
        <v>18.105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-0.68307859255302006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 x14ac:dyDescent="0.25">
      <c r="A17">
        <v>41</v>
      </c>
      <c r="B17" s="5" t="s">
        <v>27</v>
      </c>
      <c r="C17" s="56">
        <f>C$3+I17</f>
        <v>43439</v>
      </c>
      <c r="D17" s="13">
        <v>0.4</v>
      </c>
      <c r="E17" s="57">
        <v>934.53</v>
      </c>
      <c r="F17" s="58">
        <v>195.21</v>
      </c>
      <c r="G17" s="59">
        <f>((J$9*E17)+J$10)/D17/1000</f>
        <v>2.0577104926427295E-2</v>
      </c>
      <c r="H17" s="59">
        <f>((J$12*F17)+J$13)/D17/1000</f>
        <v>1.9785325088644719E-2</v>
      </c>
      <c r="I17" s="59"/>
      <c r="J17" s="60">
        <f>jar_information!Q3</f>
        <v>43437.75</v>
      </c>
      <c r="K17" s="61">
        <f t="shared" ref="K17:K40" si="1">C17-J17</f>
        <v>1.25</v>
      </c>
      <c r="L17" s="61">
        <f>K17*24</f>
        <v>30</v>
      </c>
      <c r="M17" s="62">
        <f>jar_information!H3</f>
        <v>1044.8122446695395</v>
      </c>
      <c r="N17" s="61">
        <f>G17*M17</f>
        <v>21.499211186981142</v>
      </c>
      <c r="O17" s="61">
        <f>N17*1.83</f>
        <v>39.343556472175493</v>
      </c>
      <c r="P17" s="63">
        <f>O17*(12/(12+(16*2)))</f>
        <v>10.73006085604786</v>
      </c>
      <c r="Q17" s="78">
        <v>33.9422</v>
      </c>
      <c r="R17" s="64">
        <f>P17*(400/(400+M17))</f>
        <v>2.9706450497315831</v>
      </c>
      <c r="S17" s="64"/>
      <c r="T17" s="64"/>
      <c r="U17" s="62"/>
      <c r="V17" s="65">
        <f>G17*1000000</f>
        <v>20577.104926427295</v>
      </c>
      <c r="W17" s="66">
        <f>N17/M17*100</f>
        <v>2.0577104926427294</v>
      </c>
    </row>
    <row r="18" spans="1:23" x14ac:dyDescent="0.25">
      <c r="A18">
        <v>42</v>
      </c>
      <c r="B18" s="5" t="s">
        <v>28</v>
      </c>
      <c r="C18" s="56">
        <f t="shared" ref="C18:C40" si="2">C$3+I18</f>
        <v>43439</v>
      </c>
      <c r="D18" s="13">
        <v>0.4</v>
      </c>
      <c r="E18" s="67">
        <v>831.52</v>
      </c>
      <c r="F18" s="68">
        <v>187.61</v>
      </c>
      <c r="G18" s="59">
        <f t="shared" ref="G18:G40" si="3">((J$9*E18)+J$10)/D18/1000</f>
        <v>1.824778894480298E-2</v>
      </c>
      <c r="H18" s="59">
        <f t="shared" ref="H18:H40" si="4">((J$12*F18)+J$13)/D18/1000</f>
        <v>1.8948549493479471E-2</v>
      </c>
      <c r="I18" s="59"/>
      <c r="J18" s="60">
        <f>jar_information!Q4</f>
        <v>43437.75</v>
      </c>
      <c r="K18" s="61">
        <f t="shared" si="1"/>
        <v>1.25</v>
      </c>
      <c r="L18" s="61">
        <f t="shared" ref="L18:L40" si="5">K18*24</f>
        <v>30</v>
      </c>
      <c r="M18" s="62">
        <f>jar_information!H4</f>
        <v>1044.8122446695395</v>
      </c>
      <c r="N18" s="61">
        <f t="shared" ref="N18:N40" si="6">G18*M18</f>
        <v>19.06551332767561</v>
      </c>
      <c r="O18" s="61">
        <f t="shared" ref="O18:O40" si="7">N18*1.83</f>
        <v>34.88988938964637</v>
      </c>
      <c r="P18" s="63">
        <f t="shared" ref="P18:P40" si="8">O18*(12/(12+(16*2)))</f>
        <v>9.5154243789944637</v>
      </c>
      <c r="Q18" s="78">
        <v>34.006799999999998</v>
      </c>
      <c r="R18" s="64">
        <f t="shared" ref="R18:R40" si="9">P18*(400/(400+M18))</f>
        <v>2.6343698052395319</v>
      </c>
      <c r="S18" s="64"/>
      <c r="T18" s="69"/>
      <c r="U18" s="62"/>
      <c r="V18" s="65">
        <f t="shared" ref="V18:V36" si="10">G18*1000000</f>
        <v>18247.788944802978</v>
      </c>
      <c r="W18" s="66">
        <f t="shared" ref="W18:W36" si="11">N18/M18*100</f>
        <v>1.8247788944802981</v>
      </c>
    </row>
    <row r="19" spans="1:23" x14ac:dyDescent="0.25">
      <c r="A19">
        <v>43</v>
      </c>
      <c r="B19" s="5" t="s">
        <v>25</v>
      </c>
      <c r="C19" s="56">
        <f t="shared" si="2"/>
        <v>43439</v>
      </c>
      <c r="D19" s="13">
        <v>0.4</v>
      </c>
      <c r="E19" s="67">
        <v>623.52</v>
      </c>
      <c r="F19" s="68">
        <v>144.4</v>
      </c>
      <c r="G19" s="59">
        <f t="shared" si="3"/>
        <v>1.354438418625664E-2</v>
      </c>
      <c r="H19" s="59">
        <f t="shared" si="4"/>
        <v>1.419103982675708E-2</v>
      </c>
      <c r="I19" s="59"/>
      <c r="J19" s="60">
        <f>jar_information!Q5</f>
        <v>43437.75</v>
      </c>
      <c r="K19" s="61">
        <f t="shared" si="1"/>
        <v>1.25</v>
      </c>
      <c r="L19" s="61">
        <f t="shared" si="5"/>
        <v>30</v>
      </c>
      <c r="M19" s="62">
        <f>jar_information!H5</f>
        <v>1049.7540949151592</v>
      </c>
      <c r="N19" s="61">
        <f t="shared" si="6"/>
        <v>14.218272762627034</v>
      </c>
      <c r="O19" s="61">
        <f t="shared" si="7"/>
        <v>26.019439155607472</v>
      </c>
      <c r="P19" s="63">
        <f t="shared" si="8"/>
        <v>7.0962106788020369</v>
      </c>
      <c r="Q19" s="78">
        <v>32.056000000000004</v>
      </c>
      <c r="R19" s="64">
        <f t="shared" si="9"/>
        <v>1.9579074006250181</v>
      </c>
      <c r="S19" s="64"/>
      <c r="T19" s="69"/>
      <c r="U19" s="62"/>
      <c r="V19" s="65">
        <f t="shared" si="10"/>
        <v>13544.384186256641</v>
      </c>
      <c r="W19" s="66">
        <f t="shared" si="11"/>
        <v>1.3544384186256639</v>
      </c>
    </row>
    <row r="20" spans="1:23" x14ac:dyDescent="0.25">
      <c r="A20">
        <v>44</v>
      </c>
      <c r="B20" s="5" t="s">
        <v>26</v>
      </c>
      <c r="C20" s="56">
        <f t="shared" si="2"/>
        <v>43439</v>
      </c>
      <c r="D20" s="13">
        <v>0.4</v>
      </c>
      <c r="E20" s="67">
        <v>724.05</v>
      </c>
      <c r="F20" s="68">
        <v>158.63999999999999</v>
      </c>
      <c r="G20" s="59">
        <f t="shared" si="3"/>
        <v>1.5817621111144445E-2</v>
      </c>
      <c r="H20" s="59">
        <f t="shared" si="4"/>
        <v>1.5758893047171957E-2</v>
      </c>
      <c r="I20" s="59"/>
      <c r="J20" s="60">
        <f>jar_information!Q6</f>
        <v>43437.75</v>
      </c>
      <c r="K20" s="61">
        <f t="shared" si="1"/>
        <v>1.25</v>
      </c>
      <c r="L20" s="61">
        <f t="shared" si="5"/>
        <v>30</v>
      </c>
      <c r="M20" s="62">
        <f>jar_information!H6</f>
        <v>1044.8122446695395</v>
      </c>
      <c r="N20" s="61">
        <f t="shared" si="6"/>
        <v>16.526444218467123</v>
      </c>
      <c r="O20" s="61">
        <f t="shared" si="7"/>
        <v>30.243392919794836</v>
      </c>
      <c r="P20" s="63">
        <f t="shared" si="8"/>
        <v>8.2481980690349541</v>
      </c>
      <c r="Q20" s="78">
        <v>32.0944</v>
      </c>
      <c r="R20" s="64">
        <f t="shared" si="9"/>
        <v>2.2835349297365624</v>
      </c>
      <c r="S20" s="64"/>
      <c r="T20" s="69"/>
      <c r="U20" s="62"/>
      <c r="V20" s="65">
        <f t="shared" si="10"/>
        <v>15817.621111144445</v>
      </c>
      <c r="W20" s="66">
        <f t="shared" si="11"/>
        <v>1.5817621111144444</v>
      </c>
    </row>
    <row r="21" spans="1:23" x14ac:dyDescent="0.25">
      <c r="A21">
        <v>45</v>
      </c>
      <c r="B21" s="5" t="s">
        <v>29</v>
      </c>
      <c r="C21" s="56">
        <f t="shared" si="2"/>
        <v>43439</v>
      </c>
      <c r="D21" s="13">
        <v>0.4</v>
      </c>
      <c r="E21" s="67">
        <v>766.13</v>
      </c>
      <c r="F21" s="68">
        <v>165.35</v>
      </c>
      <c r="G21" s="59">
        <f t="shared" si="3"/>
        <v>1.6769156073834973E-2</v>
      </c>
      <c r="H21" s="59">
        <f t="shared" si="4"/>
        <v>1.6497677816061273E-2</v>
      </c>
      <c r="I21" s="59"/>
      <c r="J21" s="60">
        <f>jar_information!Q7</f>
        <v>43437.75</v>
      </c>
      <c r="K21" s="61">
        <f t="shared" si="1"/>
        <v>1.25</v>
      </c>
      <c r="L21" s="61">
        <f t="shared" si="5"/>
        <v>30</v>
      </c>
      <c r="M21" s="62">
        <f>jar_information!H7</f>
        <v>1034.9727995536336</v>
      </c>
      <c r="N21" s="61">
        <f t="shared" si="6"/>
        <v>17.355620407888804</v>
      </c>
      <c r="O21" s="61">
        <f t="shared" si="7"/>
        <v>31.760785346436514</v>
      </c>
      <c r="P21" s="63">
        <f t="shared" si="8"/>
        <v>8.6620323672099584</v>
      </c>
      <c r="Q21" s="78">
        <v>30.027000000000001</v>
      </c>
      <c r="R21" s="64">
        <f t="shared" si="9"/>
        <v>2.4145495635608962</v>
      </c>
      <c r="S21" s="64"/>
      <c r="T21" s="69"/>
      <c r="U21" s="70"/>
      <c r="V21" s="65">
        <f t="shared" si="10"/>
        <v>16769.156073834973</v>
      </c>
      <c r="W21" s="66">
        <f t="shared" si="11"/>
        <v>1.6769156073834974</v>
      </c>
    </row>
    <row r="22" spans="1:23" x14ac:dyDescent="0.25">
      <c r="A22">
        <v>46</v>
      </c>
      <c r="B22" s="5" t="s">
        <v>30</v>
      </c>
      <c r="C22" s="56">
        <f t="shared" si="2"/>
        <v>43439</v>
      </c>
      <c r="D22" s="13">
        <v>0.4</v>
      </c>
      <c r="E22" s="67">
        <v>719.48</v>
      </c>
      <c r="F22" s="68">
        <v>157.38999999999999</v>
      </c>
      <c r="G22" s="59">
        <f t="shared" si="3"/>
        <v>1.571428188159369E-2</v>
      </c>
      <c r="H22" s="59">
        <f t="shared" si="4"/>
        <v>1.5621265482177675E-2</v>
      </c>
      <c r="I22" s="59"/>
      <c r="J22" s="60">
        <f>jar_information!Q8</f>
        <v>43437.75</v>
      </c>
      <c r="K22" s="61">
        <f t="shared" si="1"/>
        <v>1.25</v>
      </c>
      <c r="L22" s="61">
        <f t="shared" si="5"/>
        <v>30</v>
      </c>
      <c r="M22" s="62">
        <f>jar_information!H8</f>
        <v>1044.8122446695395</v>
      </c>
      <c r="N22" s="61">
        <f t="shared" si="6"/>
        <v>16.418474126077779</v>
      </c>
      <c r="O22" s="61">
        <f t="shared" si="7"/>
        <v>30.045807650722338</v>
      </c>
      <c r="P22" s="63">
        <f t="shared" si="8"/>
        <v>8.1943111774697286</v>
      </c>
      <c r="Q22" s="78">
        <v>29.988</v>
      </c>
      <c r="R22" s="64">
        <f t="shared" si="9"/>
        <v>2.2686162046872602</v>
      </c>
      <c r="S22" s="64"/>
      <c r="T22" s="69"/>
      <c r="U22" s="62"/>
      <c r="V22" s="65">
        <f t="shared" si="10"/>
        <v>15714.28188159369</v>
      </c>
      <c r="W22" s="66">
        <f t="shared" si="11"/>
        <v>1.571428188159369</v>
      </c>
    </row>
    <row r="23" spans="1:23" x14ac:dyDescent="0.25">
      <c r="A23">
        <v>47</v>
      </c>
      <c r="B23" s="5" t="s">
        <v>3</v>
      </c>
      <c r="C23" s="56">
        <f t="shared" si="2"/>
        <v>43439</v>
      </c>
      <c r="D23" s="13">
        <v>5</v>
      </c>
      <c r="E23" s="67">
        <v>399.83</v>
      </c>
      <c r="F23" s="68">
        <v>92.566000000000003</v>
      </c>
      <c r="G23" s="59">
        <f t="shared" si="3"/>
        <v>6.78895115500827E-4</v>
      </c>
      <c r="H23" s="59">
        <f t="shared" si="4"/>
        <v>6.7872080509009025E-4</v>
      </c>
      <c r="I23" s="59"/>
      <c r="J23" s="60">
        <f>jar_information!Q9</f>
        <v>43437.75</v>
      </c>
      <c r="K23" s="61">
        <f t="shared" si="1"/>
        <v>1.25</v>
      </c>
      <c r="L23" s="61">
        <f t="shared" si="5"/>
        <v>30</v>
      </c>
      <c r="M23" s="62">
        <f>jar_information!H9</f>
        <v>1044.8122446695395</v>
      </c>
      <c r="N23" s="61">
        <f t="shared" si="6"/>
        <v>0.70931792952160533</v>
      </c>
      <c r="O23" s="61">
        <f t="shared" si="7"/>
        <v>1.2980518110245378</v>
      </c>
      <c r="P23" s="63">
        <f t="shared" si="8"/>
        <v>0.35401413027941936</v>
      </c>
      <c r="Q23" s="61">
        <v>2.0007999999999999</v>
      </c>
      <c r="R23" s="64">
        <f t="shared" si="9"/>
        <v>9.8009725924046345E-2</v>
      </c>
      <c r="S23" s="64"/>
      <c r="T23" s="69"/>
      <c r="U23" s="62"/>
      <c r="V23" s="65">
        <f t="shared" si="10"/>
        <v>678.89511550082705</v>
      </c>
      <c r="W23" s="66">
        <f t="shared" si="11"/>
        <v>6.7889511550082701E-2</v>
      </c>
    </row>
    <row r="24" spans="1:23" x14ac:dyDescent="0.25">
      <c r="A24">
        <v>48</v>
      </c>
      <c r="B24" s="5" t="s">
        <v>4</v>
      </c>
      <c r="C24" s="56">
        <f t="shared" si="2"/>
        <v>43439</v>
      </c>
      <c r="D24" s="13">
        <v>5</v>
      </c>
      <c r="E24" s="67">
        <v>1423.5</v>
      </c>
      <c r="F24" s="68">
        <v>294.75</v>
      </c>
      <c r="G24" s="59">
        <f t="shared" si="3"/>
        <v>2.5307160190320317E-3</v>
      </c>
      <c r="H24" s="59">
        <f t="shared" si="4"/>
        <v>2.45959066754156E-3</v>
      </c>
      <c r="I24" s="59"/>
      <c r="J24" s="60">
        <f>jar_information!Q10</f>
        <v>43437.75</v>
      </c>
      <c r="K24" s="61">
        <f t="shared" si="1"/>
        <v>1.25</v>
      </c>
      <c r="L24" s="61">
        <f t="shared" si="5"/>
        <v>30</v>
      </c>
      <c r="M24" s="62">
        <f>jar_information!H10</f>
        <v>1049.7540949151592</v>
      </c>
      <c r="N24" s="61">
        <f t="shared" si="6"/>
        <v>2.6566295040462653</v>
      </c>
      <c r="O24" s="61">
        <f t="shared" si="7"/>
        <v>4.861631992404666</v>
      </c>
      <c r="P24" s="63">
        <f t="shared" si="8"/>
        <v>1.3258996342921816</v>
      </c>
      <c r="Q24" s="61">
        <v>2.0004000000000004</v>
      </c>
      <c r="R24" s="64">
        <f t="shared" si="9"/>
        <v>0.36582745693014218</v>
      </c>
      <c r="S24" s="64"/>
      <c r="T24" s="69"/>
      <c r="U24" s="62"/>
      <c r="V24" s="65">
        <f t="shared" si="10"/>
        <v>2530.7160190320319</v>
      </c>
      <c r="W24" s="66">
        <f t="shared" si="11"/>
        <v>0.25307160190320316</v>
      </c>
    </row>
    <row r="25" spans="1:23" x14ac:dyDescent="0.25">
      <c r="A25">
        <v>49</v>
      </c>
      <c r="B25" s="5" t="s">
        <v>31</v>
      </c>
      <c r="C25" s="56">
        <f t="shared" si="2"/>
        <v>43439</v>
      </c>
      <c r="D25" s="13">
        <v>5</v>
      </c>
      <c r="E25" s="67">
        <v>210.1</v>
      </c>
      <c r="F25" s="68">
        <v>50.381</v>
      </c>
      <c r="G25" s="59">
        <f t="shared" si="3"/>
        <v>3.3567319825505895E-4</v>
      </c>
      <c r="H25" s="59">
        <f t="shared" si="4"/>
        <v>3.0714840001592385E-4</v>
      </c>
      <c r="I25" s="59"/>
      <c r="J25" s="60">
        <f>jar_information!Q11</f>
        <v>43437.75</v>
      </c>
      <c r="K25" s="61">
        <f t="shared" si="1"/>
        <v>1.25</v>
      </c>
      <c r="L25" s="61">
        <f t="shared" si="5"/>
        <v>30</v>
      </c>
      <c r="M25" s="62">
        <f>jar_information!H11</f>
        <v>1049.7540949151592</v>
      </c>
      <c r="N25" s="61">
        <f t="shared" si="6"/>
        <v>0.35237431442151618</v>
      </c>
      <c r="O25" s="61">
        <f t="shared" si="7"/>
        <v>0.64484499539137463</v>
      </c>
      <c r="P25" s="63">
        <f t="shared" si="8"/>
        <v>0.17586681692492034</v>
      </c>
      <c r="Q25" s="61">
        <v>10.009499999999999</v>
      </c>
      <c r="R25" s="64">
        <f t="shared" si="9"/>
        <v>4.8523213017090935E-2</v>
      </c>
      <c r="S25" s="64"/>
      <c r="V25" s="65">
        <f t="shared" si="10"/>
        <v>335.67319825505894</v>
      </c>
      <c r="W25" s="66">
        <f t="shared" si="11"/>
        <v>3.3567319825505898E-2</v>
      </c>
    </row>
    <row r="26" spans="1:23" x14ac:dyDescent="0.25">
      <c r="A26">
        <v>50</v>
      </c>
      <c r="B26" s="5" t="s">
        <v>32</v>
      </c>
      <c r="C26" s="56">
        <f t="shared" si="2"/>
        <v>43439</v>
      </c>
      <c r="D26" s="13">
        <v>5</v>
      </c>
      <c r="E26" s="67">
        <v>201.59</v>
      </c>
      <c r="F26" s="68">
        <v>49.085000000000001</v>
      </c>
      <c r="G26" s="59">
        <f t="shared" si="3"/>
        <v>3.2027859267997076E-4</v>
      </c>
      <c r="H26" s="59">
        <f t="shared" si="4"/>
        <v>2.9573301926503798E-4</v>
      </c>
      <c r="I26" s="59"/>
      <c r="J26" s="60">
        <f>jar_information!Q12</f>
        <v>43437.75</v>
      </c>
      <c r="K26" s="61">
        <f t="shared" si="1"/>
        <v>1.25</v>
      </c>
      <c r="L26" s="61">
        <f t="shared" si="5"/>
        <v>30</v>
      </c>
      <c r="M26" s="62">
        <f>jar_information!H12</f>
        <v>1039.8851682662084</v>
      </c>
      <c r="N26" s="61">
        <f t="shared" si="6"/>
        <v>0.33305295824107584</v>
      </c>
      <c r="O26" s="61">
        <f t="shared" si="7"/>
        <v>0.6094869135811688</v>
      </c>
      <c r="P26" s="63">
        <f t="shared" si="8"/>
        <v>0.16622370370395512</v>
      </c>
      <c r="Q26" s="61">
        <v>10.016999999999999</v>
      </c>
      <c r="R26" s="64">
        <f t="shared" si="9"/>
        <v>4.6176933374237908E-2</v>
      </c>
      <c r="S26" s="64"/>
      <c r="V26" s="65">
        <f t="shared" si="10"/>
        <v>320.27859267997076</v>
      </c>
      <c r="W26" s="66">
        <f t="shared" si="11"/>
        <v>3.2027859267997075E-2</v>
      </c>
    </row>
    <row r="27" spans="1:23" x14ac:dyDescent="0.25">
      <c r="A27">
        <v>51</v>
      </c>
      <c r="B27" s="5" t="s">
        <v>5</v>
      </c>
      <c r="C27" s="56">
        <f t="shared" si="2"/>
        <v>43439</v>
      </c>
      <c r="D27" s="13">
        <v>5</v>
      </c>
      <c r="E27" s="67">
        <v>135.88999999999999</v>
      </c>
      <c r="F27" s="68">
        <v>34.125</v>
      </c>
      <c r="G27" s="59">
        <f t="shared" si="3"/>
        <v>2.0142717243516511E-4</v>
      </c>
      <c r="H27" s="59">
        <f t="shared" si="4"/>
        <v>1.6396288343691119E-4</v>
      </c>
      <c r="I27" s="59"/>
      <c r="J27" s="60">
        <f>jar_information!Q13</f>
        <v>43437.75</v>
      </c>
      <c r="K27" s="61">
        <f t="shared" si="1"/>
        <v>1.25</v>
      </c>
      <c r="L27" s="61">
        <f t="shared" si="5"/>
        <v>30</v>
      </c>
      <c r="M27" s="62">
        <f>jar_information!H13</f>
        <v>1049.7540949151592</v>
      </c>
      <c r="N27" s="61">
        <f t="shared" si="6"/>
        <v>0.21144899909099646</v>
      </c>
      <c r="O27" s="61">
        <f t="shared" si="7"/>
        <v>0.38695166833652356</v>
      </c>
      <c r="P27" s="63">
        <f t="shared" si="8"/>
        <v>0.10553227318268824</v>
      </c>
      <c r="Q27" s="61">
        <v>2.0002</v>
      </c>
      <c r="R27" s="64">
        <f t="shared" si="9"/>
        <v>2.9117289215551852E-2</v>
      </c>
      <c r="S27" s="64"/>
      <c r="T27" s="71"/>
      <c r="U27" s="72"/>
      <c r="V27" s="65">
        <f t="shared" si="10"/>
        <v>201.42717243516512</v>
      </c>
      <c r="W27" s="66">
        <f t="shared" si="11"/>
        <v>2.014271724351651E-2</v>
      </c>
    </row>
    <row r="28" spans="1:23" x14ac:dyDescent="0.25">
      <c r="A28">
        <v>52</v>
      </c>
      <c r="B28" s="5" t="s">
        <v>6</v>
      </c>
      <c r="C28" s="56">
        <f t="shared" si="2"/>
        <v>43439</v>
      </c>
      <c r="D28" s="13">
        <v>5</v>
      </c>
      <c r="E28" s="67">
        <v>143.51</v>
      </c>
      <c r="F28" s="68">
        <v>35.298999999999999</v>
      </c>
      <c r="G28" s="59">
        <f t="shared" si="3"/>
        <v>2.1521176638136634E-4</v>
      </c>
      <c r="H28" s="59">
        <f t="shared" si="4"/>
        <v>1.7430366816032167E-4</v>
      </c>
      <c r="I28" s="59"/>
      <c r="J28" s="60">
        <f>jar_information!Q14</f>
        <v>43437.75</v>
      </c>
      <c r="K28" s="61">
        <f t="shared" si="1"/>
        <v>1.25</v>
      </c>
      <c r="L28" s="61">
        <f t="shared" si="5"/>
        <v>30</v>
      </c>
      <c r="M28" s="62">
        <f>jar_information!H14</f>
        <v>1049.7540949151592</v>
      </c>
      <c r="N28" s="61">
        <f t="shared" si="6"/>
        <v>0.22591943303276391</v>
      </c>
      <c r="O28" s="61">
        <f t="shared" si="7"/>
        <v>0.41343256244995796</v>
      </c>
      <c r="P28" s="63">
        <f t="shared" si="8"/>
        <v>0.11275433521362489</v>
      </c>
      <c r="Q28" s="61">
        <v>1.9986000000000002</v>
      </c>
      <c r="R28" s="64">
        <f t="shared" si="9"/>
        <v>3.1109920119307785E-2</v>
      </c>
      <c r="S28" s="64"/>
      <c r="T28" s="71"/>
      <c r="U28" s="72"/>
      <c r="V28" s="65">
        <f t="shared" si="10"/>
        <v>215.21176638136635</v>
      </c>
      <c r="W28" s="66">
        <f t="shared" si="11"/>
        <v>2.1521176638136633E-2</v>
      </c>
    </row>
    <row r="29" spans="1:23" x14ac:dyDescent="0.25">
      <c r="A29">
        <v>53</v>
      </c>
      <c r="B29" s="5" t="s">
        <v>7</v>
      </c>
      <c r="C29" s="56">
        <f t="shared" si="2"/>
        <v>43439</v>
      </c>
      <c r="D29" s="13">
        <v>2</v>
      </c>
      <c r="E29" s="67">
        <v>1557.5</v>
      </c>
      <c r="F29" s="68">
        <v>337.67</v>
      </c>
      <c r="G29" s="59">
        <f t="shared" si="3"/>
        <v>6.9328056607004728E-3</v>
      </c>
      <c r="H29" s="59">
        <f t="shared" si="4"/>
        <v>7.0940926831826448E-3</v>
      </c>
      <c r="I29" s="59"/>
      <c r="J29" s="60">
        <f>jar_information!Q15</f>
        <v>43437.75</v>
      </c>
      <c r="K29" s="61">
        <f t="shared" si="1"/>
        <v>1.25</v>
      </c>
      <c r="L29" s="61">
        <f t="shared" si="5"/>
        <v>30</v>
      </c>
      <c r="M29" s="62">
        <f>jar_information!H15</f>
        <v>1054.7107855519071</v>
      </c>
      <c r="N29" s="61">
        <f t="shared" si="6"/>
        <v>7.3121049044761035</v>
      </c>
      <c r="O29" s="61">
        <f t="shared" si="7"/>
        <v>13.381151975191269</v>
      </c>
      <c r="P29" s="63">
        <f t="shared" si="8"/>
        <v>3.6494050841430732</v>
      </c>
      <c r="Q29" s="77">
        <v>14.005599999999998</v>
      </c>
      <c r="R29" s="64">
        <f t="shared" si="9"/>
        <v>1.0034723383888338</v>
      </c>
      <c r="S29" s="64"/>
      <c r="T29" s="71"/>
      <c r="U29" s="72"/>
      <c r="V29" s="65">
        <f t="shared" si="10"/>
        <v>6932.8056607004728</v>
      </c>
      <c r="W29" s="66">
        <f t="shared" si="11"/>
        <v>0.69328056607004729</v>
      </c>
    </row>
    <row r="30" spans="1:23" x14ac:dyDescent="0.25">
      <c r="A30">
        <v>54</v>
      </c>
      <c r="B30" s="5" t="s">
        <v>8</v>
      </c>
      <c r="C30" s="56">
        <f t="shared" si="2"/>
        <v>43439</v>
      </c>
      <c r="D30" s="13">
        <v>2</v>
      </c>
      <c r="E30" s="67">
        <v>1682.8</v>
      </c>
      <c r="F30" s="68">
        <v>359.78</v>
      </c>
      <c r="G30" s="59">
        <f t="shared" si="3"/>
        <v>7.4994754840137963E-3</v>
      </c>
      <c r="H30" s="59">
        <f t="shared" si="4"/>
        <v>7.5809639571064215E-3</v>
      </c>
      <c r="I30" s="59"/>
      <c r="J30" s="60">
        <f>jar_information!Q16</f>
        <v>43437.75</v>
      </c>
      <c r="K30" s="61">
        <f t="shared" si="1"/>
        <v>1.25</v>
      </c>
      <c r="L30" s="61">
        <f t="shared" si="5"/>
        <v>30</v>
      </c>
      <c r="M30" s="62">
        <f>jar_information!H16</f>
        <v>1049.7540949151592</v>
      </c>
      <c r="N30" s="61">
        <f t="shared" si="6"/>
        <v>7.8726050990593279</v>
      </c>
      <c r="O30" s="61">
        <f t="shared" si="7"/>
        <v>14.406867331278571</v>
      </c>
      <c r="P30" s="63">
        <f t="shared" si="8"/>
        <v>3.9291456358032462</v>
      </c>
      <c r="Q30" s="77">
        <v>14.014699999999999</v>
      </c>
      <c r="R30" s="64">
        <f t="shared" si="9"/>
        <v>1.0840860942098414</v>
      </c>
      <c r="S30" s="64"/>
      <c r="T30" s="71"/>
      <c r="U30" s="72"/>
      <c r="V30" s="65">
        <f t="shared" si="10"/>
        <v>7499.4754840137966</v>
      </c>
      <c r="W30" s="66">
        <f t="shared" si="11"/>
        <v>0.74994754840137967</v>
      </c>
    </row>
    <row r="31" spans="1:23" x14ac:dyDescent="0.25">
      <c r="A31">
        <v>55</v>
      </c>
      <c r="B31" s="5" t="s">
        <v>9</v>
      </c>
      <c r="C31" s="56">
        <f t="shared" si="2"/>
        <v>43439</v>
      </c>
      <c r="D31" s="13">
        <v>2</v>
      </c>
      <c r="E31" s="67">
        <v>1618.3</v>
      </c>
      <c r="F31" s="68">
        <v>359.34</v>
      </c>
      <c r="G31" s="59">
        <f t="shared" si="3"/>
        <v>7.2077739388924133E-3</v>
      </c>
      <c r="H31" s="59">
        <f t="shared" si="4"/>
        <v>7.5712749765308243E-3</v>
      </c>
      <c r="I31" s="59"/>
      <c r="J31" s="60">
        <f>jar_information!Q17</f>
        <v>43437.75</v>
      </c>
      <c r="K31" s="61">
        <f t="shared" si="1"/>
        <v>1.25</v>
      </c>
      <c r="L31" s="61">
        <f t="shared" si="5"/>
        <v>30</v>
      </c>
      <c r="M31" s="62">
        <f>jar_information!H17</f>
        <v>1054.7107855519071</v>
      </c>
      <c r="N31" s="61">
        <f t="shared" si="6"/>
        <v>7.6021169131697803</v>
      </c>
      <c r="O31" s="61">
        <f t="shared" si="7"/>
        <v>13.911873951100699</v>
      </c>
      <c r="P31" s="63">
        <f t="shared" si="8"/>
        <v>3.7941474412092813</v>
      </c>
      <c r="Q31" s="77">
        <v>12.0282</v>
      </c>
      <c r="R31" s="64">
        <f t="shared" si="9"/>
        <v>1.0432719627550733</v>
      </c>
      <c r="S31" s="64"/>
      <c r="T31" s="72"/>
      <c r="U31" s="72"/>
      <c r="V31" s="65">
        <f t="shared" si="10"/>
        <v>7207.7739388924128</v>
      </c>
      <c r="W31" s="66">
        <f t="shared" si="11"/>
        <v>0.72077739388924134</v>
      </c>
    </row>
    <row r="32" spans="1:23" x14ac:dyDescent="0.25">
      <c r="A32">
        <v>56</v>
      </c>
      <c r="B32" s="5" t="s">
        <v>10</v>
      </c>
      <c r="C32" s="56">
        <f t="shared" si="2"/>
        <v>43439</v>
      </c>
      <c r="D32" s="13">
        <v>2</v>
      </c>
      <c r="E32" s="67">
        <v>1650.5</v>
      </c>
      <c r="F32" s="68">
        <v>358.67</v>
      </c>
      <c r="G32" s="59">
        <f t="shared" si="3"/>
        <v>7.3533985862243292E-3</v>
      </c>
      <c r="H32" s="59">
        <f t="shared" si="4"/>
        <v>7.5565213015634375E-3</v>
      </c>
      <c r="I32" s="59"/>
      <c r="J32" s="60">
        <f>jar_information!Q18</f>
        <v>43437.75</v>
      </c>
      <c r="K32" s="61">
        <f t="shared" si="1"/>
        <v>1.25</v>
      </c>
      <c r="L32" s="61">
        <f t="shared" si="5"/>
        <v>30</v>
      </c>
      <c r="M32" s="62">
        <f>jar_information!H18</f>
        <v>1049.7540949151592</v>
      </c>
      <c r="N32" s="61">
        <f t="shared" si="6"/>
        <v>7.7192602774323316</v>
      </c>
      <c r="O32" s="61">
        <f t="shared" si="7"/>
        <v>14.126246307701168</v>
      </c>
      <c r="P32" s="63">
        <f t="shared" si="8"/>
        <v>3.8526126293730454</v>
      </c>
      <c r="Q32" s="77">
        <v>12.006599999999999</v>
      </c>
      <c r="R32" s="64">
        <f t="shared" si="9"/>
        <v>1.0629699596326379</v>
      </c>
      <c r="S32" s="64"/>
      <c r="T32" s="72"/>
      <c r="U32" s="72"/>
      <c r="V32" s="65">
        <f t="shared" si="10"/>
        <v>7353.3985862243289</v>
      </c>
      <c r="W32" s="66">
        <f t="shared" si="11"/>
        <v>0.7353398586224329</v>
      </c>
    </row>
    <row r="33" spans="1:23" x14ac:dyDescent="0.25">
      <c r="A33">
        <v>57</v>
      </c>
      <c r="B33" s="5" t="s">
        <v>11</v>
      </c>
      <c r="C33" s="56">
        <f t="shared" si="2"/>
        <v>43439</v>
      </c>
      <c r="D33" s="13">
        <v>1</v>
      </c>
      <c r="E33" s="67">
        <v>1298.5999999999999</v>
      </c>
      <c r="F33" s="68">
        <v>281.13</v>
      </c>
      <c r="G33" s="59">
        <f t="shared" si="3"/>
        <v>1.1523858452193931E-2</v>
      </c>
      <c r="H33" s="59">
        <f t="shared" si="4"/>
        <v>1.1698117358436717E-2</v>
      </c>
      <c r="I33" s="59"/>
      <c r="J33" s="60">
        <f>jar_information!Q19</f>
        <v>43437.75</v>
      </c>
      <c r="K33" s="61">
        <f t="shared" si="1"/>
        <v>1.25</v>
      </c>
      <c r="L33" s="61">
        <f t="shared" si="5"/>
        <v>30</v>
      </c>
      <c r="M33" s="62">
        <f>jar_information!H19</f>
        <v>1049.7540949151592</v>
      </c>
      <c r="N33" s="61">
        <f t="shared" si="6"/>
        <v>12.097217599413247</v>
      </c>
      <c r="O33" s="61">
        <f t="shared" si="7"/>
        <v>22.137908206926241</v>
      </c>
      <c r="P33" s="63">
        <f t="shared" si="8"/>
        <v>6.0376113291617015</v>
      </c>
      <c r="Q33" s="77">
        <v>14.0084</v>
      </c>
      <c r="R33" s="64">
        <f t="shared" si="9"/>
        <v>1.665830460583049</v>
      </c>
      <c r="S33" s="64"/>
      <c r="T33" s="72"/>
      <c r="U33" s="72"/>
      <c r="V33" s="65">
        <f t="shared" si="10"/>
        <v>11523.858452193932</v>
      </c>
      <c r="W33" s="66">
        <f t="shared" si="11"/>
        <v>1.1523858452193931</v>
      </c>
    </row>
    <row r="34" spans="1:23" x14ac:dyDescent="0.25">
      <c r="A34">
        <v>58</v>
      </c>
      <c r="B34" s="5" t="s">
        <v>12</v>
      </c>
      <c r="C34" s="56">
        <f t="shared" si="2"/>
        <v>43439</v>
      </c>
      <c r="D34" s="13">
        <v>1</v>
      </c>
      <c r="E34" s="67">
        <v>1282.8</v>
      </c>
      <c r="F34" s="68">
        <v>277.20999999999998</v>
      </c>
      <c r="G34" s="59">
        <f t="shared" si="3"/>
        <v>1.1380947307607331E-2</v>
      </c>
      <c r="H34" s="59">
        <f t="shared" si="4"/>
        <v>1.1525477340907886E-2</v>
      </c>
      <c r="I34" s="59"/>
      <c r="J34" s="60">
        <f>jar_information!Q20</f>
        <v>43437.75</v>
      </c>
      <c r="K34" s="61">
        <f t="shared" si="1"/>
        <v>1.25</v>
      </c>
      <c r="L34" s="61">
        <f t="shared" si="5"/>
        <v>30</v>
      </c>
      <c r="M34" s="62">
        <f>jar_information!H20</f>
        <v>1049.7540949151592</v>
      </c>
      <c r="N34" s="61">
        <f t="shared" si="6"/>
        <v>11.94719604017445</v>
      </c>
      <c r="O34" s="61">
        <f t="shared" si="7"/>
        <v>21.863368753519246</v>
      </c>
      <c r="P34" s="63">
        <f t="shared" si="8"/>
        <v>5.9627369327779762</v>
      </c>
      <c r="Q34" s="77">
        <v>14</v>
      </c>
      <c r="R34" s="64">
        <f t="shared" si="9"/>
        <v>1.6451719512134011</v>
      </c>
      <c r="S34" s="64"/>
      <c r="T34" s="72"/>
      <c r="U34" s="72"/>
      <c r="V34" s="65">
        <f t="shared" si="10"/>
        <v>11380.94730760733</v>
      </c>
      <c r="W34" s="66">
        <f t="shared" si="11"/>
        <v>1.138094730760733</v>
      </c>
    </row>
    <row r="35" spans="1:23" x14ac:dyDescent="0.25">
      <c r="A35">
        <v>59</v>
      </c>
      <c r="B35" s="5" t="s">
        <v>13</v>
      </c>
      <c r="C35" s="56">
        <f t="shared" si="2"/>
        <v>43439</v>
      </c>
      <c r="D35" s="13">
        <v>5</v>
      </c>
      <c r="E35" s="67">
        <v>1233.4000000000001</v>
      </c>
      <c r="F35" s="68">
        <v>272.02999999999997</v>
      </c>
      <c r="G35" s="59">
        <f t="shared" si="3"/>
        <v>2.1868247711090858E-3</v>
      </c>
      <c r="H35" s="59">
        <f t="shared" si="4"/>
        <v>2.259469177834672E-3</v>
      </c>
      <c r="I35" s="59"/>
      <c r="J35" s="60">
        <f>jar_information!Q21</f>
        <v>43437.75</v>
      </c>
      <c r="K35" s="61">
        <f t="shared" si="1"/>
        <v>1.25</v>
      </c>
      <c r="L35" s="61">
        <f t="shared" si="5"/>
        <v>30</v>
      </c>
      <c r="M35" s="62">
        <f>jar_information!H21</f>
        <v>1049.7540949151592</v>
      </c>
      <c r="N35" s="61">
        <f t="shared" si="6"/>
        <v>2.2956282583336685</v>
      </c>
      <c r="O35" s="61">
        <f t="shared" si="7"/>
        <v>4.2009997127506136</v>
      </c>
      <c r="P35" s="63">
        <f t="shared" si="8"/>
        <v>1.1457271943865308</v>
      </c>
      <c r="Q35" s="61">
        <v>6.0008999999999997</v>
      </c>
      <c r="R35" s="64">
        <f t="shared" si="9"/>
        <v>0.31611628438368505</v>
      </c>
      <c r="S35" s="64"/>
      <c r="T35" s="72"/>
      <c r="U35" s="72"/>
      <c r="V35" s="65">
        <f t="shared" si="10"/>
        <v>2186.8247711090858</v>
      </c>
      <c r="W35" s="66">
        <f t="shared" si="11"/>
        <v>0.21868247711090857</v>
      </c>
    </row>
    <row r="36" spans="1:23" x14ac:dyDescent="0.25">
      <c r="A36">
        <v>60</v>
      </c>
      <c r="B36" s="5" t="s">
        <v>14</v>
      </c>
      <c r="C36" s="56">
        <f t="shared" si="2"/>
        <v>43439</v>
      </c>
      <c r="D36" s="13">
        <v>5</v>
      </c>
      <c r="E36" s="67">
        <v>1351.6</v>
      </c>
      <c r="F36" s="68">
        <v>291.98</v>
      </c>
      <c r="G36" s="59">
        <f t="shared" si="3"/>
        <v>2.4006487874399227E-3</v>
      </c>
      <c r="H36" s="59">
        <f t="shared" si="4"/>
        <v>2.4351920528193735E-3</v>
      </c>
      <c r="I36" s="59"/>
      <c r="J36" s="60">
        <f>jar_information!Q22</f>
        <v>43437.75</v>
      </c>
      <c r="K36" s="61">
        <f t="shared" si="1"/>
        <v>1.25</v>
      </c>
      <c r="L36" s="61">
        <f t="shared" si="5"/>
        <v>30</v>
      </c>
      <c r="M36" s="62">
        <f>jar_information!H22</f>
        <v>1049.7540949151592</v>
      </c>
      <c r="N36" s="61">
        <f t="shared" si="6"/>
        <v>2.5200908950681704</v>
      </c>
      <c r="O36" s="61">
        <f t="shared" si="7"/>
        <v>4.6117663379747524</v>
      </c>
      <c r="P36" s="63">
        <f t="shared" si="8"/>
        <v>1.2577544558112961</v>
      </c>
      <c r="Q36" s="61">
        <v>6.0059999999999993</v>
      </c>
      <c r="R36" s="64">
        <f t="shared" si="9"/>
        <v>0.3470255984025763</v>
      </c>
      <c r="S36" s="64"/>
      <c r="T36" s="69"/>
      <c r="U36" s="72"/>
      <c r="V36" s="65">
        <f t="shared" si="10"/>
        <v>2400.6487874399227</v>
      </c>
      <c r="W36" s="66">
        <f t="shared" si="11"/>
        <v>0.24006487874399227</v>
      </c>
    </row>
    <row r="37" spans="1:23" x14ac:dyDescent="0.25">
      <c r="A37">
        <v>61</v>
      </c>
      <c r="B37" t="s">
        <v>15</v>
      </c>
      <c r="C37" s="56">
        <f t="shared" si="2"/>
        <v>43439</v>
      </c>
      <c r="D37" s="13">
        <v>5</v>
      </c>
      <c r="E37" s="67">
        <v>127.7</v>
      </c>
      <c r="F37" s="68">
        <v>33.302999999999997</v>
      </c>
      <c r="G37" s="59">
        <f t="shared" si="3"/>
        <v>1.8661144744574419E-4</v>
      </c>
      <c r="H37" s="59">
        <f t="shared" si="4"/>
        <v>1.5672257249769189E-4</v>
      </c>
      <c r="I37" s="59"/>
      <c r="J37" s="60">
        <f>jar_information!Q23</f>
        <v>43437.75</v>
      </c>
      <c r="K37" s="61">
        <f t="shared" si="1"/>
        <v>1.25</v>
      </c>
      <c r="L37" s="61">
        <f t="shared" si="5"/>
        <v>30</v>
      </c>
      <c r="M37" s="62">
        <f>jar_information!H23</f>
        <v>1054.7107855519071</v>
      </c>
      <c r="N37" s="61">
        <f t="shared" si="6"/>
        <v>0.19682110632847927</v>
      </c>
      <c r="O37" s="61">
        <f t="shared" si="7"/>
        <v>0.36018262458111705</v>
      </c>
      <c r="P37" s="63">
        <f t="shared" si="8"/>
        <v>9.8231624885759192E-2</v>
      </c>
      <c r="Q37" s="61">
        <v>4.0042</v>
      </c>
      <c r="R37" s="64">
        <f t="shared" si="9"/>
        <v>2.7010626678894336E-2</v>
      </c>
    </row>
    <row r="38" spans="1:23" x14ac:dyDescent="0.25">
      <c r="A38">
        <v>62</v>
      </c>
      <c r="B38" t="s">
        <v>16</v>
      </c>
      <c r="C38" s="56">
        <f t="shared" si="2"/>
        <v>43439</v>
      </c>
      <c r="D38" s="13">
        <v>5</v>
      </c>
      <c r="E38" s="67">
        <v>93.156000000000006</v>
      </c>
      <c r="F38" s="68">
        <v>25.041</v>
      </c>
      <c r="G38" s="59">
        <f t="shared" si="3"/>
        <v>1.2412128822296542E-4</v>
      </c>
      <c r="H38" s="59">
        <f t="shared" si="4"/>
        <v>8.3949520210794626E-5</v>
      </c>
      <c r="I38" s="59"/>
      <c r="J38" s="60">
        <f>jar_information!Q24</f>
        <v>43437.75</v>
      </c>
      <c r="K38" s="61">
        <f t="shared" si="1"/>
        <v>1.25</v>
      </c>
      <c r="L38" s="61">
        <f t="shared" si="5"/>
        <v>30</v>
      </c>
      <c r="M38" s="62">
        <f>jar_information!H24</f>
        <v>1059.6823835289158</v>
      </c>
      <c r="N38" s="61">
        <f t="shared" si="6"/>
        <v>0.13152914255079154</v>
      </c>
      <c r="O38" s="61">
        <f t="shared" si="7"/>
        <v>0.24069833086794853</v>
      </c>
      <c r="P38" s="63">
        <f t="shared" si="8"/>
        <v>6.5644999327622328E-2</v>
      </c>
      <c r="Q38" s="61">
        <v>4.0068000000000001</v>
      </c>
      <c r="R38" s="64">
        <f t="shared" si="9"/>
        <v>1.7988844715360483E-2</v>
      </c>
    </row>
    <row r="39" spans="1:23" x14ac:dyDescent="0.25">
      <c r="A39">
        <v>63</v>
      </c>
      <c r="B39" t="s">
        <v>17</v>
      </c>
      <c r="C39" s="56">
        <f t="shared" si="2"/>
        <v>43439</v>
      </c>
      <c r="D39" s="13">
        <v>5</v>
      </c>
      <c r="E39" s="67">
        <v>70.116</v>
      </c>
      <c r="F39" s="68">
        <v>19.795000000000002</v>
      </c>
      <c r="G39" s="59">
        <f t="shared" si="3"/>
        <v>8.2441886054924004E-5</v>
      </c>
      <c r="H39" s="59">
        <f t="shared" si="4"/>
        <v>3.77418910293539E-5</v>
      </c>
      <c r="I39" s="59"/>
      <c r="J39" s="60">
        <f>jar_information!Q25</f>
        <v>43437.75</v>
      </c>
      <c r="K39" s="61">
        <f t="shared" si="1"/>
        <v>1.25</v>
      </c>
      <c r="L39" s="61">
        <f t="shared" si="5"/>
        <v>30</v>
      </c>
      <c r="M39" s="62">
        <f>jar_information!H25</f>
        <v>1059.6823835289158</v>
      </c>
      <c r="N39" s="61">
        <f t="shared" si="6"/>
        <v>8.7362214317301151E-2</v>
      </c>
      <c r="O39" s="61">
        <f t="shared" si="7"/>
        <v>0.15987285220066111</v>
      </c>
      <c r="P39" s="63">
        <f t="shared" si="8"/>
        <v>4.3601686963816666E-2</v>
      </c>
      <c r="Q39" s="61">
        <v>2.0007999999999999</v>
      </c>
      <c r="R39" s="64">
        <f t="shared" si="9"/>
        <v>1.194826695336436E-2</v>
      </c>
    </row>
    <row r="40" spans="1:23" x14ac:dyDescent="0.25">
      <c r="A40">
        <v>64</v>
      </c>
      <c r="B40" t="s">
        <v>18</v>
      </c>
      <c r="C40" s="56">
        <f t="shared" si="2"/>
        <v>43439</v>
      </c>
      <c r="D40" s="13">
        <v>5</v>
      </c>
      <c r="E40" s="67">
        <v>113.52</v>
      </c>
      <c r="F40" s="68">
        <v>27.756</v>
      </c>
      <c r="G40" s="59">
        <f t="shared" si="3"/>
        <v>1.609598014933645E-4</v>
      </c>
      <c r="H40" s="59">
        <f t="shared" si="4"/>
        <v>1.078636859042013E-4</v>
      </c>
      <c r="I40" s="59"/>
      <c r="J40" s="60">
        <f>jar_information!Q26</f>
        <v>43437.75</v>
      </c>
      <c r="K40" s="61">
        <f t="shared" si="1"/>
        <v>1.25</v>
      </c>
      <c r="L40" s="61">
        <f t="shared" si="5"/>
        <v>30</v>
      </c>
      <c r="M40" s="62">
        <f>jar_information!H26</f>
        <v>1054.7107855519071</v>
      </c>
      <c r="N40" s="61">
        <f t="shared" si="6"/>
        <v>0.16976603867534551</v>
      </c>
      <c r="O40" s="61">
        <f t="shared" si="7"/>
        <v>0.31067185077588227</v>
      </c>
      <c r="P40" s="63">
        <f t="shared" si="8"/>
        <v>8.4728686575240617E-2</v>
      </c>
      <c r="Q40" s="61">
        <v>2.0024000000000002</v>
      </c>
      <c r="R40" s="64">
        <f t="shared" si="9"/>
        <v>2.3297740668938575E-2</v>
      </c>
    </row>
  </sheetData>
  <conditionalFormatting sqref="O17:O40">
    <cfRule type="cellIs" dxfId="86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40"/>
  <sheetViews>
    <sheetView topLeftCell="A8" workbookViewId="0">
      <selection activeCell="A36" sqref="A36:XFD36"/>
    </sheetView>
  </sheetViews>
  <sheetFormatPr baseColWidth="10" defaultRowHeight="15.75" x14ac:dyDescent="0.25"/>
  <cols>
    <col min="1" max="1" width="2.875" bestFit="1" customWidth="1"/>
    <col min="3" max="3" width="17.375" bestFit="1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43440</v>
      </c>
      <c r="D3" s="36">
        <v>3015</v>
      </c>
      <c r="E3" s="14">
        <v>1622.4</v>
      </c>
      <c r="F3" s="37">
        <v>331.98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43440</v>
      </c>
      <c r="D4" s="36">
        <v>3015</v>
      </c>
      <c r="E4" s="37">
        <v>1454.8</v>
      </c>
      <c r="F4" s="37">
        <v>297.32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43440</v>
      </c>
      <c r="D5" s="36">
        <v>3015</v>
      </c>
      <c r="E5" s="14">
        <v>1301</v>
      </c>
      <c r="F5" s="37">
        <v>272.93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43440</v>
      </c>
      <c r="D6" s="36">
        <v>3015</v>
      </c>
      <c r="E6" s="37">
        <v>1132.3</v>
      </c>
      <c r="F6" s="37">
        <v>252.53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43440</v>
      </c>
      <c r="D7" s="36">
        <v>3015</v>
      </c>
      <c r="E7" s="14">
        <v>1020.5</v>
      </c>
      <c r="F7" s="37">
        <v>225.44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43440</v>
      </c>
      <c r="D8" s="36">
        <v>3015</v>
      </c>
      <c r="E8" s="37">
        <v>816.27</v>
      </c>
      <c r="F8" s="37">
        <v>181.4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43440</v>
      </c>
      <c r="D9" s="36">
        <v>3015</v>
      </c>
      <c r="E9" s="14">
        <v>683.29</v>
      </c>
      <c r="F9" s="37">
        <v>157.72999999999999</v>
      </c>
      <c r="G9" s="38">
        <f t="shared" si="0"/>
        <v>6.03</v>
      </c>
      <c r="H9" s="41" t="s">
        <v>78</v>
      </c>
      <c r="I9" s="41"/>
      <c r="J9" s="42">
        <f>SLOPE(G3:G13,E3:E13)</f>
        <v>9.2795220826080559E-3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43440</v>
      </c>
      <c r="D10" s="36">
        <v>3015</v>
      </c>
      <c r="E10" s="14">
        <v>485.4</v>
      </c>
      <c r="F10" s="37">
        <v>112.67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-0.1964212505246401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43440</v>
      </c>
      <c r="D11" s="36">
        <v>3015</v>
      </c>
      <c r="E11" s="14">
        <v>356.23</v>
      </c>
      <c r="F11" s="37">
        <v>81.397999999999996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43440</v>
      </c>
      <c r="D12" s="36">
        <v>3015</v>
      </c>
      <c r="E12" s="43">
        <v>133.22999999999999</v>
      </c>
      <c r="F12" s="43">
        <v>35.012</v>
      </c>
      <c r="G12" s="38">
        <f t="shared" si="0"/>
        <v>1.206</v>
      </c>
      <c r="H12" s="44" t="s">
        <v>80</v>
      </c>
      <c r="I12" s="44"/>
      <c r="J12" s="45">
        <f>SLOPE(G3:G13,F3:F13)</f>
        <v>4.5674801399533116E-2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43440</v>
      </c>
      <c r="D13" s="36">
        <v>3015</v>
      </c>
      <c r="E13" s="43">
        <v>64.942999999999998</v>
      </c>
      <c r="F13" s="43">
        <v>17.846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-0.70912293642185276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3" x14ac:dyDescent="0.25">
      <c r="A17">
        <v>41</v>
      </c>
      <c r="B17" s="5" t="s">
        <v>27</v>
      </c>
      <c r="C17" s="56">
        <f>C$3+I17</f>
        <v>43440</v>
      </c>
      <c r="D17" s="13">
        <v>0.4</v>
      </c>
      <c r="E17" s="57">
        <v>1143.8</v>
      </c>
      <c r="F17" s="58">
        <v>245.74</v>
      </c>
      <c r="G17" s="59">
        <f>((J$9*E17)+J$10)/D17/1000</f>
        <v>2.6043740268906129E-2</v>
      </c>
      <c r="H17" s="59">
        <f>((J$12*F17)+J$13)/D17/1000</f>
        <v>2.6287506898748536E-2</v>
      </c>
      <c r="I17" s="59"/>
      <c r="J17" s="60">
        <f>jar_information!Q3</f>
        <v>43437.75</v>
      </c>
      <c r="K17" s="61">
        <f t="shared" ref="K17:K40" si="1">C17-J17</f>
        <v>2.25</v>
      </c>
      <c r="L17" s="61">
        <f>K17*24</f>
        <v>54</v>
      </c>
      <c r="M17" s="62">
        <f>jar_information!H3</f>
        <v>1044.8122446695395</v>
      </c>
      <c r="N17" s="61">
        <f>G17*M17</f>
        <v>27.21081872994629</v>
      </c>
      <c r="O17" s="61">
        <f>N17*1.83</f>
        <v>49.795798275801715</v>
      </c>
      <c r="P17" s="63">
        <f>O17*(12/(12+(16*2)))</f>
        <v>13.580672257036831</v>
      </c>
      <c r="Q17" s="61">
        <v>33.9422</v>
      </c>
      <c r="R17" s="79">
        <f>P17*(400/(400+M17))</f>
        <v>3.7598441755019958</v>
      </c>
      <c r="S17" s="64"/>
      <c r="T17" s="64"/>
      <c r="U17" s="62"/>
      <c r="V17" s="65">
        <f>G17*1000000</f>
        <v>26043.740268906131</v>
      </c>
      <c r="W17" s="66">
        <f>N17/M17*100</f>
        <v>2.6043740268906128</v>
      </c>
    </row>
    <row r="18" spans="1:23" x14ac:dyDescent="0.25">
      <c r="A18">
        <v>42</v>
      </c>
      <c r="B18" s="5" t="s">
        <v>28</v>
      </c>
      <c r="C18" s="56">
        <f t="shared" ref="C18:C40" si="2">C$3+I18</f>
        <v>43440</v>
      </c>
      <c r="D18" s="13">
        <v>0.4</v>
      </c>
      <c r="E18" s="67">
        <v>981.55</v>
      </c>
      <c r="F18" s="68">
        <v>215.92</v>
      </c>
      <c r="G18" s="59">
        <f t="shared" ref="G18:G40" si="3">((J$9*E18)+J$10)/D18/1000</f>
        <v>2.2279734124148239E-2</v>
      </c>
      <c r="H18" s="59">
        <f t="shared" ref="H18:H40" si="4">((J$12*F18)+J$13)/D18/1000</f>
        <v>2.2882450454413342E-2</v>
      </c>
      <c r="I18" s="59"/>
      <c r="J18" s="60">
        <f>jar_information!Q4</f>
        <v>43437.75</v>
      </c>
      <c r="K18" s="61">
        <f t="shared" si="1"/>
        <v>2.25</v>
      </c>
      <c r="L18" s="61">
        <f t="shared" ref="L18:L40" si="5">K18*24</f>
        <v>54</v>
      </c>
      <c r="M18" s="62">
        <f>jar_information!H4</f>
        <v>1044.8122446695395</v>
      </c>
      <c r="N18" s="61">
        <f t="shared" ref="N18:N40" si="6">G18*M18</f>
        <v>23.27813902089186</v>
      </c>
      <c r="O18" s="61">
        <f t="shared" ref="O18:O40" si="7">N18*1.83</f>
        <v>42.598994408232109</v>
      </c>
      <c r="P18" s="63">
        <f t="shared" ref="P18:P40" si="8">O18*(12/(12+(16*2)))</f>
        <v>11.617907565881483</v>
      </c>
      <c r="Q18" s="61">
        <v>34.006799999999998</v>
      </c>
      <c r="R18" s="79">
        <f t="shared" ref="R18:R40" si="9">P18*(400/(400+M18))</f>
        <v>3.2164477034976282</v>
      </c>
      <c r="S18" s="64"/>
      <c r="T18" s="69"/>
      <c r="U18" s="62"/>
      <c r="V18" s="65">
        <f t="shared" ref="V18:V36" si="10">G18*1000000</f>
        <v>22279.734124148239</v>
      </c>
      <c r="W18" s="66">
        <f t="shared" ref="W18:W36" si="11">N18/M18*100</f>
        <v>2.2279734124148241</v>
      </c>
    </row>
    <row r="19" spans="1:23" x14ac:dyDescent="0.25">
      <c r="A19">
        <v>43</v>
      </c>
      <c r="B19" s="5" t="s">
        <v>25</v>
      </c>
      <c r="C19" s="56">
        <f t="shared" si="2"/>
        <v>43440</v>
      </c>
      <c r="D19" s="13">
        <v>0.4</v>
      </c>
      <c r="E19" s="67">
        <v>877.12</v>
      </c>
      <c r="F19" s="68">
        <v>203.79</v>
      </c>
      <c r="G19" s="59">
        <f t="shared" si="3"/>
        <v>1.9857082896431344E-2</v>
      </c>
      <c r="H19" s="59">
        <f t="shared" si="4"/>
        <v>2.1497362101972499E-2</v>
      </c>
      <c r="I19" s="59"/>
      <c r="J19" s="60">
        <f>jar_information!Q5</f>
        <v>43437.75</v>
      </c>
      <c r="K19" s="61">
        <f t="shared" si="1"/>
        <v>2.25</v>
      </c>
      <c r="L19" s="61">
        <f t="shared" si="5"/>
        <v>54</v>
      </c>
      <c r="M19" s="62">
        <f>jar_information!H5</f>
        <v>1049.7540949151592</v>
      </c>
      <c r="N19" s="61">
        <f t="shared" si="6"/>
        <v>20.845054083598573</v>
      </c>
      <c r="O19" s="61">
        <f t="shared" si="7"/>
        <v>38.14644897298539</v>
      </c>
      <c r="P19" s="63">
        <f t="shared" si="8"/>
        <v>10.403576992632377</v>
      </c>
      <c r="Q19" s="61">
        <v>32.056000000000004</v>
      </c>
      <c r="R19" s="79">
        <f t="shared" si="9"/>
        <v>2.8704390707697787</v>
      </c>
      <c r="S19" s="64"/>
      <c r="T19" s="69"/>
      <c r="U19" s="62"/>
      <c r="V19" s="65">
        <f t="shared" si="10"/>
        <v>19857.082896431344</v>
      </c>
      <c r="W19" s="66">
        <f t="shared" si="11"/>
        <v>1.9857082896431344</v>
      </c>
    </row>
    <row r="20" spans="1:23" x14ac:dyDescent="0.25">
      <c r="A20">
        <v>44</v>
      </c>
      <c r="B20" s="5" t="s">
        <v>26</v>
      </c>
      <c r="C20" s="56">
        <f t="shared" si="2"/>
        <v>43440</v>
      </c>
      <c r="D20" s="13">
        <v>0.4</v>
      </c>
      <c r="E20" s="67">
        <v>899.26</v>
      </c>
      <c r="F20" s="68">
        <v>208.39</v>
      </c>
      <c r="G20" s="59">
        <f t="shared" si="3"/>
        <v>2.0370704443703702E-2</v>
      </c>
      <c r="H20" s="59">
        <f t="shared" si="4"/>
        <v>2.2022622318067127E-2</v>
      </c>
      <c r="I20" s="59"/>
      <c r="J20" s="60">
        <f>jar_information!Q6</f>
        <v>43437.75</v>
      </c>
      <c r="K20" s="61">
        <f t="shared" si="1"/>
        <v>2.25</v>
      </c>
      <c r="L20" s="61">
        <f t="shared" si="5"/>
        <v>54</v>
      </c>
      <c r="M20" s="62">
        <f>jar_information!H6</f>
        <v>1044.8122446695395</v>
      </c>
      <c r="N20" s="61">
        <f t="shared" si="6"/>
        <v>21.283561435325829</v>
      </c>
      <c r="O20" s="61">
        <f t="shared" si="7"/>
        <v>38.948917426646268</v>
      </c>
      <c r="P20" s="63">
        <f t="shared" si="8"/>
        <v>10.622432025448981</v>
      </c>
      <c r="Q20" s="61">
        <v>32.0944</v>
      </c>
      <c r="R20" s="79">
        <f t="shared" si="9"/>
        <v>2.9408477301155673</v>
      </c>
      <c r="S20" s="64"/>
      <c r="T20" s="69"/>
      <c r="U20" s="62"/>
      <c r="V20" s="65">
        <f t="shared" si="10"/>
        <v>20370.704443703704</v>
      </c>
      <c r="W20" s="66">
        <f t="shared" si="11"/>
        <v>2.0370704443703702</v>
      </c>
    </row>
    <row r="21" spans="1:23" x14ac:dyDescent="0.25">
      <c r="A21">
        <v>45</v>
      </c>
      <c r="B21" s="5" t="s">
        <v>29</v>
      </c>
      <c r="C21" s="56">
        <f t="shared" si="2"/>
        <v>43440</v>
      </c>
      <c r="D21" s="13">
        <v>0.4</v>
      </c>
      <c r="E21" s="67">
        <v>905.87</v>
      </c>
      <c r="F21" s="68">
        <v>212.89</v>
      </c>
      <c r="G21" s="59">
        <f t="shared" si="3"/>
        <v>2.0524048546118799E-2</v>
      </c>
      <c r="H21" s="59">
        <f t="shared" si="4"/>
        <v>2.253646383381188E-2</v>
      </c>
      <c r="I21" s="59"/>
      <c r="J21" s="60">
        <f>jar_information!Q7</f>
        <v>43437.75</v>
      </c>
      <c r="K21" s="61">
        <f t="shared" si="1"/>
        <v>2.25</v>
      </c>
      <c r="L21" s="61">
        <f t="shared" si="5"/>
        <v>54</v>
      </c>
      <c r="M21" s="62">
        <f>jar_information!H7</f>
        <v>1034.9727995536336</v>
      </c>
      <c r="N21" s="61">
        <f t="shared" si="6"/>
        <v>21.241831981951258</v>
      </c>
      <c r="O21" s="61">
        <f t="shared" si="7"/>
        <v>38.8725525269708</v>
      </c>
      <c r="P21" s="63">
        <f t="shared" si="8"/>
        <v>10.6016052346284</v>
      </c>
      <c r="Q21" s="61">
        <v>30.027000000000001</v>
      </c>
      <c r="R21" s="79">
        <f t="shared" si="9"/>
        <v>2.9552073009122299</v>
      </c>
      <c r="S21" s="64"/>
      <c r="T21" s="69"/>
      <c r="U21" s="70"/>
      <c r="V21" s="65">
        <f t="shared" si="10"/>
        <v>20524.0485461188</v>
      </c>
      <c r="W21" s="66">
        <f t="shared" si="11"/>
        <v>2.05240485461188</v>
      </c>
    </row>
    <row r="22" spans="1:23" x14ac:dyDescent="0.25">
      <c r="A22">
        <v>46</v>
      </c>
      <c r="B22" s="5" t="s">
        <v>30</v>
      </c>
      <c r="C22" s="56">
        <f t="shared" si="2"/>
        <v>43440</v>
      </c>
      <c r="D22" s="13">
        <v>0.4</v>
      </c>
      <c r="E22" s="67">
        <v>826.03</v>
      </c>
      <c r="F22" s="68">
        <v>185.67</v>
      </c>
      <c r="G22" s="59">
        <f t="shared" si="3"/>
        <v>1.867185593843023E-2</v>
      </c>
      <c r="H22" s="59">
        <f t="shared" si="4"/>
        <v>1.9428293598573648E-2</v>
      </c>
      <c r="I22" s="59"/>
      <c r="J22" s="60">
        <f>jar_information!Q8</f>
        <v>43437.75</v>
      </c>
      <c r="K22" s="61">
        <f t="shared" si="1"/>
        <v>2.25</v>
      </c>
      <c r="L22" s="61">
        <f t="shared" si="5"/>
        <v>54</v>
      </c>
      <c r="M22" s="62">
        <f>jar_information!H8</f>
        <v>1044.8122446695395</v>
      </c>
      <c r="N22" s="61">
        <f t="shared" si="6"/>
        <v>19.508583715177561</v>
      </c>
      <c r="O22" s="61">
        <f t="shared" si="7"/>
        <v>35.70070819877494</v>
      </c>
      <c r="P22" s="63">
        <f t="shared" si="8"/>
        <v>9.7365567814840741</v>
      </c>
      <c r="Q22" s="61">
        <v>29.988</v>
      </c>
      <c r="R22" s="79">
        <f t="shared" si="9"/>
        <v>2.6955908817649981</v>
      </c>
      <c r="S22" s="64"/>
      <c r="T22" s="69"/>
      <c r="U22" s="62"/>
      <c r="V22" s="65">
        <f t="shared" si="10"/>
        <v>18671.855938430232</v>
      </c>
      <c r="W22" s="66">
        <f t="shared" si="11"/>
        <v>1.8671855938430231</v>
      </c>
    </row>
    <row r="23" spans="1:23" x14ac:dyDescent="0.25">
      <c r="A23">
        <v>47</v>
      </c>
      <c r="B23" s="5" t="s">
        <v>3</v>
      </c>
      <c r="C23" s="56">
        <f t="shared" si="2"/>
        <v>43440</v>
      </c>
      <c r="D23" s="13">
        <v>2</v>
      </c>
      <c r="E23" s="67">
        <v>981.66</v>
      </c>
      <c r="F23" s="68">
        <v>211.6</v>
      </c>
      <c r="G23" s="59">
        <f t="shared" si="3"/>
        <v>4.456457198544192E-3</v>
      </c>
      <c r="H23" s="59">
        <f t="shared" si="4"/>
        <v>4.4778325198596772E-3</v>
      </c>
      <c r="I23" s="59"/>
      <c r="J23" s="60">
        <f>jar_information!Q9</f>
        <v>43437.75</v>
      </c>
      <c r="K23" s="61">
        <f t="shared" si="1"/>
        <v>2.25</v>
      </c>
      <c r="L23" s="61">
        <f t="shared" si="5"/>
        <v>54</v>
      </c>
      <c r="M23" s="62">
        <f>jar_information!H9</f>
        <v>1044.8122446695395</v>
      </c>
      <c r="N23" s="61">
        <f t="shared" si="6"/>
        <v>4.6561610488846847</v>
      </c>
      <c r="O23" s="61">
        <f t="shared" si="7"/>
        <v>8.5207747194589736</v>
      </c>
      <c r="P23" s="63">
        <f t="shared" si="8"/>
        <v>2.3238476507615382</v>
      </c>
      <c r="Q23" s="61">
        <v>2.0007999999999999</v>
      </c>
      <c r="R23" s="79">
        <f t="shared" si="9"/>
        <v>0.64336322157708559</v>
      </c>
      <c r="S23" s="64"/>
      <c r="T23" s="69"/>
      <c r="U23" s="62"/>
      <c r="V23" s="65">
        <f t="shared" si="10"/>
        <v>4456.4571985441917</v>
      </c>
      <c r="W23" s="66">
        <f t="shared" si="11"/>
        <v>0.4456457198544192</v>
      </c>
    </row>
    <row r="24" spans="1:23" x14ac:dyDescent="0.25">
      <c r="A24">
        <v>48</v>
      </c>
      <c r="B24" s="5" t="s">
        <v>4</v>
      </c>
      <c r="C24" s="56">
        <f t="shared" si="2"/>
        <v>43440</v>
      </c>
      <c r="D24" s="13">
        <v>1</v>
      </c>
      <c r="E24" s="67">
        <v>1074.3</v>
      </c>
      <c r="F24" s="68">
        <v>240.87</v>
      </c>
      <c r="G24" s="59">
        <f t="shared" si="3"/>
        <v>9.7725693228211952E-3</v>
      </c>
      <c r="H24" s="59">
        <f t="shared" si="4"/>
        <v>1.0292566476683689E-2</v>
      </c>
      <c r="I24" s="59"/>
      <c r="J24" s="60">
        <f>jar_information!Q10</f>
        <v>43437.75</v>
      </c>
      <c r="K24" s="61">
        <f t="shared" si="1"/>
        <v>2.25</v>
      </c>
      <c r="L24" s="61">
        <f t="shared" si="5"/>
        <v>54</v>
      </c>
      <c r="M24" s="62">
        <f>jar_information!H10</f>
        <v>1049.7540949151592</v>
      </c>
      <c r="N24" s="61">
        <f t="shared" si="6"/>
        <v>10.258794664473813</v>
      </c>
      <c r="O24" s="61">
        <f t="shared" si="7"/>
        <v>18.77359423598708</v>
      </c>
      <c r="P24" s="63">
        <f t="shared" si="8"/>
        <v>5.1200711552692031</v>
      </c>
      <c r="Q24" s="61">
        <v>2.0004000000000004</v>
      </c>
      <c r="R24" s="79">
        <f t="shared" si="9"/>
        <v>1.41267299695231</v>
      </c>
      <c r="S24" s="64"/>
      <c r="T24" s="69"/>
      <c r="U24" s="62"/>
      <c r="V24" s="65">
        <f t="shared" si="10"/>
        <v>9772.5693228211949</v>
      </c>
      <c r="W24" s="66">
        <f t="shared" si="11"/>
        <v>0.97725693228211952</v>
      </c>
    </row>
    <row r="25" spans="1:23" x14ac:dyDescent="0.25">
      <c r="A25">
        <v>49</v>
      </c>
      <c r="B25" s="5" t="s">
        <v>31</v>
      </c>
      <c r="C25" s="56">
        <f t="shared" si="2"/>
        <v>43440</v>
      </c>
      <c r="D25" s="13">
        <v>5</v>
      </c>
      <c r="E25" s="67">
        <v>591.35</v>
      </c>
      <c r="F25" s="68">
        <v>130.06</v>
      </c>
      <c r="G25" s="59">
        <f t="shared" si="3"/>
        <v>1.0582048266051269E-3</v>
      </c>
      <c r="H25" s="59">
        <f t="shared" si="4"/>
        <v>1.0462683467202848E-3</v>
      </c>
      <c r="I25" s="59"/>
      <c r="J25" s="60">
        <f>jar_information!Q11</f>
        <v>43437.75</v>
      </c>
      <c r="K25" s="61">
        <f t="shared" si="1"/>
        <v>2.25</v>
      </c>
      <c r="L25" s="61">
        <f t="shared" si="5"/>
        <v>54</v>
      </c>
      <c r="M25" s="62">
        <f>jar_information!H11</f>
        <v>1049.7540949151592</v>
      </c>
      <c r="N25" s="61">
        <f t="shared" si="6"/>
        <v>1.110854849987718</v>
      </c>
      <c r="O25" s="61">
        <f t="shared" si="7"/>
        <v>2.0328643754775242</v>
      </c>
      <c r="P25" s="63">
        <f t="shared" si="8"/>
        <v>0.55441755694841566</v>
      </c>
      <c r="Q25" s="61">
        <v>10.009499999999999</v>
      </c>
      <c r="R25" s="64">
        <f t="shared" si="9"/>
        <v>0.15296871625138903</v>
      </c>
      <c r="S25" s="64"/>
      <c r="V25" s="65">
        <f t="shared" si="10"/>
        <v>1058.204826605127</v>
      </c>
      <c r="W25" s="66">
        <f t="shared" si="11"/>
        <v>0.10582048266051269</v>
      </c>
    </row>
    <row r="26" spans="1:23" x14ac:dyDescent="0.25">
      <c r="A26">
        <v>50</v>
      </c>
      <c r="B26" s="5" t="s">
        <v>32</v>
      </c>
      <c r="C26" s="56">
        <f t="shared" si="2"/>
        <v>43440</v>
      </c>
      <c r="D26" s="13">
        <v>5</v>
      </c>
      <c r="E26" s="67">
        <v>474.29</v>
      </c>
      <c r="F26" s="68">
        <v>108.46</v>
      </c>
      <c r="G26" s="59">
        <f t="shared" si="3"/>
        <v>8.4095265560710697E-4</v>
      </c>
      <c r="H26" s="59">
        <f t="shared" si="4"/>
        <v>8.4895320467430165E-4</v>
      </c>
      <c r="I26" s="59"/>
      <c r="J26" s="60">
        <f>jar_information!Q12</f>
        <v>43437.75</v>
      </c>
      <c r="K26" s="61">
        <f t="shared" si="1"/>
        <v>2.25</v>
      </c>
      <c r="L26" s="61">
        <f t="shared" si="5"/>
        <v>54</v>
      </c>
      <c r="M26" s="62">
        <f>jar_information!H12</f>
        <v>1039.8851682662084</v>
      </c>
      <c r="N26" s="61">
        <f t="shared" si="6"/>
        <v>0.87449419377991122</v>
      </c>
      <c r="O26" s="61">
        <f t="shared" si="7"/>
        <v>1.6003243746172375</v>
      </c>
      <c r="P26" s="63">
        <f t="shared" si="8"/>
        <v>0.43645210216833746</v>
      </c>
      <c r="Q26" s="61">
        <v>10.016999999999999</v>
      </c>
      <c r="R26" s="64">
        <f t="shared" si="9"/>
        <v>0.12124636374826397</v>
      </c>
      <c r="S26" s="64"/>
      <c r="V26" s="65">
        <f t="shared" si="10"/>
        <v>840.95265560710698</v>
      </c>
      <c r="W26" s="66">
        <f t="shared" si="11"/>
        <v>8.4095265560710702E-2</v>
      </c>
    </row>
    <row r="27" spans="1:23" x14ac:dyDescent="0.25">
      <c r="A27">
        <v>51</v>
      </c>
      <c r="B27" s="5" t="s">
        <v>5</v>
      </c>
      <c r="C27" s="56">
        <f t="shared" si="2"/>
        <v>43440</v>
      </c>
      <c r="D27" s="13">
        <v>5</v>
      </c>
      <c r="E27" s="67">
        <v>390.69</v>
      </c>
      <c r="F27" s="68">
        <v>88.923000000000002</v>
      </c>
      <c r="G27" s="59">
        <f t="shared" si="3"/>
        <v>6.8579904638590029E-4</v>
      </c>
      <c r="H27" s="59">
        <f t="shared" si="4"/>
        <v>6.7048348568576595E-4</v>
      </c>
      <c r="I27" s="59"/>
      <c r="J27" s="60">
        <f>jar_information!Q13</f>
        <v>43437.75</v>
      </c>
      <c r="K27" s="61">
        <f t="shared" si="1"/>
        <v>2.25</v>
      </c>
      <c r="L27" s="61">
        <f t="shared" si="5"/>
        <v>54</v>
      </c>
      <c r="M27" s="62">
        <f>jar_information!H13</f>
        <v>1049.7540949151592</v>
      </c>
      <c r="N27" s="61">
        <f t="shared" si="6"/>
        <v>0.71992035723251002</v>
      </c>
      <c r="O27" s="61">
        <f t="shared" si="7"/>
        <v>1.3174542537354934</v>
      </c>
      <c r="P27" s="63">
        <f t="shared" si="8"/>
        <v>0.35930570556422547</v>
      </c>
      <c r="Q27" s="61">
        <v>2.0002</v>
      </c>
      <c r="R27" s="64">
        <f t="shared" si="9"/>
        <v>9.9135627710781493E-2</v>
      </c>
      <c r="S27" s="64"/>
      <c r="T27" s="71"/>
      <c r="U27" s="72"/>
      <c r="V27" s="65">
        <f t="shared" si="10"/>
        <v>685.79904638590028</v>
      </c>
      <c r="W27" s="66">
        <f t="shared" si="11"/>
        <v>6.8579904638590025E-2</v>
      </c>
    </row>
    <row r="28" spans="1:23" x14ac:dyDescent="0.25">
      <c r="A28">
        <v>52</v>
      </c>
      <c r="B28" s="5" t="s">
        <v>6</v>
      </c>
      <c r="C28" s="56">
        <f t="shared" si="2"/>
        <v>43440</v>
      </c>
      <c r="D28" s="13">
        <v>5</v>
      </c>
      <c r="E28" s="67">
        <v>223.52</v>
      </c>
      <c r="F28" s="68">
        <v>53.685000000000002</v>
      </c>
      <c r="G28" s="59">
        <f t="shared" si="3"/>
        <v>3.7554750507598256E-4</v>
      </c>
      <c r="H28" s="59">
        <f t="shared" si="4"/>
        <v>3.4858575534241654E-4</v>
      </c>
      <c r="I28" s="59"/>
      <c r="J28" s="60">
        <f>jar_information!Q14</f>
        <v>43437.75</v>
      </c>
      <c r="K28" s="61">
        <f t="shared" si="1"/>
        <v>2.25</v>
      </c>
      <c r="L28" s="61">
        <f t="shared" si="5"/>
        <v>54</v>
      </c>
      <c r="M28" s="62">
        <f>jar_information!H14</f>
        <v>1049.7540949151592</v>
      </c>
      <c r="N28" s="61">
        <f t="shared" si="6"/>
        <v>0.39423253128868418</v>
      </c>
      <c r="O28" s="61">
        <f t="shared" si="7"/>
        <v>0.72144553225829211</v>
      </c>
      <c r="P28" s="63">
        <f t="shared" si="8"/>
        <v>0.19675787243407966</v>
      </c>
      <c r="Q28" s="61">
        <v>1.9986000000000002</v>
      </c>
      <c r="R28" s="64">
        <f t="shared" si="9"/>
        <v>5.4287240332463176E-2</v>
      </c>
      <c r="S28" s="64"/>
      <c r="T28" s="71"/>
      <c r="U28" s="72"/>
      <c r="V28" s="65">
        <f t="shared" si="10"/>
        <v>375.54750507598254</v>
      </c>
      <c r="W28" s="66">
        <f t="shared" si="11"/>
        <v>3.7554750507598253E-2</v>
      </c>
    </row>
    <row r="29" spans="1:23" x14ac:dyDescent="0.25">
      <c r="A29">
        <v>53</v>
      </c>
      <c r="B29" s="5" t="s">
        <v>7</v>
      </c>
      <c r="C29" s="56">
        <f t="shared" si="2"/>
        <v>43440</v>
      </c>
      <c r="D29" s="13">
        <v>1</v>
      </c>
      <c r="E29" s="67">
        <v>956.63</v>
      </c>
      <c r="F29" s="68">
        <v>217.36</v>
      </c>
      <c r="G29" s="59">
        <f t="shared" si="3"/>
        <v>8.6806479593607051E-3</v>
      </c>
      <c r="H29" s="59">
        <f t="shared" si="4"/>
        <v>9.2187518957806674E-3</v>
      </c>
      <c r="I29" s="59"/>
      <c r="J29" s="60">
        <f>jar_information!Q15</f>
        <v>43437.75</v>
      </c>
      <c r="K29" s="61">
        <f t="shared" si="1"/>
        <v>2.25</v>
      </c>
      <c r="L29" s="61">
        <f t="shared" si="5"/>
        <v>54</v>
      </c>
      <c r="M29" s="62">
        <f>jar_information!H15</f>
        <v>1054.7107855519071</v>
      </c>
      <c r="N29" s="61">
        <f t="shared" si="6"/>
        <v>9.1555730283168888</v>
      </c>
      <c r="O29" s="61">
        <f t="shared" si="7"/>
        <v>16.754698641819907</v>
      </c>
      <c r="P29" s="63">
        <f t="shared" si="8"/>
        <v>4.5694632659508834</v>
      </c>
      <c r="Q29" s="61">
        <v>14.005599999999998</v>
      </c>
      <c r="R29" s="79">
        <f t="shared" si="9"/>
        <v>1.2564595825739371</v>
      </c>
      <c r="S29" s="64"/>
      <c r="T29" s="71"/>
      <c r="U29" s="72"/>
      <c r="V29" s="65">
        <f t="shared" si="10"/>
        <v>8680.6479593607055</v>
      </c>
      <c r="W29" s="66">
        <f t="shared" si="11"/>
        <v>0.86806479593607055</v>
      </c>
    </row>
    <row r="30" spans="1:23" x14ac:dyDescent="0.25">
      <c r="A30">
        <v>54</v>
      </c>
      <c r="B30" s="5" t="s">
        <v>8</v>
      </c>
      <c r="C30" s="56">
        <f t="shared" si="2"/>
        <v>43440</v>
      </c>
      <c r="D30" s="13">
        <v>1</v>
      </c>
      <c r="E30" s="67">
        <v>1061.0999999999999</v>
      </c>
      <c r="F30" s="68">
        <v>231.57</v>
      </c>
      <c r="G30" s="59">
        <f t="shared" si="3"/>
        <v>9.6500796313307678E-3</v>
      </c>
      <c r="H30" s="59">
        <f t="shared" si="4"/>
        <v>9.8677908236680309E-3</v>
      </c>
      <c r="I30" s="59"/>
      <c r="J30" s="60">
        <f>jar_information!Q16</f>
        <v>43437.75</v>
      </c>
      <c r="K30" s="61">
        <f t="shared" si="1"/>
        <v>2.25</v>
      </c>
      <c r="L30" s="61">
        <f t="shared" si="5"/>
        <v>54</v>
      </c>
      <c r="M30" s="62">
        <f>jar_information!H16</f>
        <v>1049.7540949151592</v>
      </c>
      <c r="N30" s="61">
        <f t="shared" si="6"/>
        <v>10.130210609246843</v>
      </c>
      <c r="O30" s="61">
        <f t="shared" si="7"/>
        <v>18.538285414921724</v>
      </c>
      <c r="P30" s="63">
        <f t="shared" si="8"/>
        <v>5.0558960222513791</v>
      </c>
      <c r="Q30" s="61">
        <v>14.014699999999999</v>
      </c>
      <c r="R30" s="79">
        <f t="shared" si="9"/>
        <v>1.3949665091436778</v>
      </c>
      <c r="S30" s="64"/>
      <c r="T30" s="71"/>
      <c r="U30" s="72"/>
      <c r="V30" s="65">
        <f t="shared" si="10"/>
        <v>9650.0796313307674</v>
      </c>
      <c r="W30" s="66">
        <f t="shared" si="11"/>
        <v>0.9650079631330768</v>
      </c>
    </row>
    <row r="31" spans="1:23" x14ac:dyDescent="0.25">
      <c r="A31">
        <v>55</v>
      </c>
      <c r="B31" s="5" t="s">
        <v>9</v>
      </c>
      <c r="C31" s="56">
        <f t="shared" si="2"/>
        <v>43440</v>
      </c>
      <c r="D31" s="13">
        <v>1</v>
      </c>
      <c r="E31" s="67">
        <v>1064.7</v>
      </c>
      <c r="F31" s="68">
        <v>247.15</v>
      </c>
      <c r="G31" s="59">
        <f t="shared" si="3"/>
        <v>9.6834859108281563E-3</v>
      </c>
      <c r="H31" s="59">
        <f t="shared" si="4"/>
        <v>1.0579404229472757E-2</v>
      </c>
      <c r="I31" s="59"/>
      <c r="J31" s="60">
        <f>jar_information!Q17</f>
        <v>43437.75</v>
      </c>
      <c r="K31" s="61">
        <f t="shared" si="1"/>
        <v>2.25</v>
      </c>
      <c r="L31" s="61">
        <f t="shared" si="5"/>
        <v>54</v>
      </c>
      <c r="M31" s="62">
        <f>jar_information!H17</f>
        <v>1054.7107855519071</v>
      </c>
      <c r="N31" s="61">
        <f t="shared" si="6"/>
        <v>10.213277031890389</v>
      </c>
      <c r="O31" s="61">
        <f t="shared" si="7"/>
        <v>18.690296968359412</v>
      </c>
      <c r="P31" s="63">
        <f t="shared" si="8"/>
        <v>5.0973537186434754</v>
      </c>
      <c r="Q31" s="61">
        <v>12.0282</v>
      </c>
      <c r="R31" s="79">
        <f t="shared" si="9"/>
        <v>1.401612958196244</v>
      </c>
      <c r="S31" s="64"/>
      <c r="T31" s="72"/>
      <c r="U31" s="72"/>
      <c r="V31" s="65">
        <f t="shared" si="10"/>
        <v>9683.4859108281562</v>
      </c>
      <c r="W31" s="66">
        <f t="shared" si="11"/>
        <v>0.96834859108281568</v>
      </c>
    </row>
    <row r="32" spans="1:23" x14ac:dyDescent="0.25">
      <c r="A32">
        <v>56</v>
      </c>
      <c r="B32" s="5" t="s">
        <v>10</v>
      </c>
      <c r="C32" s="56">
        <f t="shared" si="2"/>
        <v>43440</v>
      </c>
      <c r="D32" s="13">
        <v>1</v>
      </c>
      <c r="E32" s="67">
        <v>1024</v>
      </c>
      <c r="F32" s="68">
        <v>228.2</v>
      </c>
      <c r="G32" s="59">
        <f t="shared" si="3"/>
        <v>9.3058093620660091E-3</v>
      </c>
      <c r="H32" s="59">
        <f t="shared" si="4"/>
        <v>9.7138667429516028E-3</v>
      </c>
      <c r="I32" s="59"/>
      <c r="J32" s="60">
        <f>jar_information!Q18</f>
        <v>43437.75</v>
      </c>
      <c r="K32" s="61">
        <f t="shared" si="1"/>
        <v>2.25</v>
      </c>
      <c r="L32" s="61">
        <f t="shared" si="5"/>
        <v>54</v>
      </c>
      <c r="M32" s="62">
        <f>jar_information!H18</f>
        <v>1049.7540949151592</v>
      </c>
      <c r="N32" s="61">
        <f t="shared" si="6"/>
        <v>9.7688114843286176</v>
      </c>
      <c r="O32" s="61">
        <f t="shared" si="7"/>
        <v>17.876925016321369</v>
      </c>
      <c r="P32" s="63">
        <f t="shared" si="8"/>
        <v>4.8755250044512826</v>
      </c>
      <c r="Q32" s="61">
        <v>12.006599999999999</v>
      </c>
      <c r="R32" s="79">
        <f t="shared" si="9"/>
        <v>1.3452005471966892</v>
      </c>
      <c r="S32" s="64"/>
      <c r="T32" s="72"/>
      <c r="U32" s="72"/>
      <c r="V32" s="65">
        <f t="shared" si="10"/>
        <v>9305.8093620660093</v>
      </c>
      <c r="W32" s="66">
        <f t="shared" si="11"/>
        <v>0.93058093620660087</v>
      </c>
    </row>
    <row r="33" spans="1:23" x14ac:dyDescent="0.25">
      <c r="A33">
        <v>57</v>
      </c>
      <c r="B33" s="5" t="s">
        <v>11</v>
      </c>
      <c r="C33" s="56">
        <f t="shared" si="2"/>
        <v>43440</v>
      </c>
      <c r="D33" s="13">
        <v>1</v>
      </c>
      <c r="E33" s="67">
        <v>1574.6</v>
      </c>
      <c r="F33" s="68">
        <v>346.36</v>
      </c>
      <c r="G33" s="59">
        <f t="shared" si="3"/>
        <v>1.4415114220750005E-2</v>
      </c>
      <c r="H33" s="59">
        <f t="shared" si="4"/>
        <v>1.5110801276320437E-2</v>
      </c>
      <c r="I33" s="59"/>
      <c r="J33" s="60">
        <f>jar_information!Q19</f>
        <v>43437.75</v>
      </c>
      <c r="K33" s="61">
        <f t="shared" si="1"/>
        <v>2.25</v>
      </c>
      <c r="L33" s="61">
        <f t="shared" si="5"/>
        <v>54</v>
      </c>
      <c r="M33" s="62">
        <f>jar_information!H19</f>
        <v>1049.7540949151592</v>
      </c>
      <c r="N33" s="61">
        <f t="shared" si="6"/>
        <v>15.132325181902061</v>
      </c>
      <c r="O33" s="61">
        <f t="shared" si="7"/>
        <v>27.692155082880774</v>
      </c>
      <c r="P33" s="63">
        <f t="shared" si="8"/>
        <v>7.5524059316947563</v>
      </c>
      <c r="Q33" s="61">
        <v>14.0084</v>
      </c>
      <c r="R33" s="79">
        <f t="shared" si="9"/>
        <v>2.0837757129112933</v>
      </c>
      <c r="S33" s="64"/>
      <c r="T33" s="72"/>
      <c r="U33" s="72"/>
      <c r="V33" s="65">
        <f t="shared" si="10"/>
        <v>14415.114220750005</v>
      </c>
      <c r="W33" s="66">
        <f t="shared" si="11"/>
        <v>1.4415114220750005</v>
      </c>
    </row>
    <row r="34" spans="1:23" x14ac:dyDescent="0.25">
      <c r="A34">
        <v>58</v>
      </c>
      <c r="B34" s="5" t="s">
        <v>12</v>
      </c>
      <c r="C34" s="56">
        <f t="shared" si="2"/>
        <v>43440</v>
      </c>
      <c r="D34" s="13">
        <v>1</v>
      </c>
      <c r="E34" s="67">
        <v>1565.6</v>
      </c>
      <c r="F34" s="68">
        <v>348.5</v>
      </c>
      <c r="G34" s="59">
        <f t="shared" si="3"/>
        <v>1.4331598522006533E-2</v>
      </c>
      <c r="H34" s="59">
        <f t="shared" si="4"/>
        <v>1.5208545351315437E-2</v>
      </c>
      <c r="I34" s="59"/>
      <c r="J34" s="60">
        <f>jar_information!Q20</f>
        <v>43437.75</v>
      </c>
      <c r="K34" s="61">
        <f t="shared" si="1"/>
        <v>2.25</v>
      </c>
      <c r="L34" s="61">
        <f t="shared" si="5"/>
        <v>54</v>
      </c>
      <c r="M34" s="62">
        <f>jar_information!H20</f>
        <v>1049.7540949151592</v>
      </c>
      <c r="N34" s="61">
        <f t="shared" si="6"/>
        <v>15.044654235156401</v>
      </c>
      <c r="O34" s="61">
        <f t="shared" si="7"/>
        <v>27.531717250336214</v>
      </c>
      <c r="P34" s="63">
        <f t="shared" si="8"/>
        <v>7.5086501591826034</v>
      </c>
      <c r="Q34" s="61">
        <v>14</v>
      </c>
      <c r="R34" s="79">
        <f t="shared" si="9"/>
        <v>2.0717031075872261</v>
      </c>
      <c r="S34" s="64"/>
      <c r="T34" s="72"/>
      <c r="U34" s="72"/>
      <c r="V34" s="65">
        <f t="shared" si="10"/>
        <v>14331.598522006532</v>
      </c>
      <c r="W34" s="66">
        <f t="shared" si="11"/>
        <v>1.4331598522006532</v>
      </c>
    </row>
    <row r="35" spans="1:23" x14ac:dyDescent="0.25">
      <c r="A35">
        <v>59</v>
      </c>
      <c r="B35" s="5" t="s">
        <v>13</v>
      </c>
      <c r="C35" s="56">
        <f t="shared" si="2"/>
        <v>43440</v>
      </c>
      <c r="D35" s="13">
        <v>2</v>
      </c>
      <c r="E35" s="67">
        <v>846.87</v>
      </c>
      <c r="F35" s="68">
        <v>185.78</v>
      </c>
      <c r="G35" s="59">
        <f t="shared" si="3"/>
        <v>3.8310638077868222E-3</v>
      </c>
      <c r="H35" s="59">
        <f t="shared" si="4"/>
        <v>3.8881708337917048E-3</v>
      </c>
      <c r="I35" s="59"/>
      <c r="J35" s="60">
        <f>jar_information!Q21</f>
        <v>43437.75</v>
      </c>
      <c r="K35" s="61">
        <f t="shared" si="1"/>
        <v>2.25</v>
      </c>
      <c r="L35" s="61">
        <f t="shared" si="5"/>
        <v>54</v>
      </c>
      <c r="M35" s="62">
        <f>jar_information!H21</f>
        <v>1049.7540949151592</v>
      </c>
      <c r="N35" s="61">
        <f t="shared" si="6"/>
        <v>4.0216749201054789</v>
      </c>
      <c r="O35" s="61">
        <f t="shared" si="7"/>
        <v>7.3596651037930263</v>
      </c>
      <c r="P35" s="63">
        <f t="shared" si="8"/>
        <v>2.0071813919435524</v>
      </c>
      <c r="Q35" s="61">
        <v>6.0008999999999997</v>
      </c>
      <c r="R35" s="79">
        <f t="shared" si="9"/>
        <v>0.55379913020656502</v>
      </c>
      <c r="S35" s="64"/>
      <c r="T35" s="72"/>
      <c r="U35" s="72"/>
      <c r="V35" s="65">
        <f t="shared" si="10"/>
        <v>3831.0638077868221</v>
      </c>
      <c r="W35" s="66">
        <f t="shared" si="11"/>
        <v>0.3831063807786822</v>
      </c>
    </row>
    <row r="36" spans="1:23" x14ac:dyDescent="0.25">
      <c r="A36">
        <v>60</v>
      </c>
      <c r="B36" s="5" t="s">
        <v>14</v>
      </c>
      <c r="C36" s="56">
        <f t="shared" si="2"/>
        <v>43440</v>
      </c>
      <c r="D36" s="13">
        <v>2</v>
      </c>
      <c r="E36" s="67">
        <v>885.11</v>
      </c>
      <c r="F36" s="68">
        <v>199.32</v>
      </c>
      <c r="G36" s="59">
        <f t="shared" si="3"/>
        <v>4.0084882700062883E-3</v>
      </c>
      <c r="H36" s="59">
        <f t="shared" si="4"/>
        <v>4.1973892392665434E-3</v>
      </c>
      <c r="I36" s="59"/>
      <c r="J36" s="60">
        <f>jar_information!Q22</f>
        <v>43437.75</v>
      </c>
      <c r="K36" s="61">
        <f t="shared" si="1"/>
        <v>2.25</v>
      </c>
      <c r="L36" s="61">
        <f t="shared" si="5"/>
        <v>54</v>
      </c>
      <c r="M36" s="62">
        <f>jar_information!H22</f>
        <v>1049.7540949151592</v>
      </c>
      <c r="N36" s="61">
        <f t="shared" si="6"/>
        <v>4.2079269758584834</v>
      </c>
      <c r="O36" s="61">
        <f t="shared" si="7"/>
        <v>7.7005063658210249</v>
      </c>
      <c r="P36" s="63">
        <f t="shared" si="8"/>
        <v>2.1001380997693704</v>
      </c>
      <c r="Q36" s="61">
        <v>6.0059999999999993</v>
      </c>
      <c r="R36" s="79">
        <f t="shared" si="9"/>
        <v>0.57944670951725019</v>
      </c>
      <c r="S36" s="64"/>
      <c r="T36" s="69"/>
      <c r="U36" s="72"/>
      <c r="V36" s="65">
        <f t="shared" si="10"/>
        <v>4008.4882700062885</v>
      </c>
      <c r="W36" s="66">
        <f t="shared" si="11"/>
        <v>0.40084882700062885</v>
      </c>
    </row>
    <row r="37" spans="1:23" x14ac:dyDescent="0.25">
      <c r="A37">
        <v>61</v>
      </c>
      <c r="B37" t="s">
        <v>15</v>
      </c>
      <c r="C37" s="56">
        <f t="shared" si="2"/>
        <v>43440</v>
      </c>
      <c r="D37" s="13">
        <v>5</v>
      </c>
      <c r="E37" s="67">
        <v>396.88</v>
      </c>
      <c r="F37" s="68">
        <v>92.316000000000003</v>
      </c>
      <c r="G37" s="59">
        <f t="shared" si="3"/>
        <v>6.9728709472416893E-4</v>
      </c>
      <c r="H37" s="59">
        <f t="shared" si="4"/>
        <v>7.0147840591548922E-4</v>
      </c>
      <c r="I37" s="59"/>
      <c r="J37" s="60">
        <f>jar_information!Q23</f>
        <v>43437.75</v>
      </c>
      <c r="K37" s="61">
        <f t="shared" si="1"/>
        <v>2.25</v>
      </c>
      <c r="L37" s="61">
        <f t="shared" si="5"/>
        <v>54</v>
      </c>
      <c r="M37" s="62">
        <f>jar_information!H23</f>
        <v>1054.7107855519071</v>
      </c>
      <c r="N37" s="61">
        <f t="shared" si="6"/>
        <v>0.73543621943173521</v>
      </c>
      <c r="O37" s="61">
        <f t="shared" si="7"/>
        <v>1.3458482815600754</v>
      </c>
      <c r="P37" s="63">
        <f t="shared" si="8"/>
        <v>0.36704953133456597</v>
      </c>
      <c r="Q37" s="61">
        <v>4.0042</v>
      </c>
      <c r="R37" s="64">
        <f t="shared" si="9"/>
        <v>0.10092714922583322</v>
      </c>
    </row>
    <row r="38" spans="1:23" x14ac:dyDescent="0.25">
      <c r="A38">
        <v>62</v>
      </c>
      <c r="B38" t="s">
        <v>16</v>
      </c>
      <c r="C38" s="56">
        <f t="shared" si="2"/>
        <v>43440</v>
      </c>
      <c r="D38" s="13">
        <v>5</v>
      </c>
      <c r="E38" s="67">
        <v>305.49</v>
      </c>
      <c r="F38" s="68">
        <v>69.713999999999999</v>
      </c>
      <c r="G38" s="59">
        <f t="shared" si="3"/>
        <v>5.2767599009825904E-4</v>
      </c>
      <c r="H38" s="59">
        <f t="shared" si="4"/>
        <v>4.9501003366903972E-4</v>
      </c>
      <c r="I38" s="59"/>
      <c r="J38" s="60">
        <f>jar_information!Q24</f>
        <v>43437.75</v>
      </c>
      <c r="K38" s="61">
        <f t="shared" si="1"/>
        <v>2.25</v>
      </c>
      <c r="L38" s="61">
        <f t="shared" si="5"/>
        <v>54</v>
      </c>
      <c r="M38" s="62">
        <f>jar_information!H24</f>
        <v>1059.6823835289158</v>
      </c>
      <c r="N38" s="61">
        <f t="shared" si="6"/>
        <v>0.55916895091830376</v>
      </c>
      <c r="O38" s="61">
        <f t="shared" si="7"/>
        <v>1.0232791801804959</v>
      </c>
      <c r="P38" s="63">
        <f t="shared" si="8"/>
        <v>0.27907614004922615</v>
      </c>
      <c r="Q38" s="61">
        <v>4.0068000000000001</v>
      </c>
      <c r="R38" s="64">
        <f t="shared" si="9"/>
        <v>7.6475853431767549E-2</v>
      </c>
    </row>
    <row r="39" spans="1:23" x14ac:dyDescent="0.25">
      <c r="A39">
        <v>63</v>
      </c>
      <c r="B39" t="s">
        <v>17</v>
      </c>
      <c r="C39" s="56">
        <f t="shared" si="2"/>
        <v>43440</v>
      </c>
      <c r="D39" s="13">
        <v>5</v>
      </c>
      <c r="E39" s="67">
        <v>107.03</v>
      </c>
      <c r="F39" s="68">
        <v>28.553999999999998</v>
      </c>
      <c r="G39" s="59">
        <f t="shared" si="3"/>
        <v>1.5935319959538004E-4</v>
      </c>
      <c r="H39" s="59">
        <f t="shared" si="4"/>
        <v>1.1901506854808317E-4</v>
      </c>
      <c r="I39" s="59"/>
      <c r="J39" s="60">
        <f>jar_information!Q25</f>
        <v>43437.75</v>
      </c>
      <c r="K39" s="61">
        <f t="shared" si="1"/>
        <v>2.25</v>
      </c>
      <c r="L39" s="61">
        <f t="shared" si="5"/>
        <v>54</v>
      </c>
      <c r="M39" s="62">
        <f>jar_information!H25</f>
        <v>1059.6823835289158</v>
      </c>
      <c r="N39" s="61">
        <f t="shared" si="6"/>
        <v>0.16886377837019137</v>
      </c>
      <c r="O39" s="61">
        <f t="shared" si="7"/>
        <v>0.30902071441745022</v>
      </c>
      <c r="P39" s="63">
        <f t="shared" si="8"/>
        <v>8.4278376659304599E-2</v>
      </c>
      <c r="Q39" s="61">
        <v>2.0007999999999999</v>
      </c>
      <c r="R39" s="64">
        <f t="shared" si="9"/>
        <v>2.3094990419916944E-2</v>
      </c>
    </row>
    <row r="40" spans="1:23" x14ac:dyDescent="0.25">
      <c r="A40">
        <v>64</v>
      </c>
      <c r="B40" t="s">
        <v>18</v>
      </c>
      <c r="C40" s="56">
        <f t="shared" si="2"/>
        <v>43440</v>
      </c>
      <c r="D40" s="13">
        <v>5</v>
      </c>
      <c r="E40" s="67">
        <v>219.52</v>
      </c>
      <c r="F40" s="68">
        <v>51.835000000000001</v>
      </c>
      <c r="G40" s="59">
        <f t="shared" si="3"/>
        <v>3.6812388740989609E-4</v>
      </c>
      <c r="H40" s="59">
        <f t="shared" si="4"/>
        <v>3.3168607882458931E-4</v>
      </c>
      <c r="I40" s="59"/>
      <c r="J40" s="60">
        <f>jar_information!Q26</f>
        <v>43437.75</v>
      </c>
      <c r="K40" s="61">
        <f t="shared" si="1"/>
        <v>2.25</v>
      </c>
      <c r="L40" s="61">
        <f t="shared" si="5"/>
        <v>54</v>
      </c>
      <c r="M40" s="62">
        <f>jar_information!H26</f>
        <v>1054.7107855519071</v>
      </c>
      <c r="N40" s="61">
        <f t="shared" si="6"/>
        <v>0.38826423447051328</v>
      </c>
      <c r="O40" s="61">
        <f t="shared" si="7"/>
        <v>0.71052354908103932</v>
      </c>
      <c r="P40" s="63">
        <f t="shared" si="8"/>
        <v>0.19377914974937435</v>
      </c>
      <c r="Q40" s="61">
        <v>2.0024000000000002</v>
      </c>
      <c r="R40" s="64">
        <f t="shared" si="9"/>
        <v>5.3283209741476115E-2</v>
      </c>
    </row>
  </sheetData>
  <conditionalFormatting sqref="O17:O40">
    <cfRule type="cellIs" dxfId="85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0"/>
  <sheetViews>
    <sheetView topLeftCell="A7" workbookViewId="0">
      <selection activeCell="A36" sqref="A36:XFD36"/>
    </sheetView>
  </sheetViews>
  <sheetFormatPr baseColWidth="10" defaultRowHeight="15.75" x14ac:dyDescent="0.25"/>
  <cols>
    <col min="1" max="1" width="2.875" bestFit="1" customWidth="1"/>
    <col min="3" max="3" width="17.375" customWidth="1"/>
    <col min="17" max="17" width="4.625" customWidth="1"/>
    <col min="18" max="18" width="10.125" bestFit="1" customWidth="1"/>
    <col min="19" max="20" width="8.875" bestFit="1" customWidth="1"/>
    <col min="21" max="21" width="16.625" bestFit="1" customWidth="1"/>
  </cols>
  <sheetData>
    <row r="1" spans="1:23" x14ac:dyDescent="0.25">
      <c r="B1" s="29" t="s">
        <v>68</v>
      </c>
      <c r="C1" s="30" t="s">
        <v>21</v>
      </c>
      <c r="D1" s="30" t="s">
        <v>69</v>
      </c>
      <c r="E1" s="30" t="s">
        <v>70</v>
      </c>
      <c r="F1" s="30" t="s">
        <v>71</v>
      </c>
      <c r="G1" s="30" t="s">
        <v>72</v>
      </c>
      <c r="H1" s="31"/>
      <c r="I1" s="31"/>
      <c r="J1" s="31"/>
      <c r="K1" s="32"/>
      <c r="L1" s="32"/>
      <c r="M1" s="32"/>
      <c r="N1" s="32"/>
      <c r="O1" s="32"/>
      <c r="P1" s="32"/>
      <c r="Q1" s="32"/>
      <c r="R1" s="32"/>
      <c r="S1" s="32"/>
      <c r="T1" s="32"/>
      <c r="U1" s="33"/>
    </row>
    <row r="2" spans="1:23" ht="17.25" x14ac:dyDescent="0.25">
      <c r="B2" s="34" t="s">
        <v>73</v>
      </c>
      <c r="C2" s="34" t="s">
        <v>74</v>
      </c>
      <c r="D2" s="34" t="s">
        <v>75</v>
      </c>
      <c r="E2" s="34" t="s">
        <v>76</v>
      </c>
      <c r="F2" s="34" t="s">
        <v>76</v>
      </c>
      <c r="G2" s="34" t="s">
        <v>77</v>
      </c>
      <c r="H2" s="34"/>
      <c r="I2" s="34"/>
      <c r="J2" s="34"/>
      <c r="K2" s="32"/>
      <c r="L2" s="32"/>
      <c r="M2" s="32"/>
      <c r="N2" s="32"/>
      <c r="O2" s="32"/>
      <c r="P2" s="32"/>
      <c r="Q2" s="32"/>
      <c r="R2" s="32"/>
      <c r="S2" s="32"/>
      <c r="T2" s="32"/>
      <c r="U2" s="33"/>
    </row>
    <row r="3" spans="1:23" x14ac:dyDescent="0.25">
      <c r="B3" s="13">
        <v>5</v>
      </c>
      <c r="C3" s="35">
        <v>43441</v>
      </c>
      <c r="D3" s="36">
        <v>3015</v>
      </c>
      <c r="E3" s="14">
        <v>1616.5</v>
      </c>
      <c r="F3" s="37">
        <v>334.32</v>
      </c>
      <c r="G3" s="38">
        <f>B3/1000*D3</f>
        <v>15.075000000000001</v>
      </c>
      <c r="H3" s="32"/>
      <c r="I3" s="32"/>
      <c r="J3" s="32"/>
      <c r="K3" s="32"/>
      <c r="L3" s="32"/>
      <c r="M3" s="32"/>
      <c r="N3" s="32"/>
      <c r="O3" s="32"/>
      <c r="P3" s="32"/>
      <c r="Q3" s="32"/>
      <c r="R3" s="32"/>
      <c r="S3" s="32"/>
      <c r="T3" s="32"/>
      <c r="U3" s="33"/>
    </row>
    <row r="4" spans="1:23" x14ac:dyDescent="0.25">
      <c r="B4" s="13">
        <v>4.4000000000000004</v>
      </c>
      <c r="C4" s="35">
        <v>43441</v>
      </c>
      <c r="D4" s="36">
        <v>3015</v>
      </c>
      <c r="E4" s="37">
        <v>1431.7</v>
      </c>
      <c r="F4" s="37">
        <v>297.86</v>
      </c>
      <c r="G4" s="38">
        <f t="shared" ref="G4:G13" si="0">B4/1000*D4</f>
        <v>13.266</v>
      </c>
      <c r="H4" s="39"/>
      <c r="I4" s="39"/>
      <c r="J4" s="39"/>
      <c r="K4" s="32"/>
      <c r="L4" s="32"/>
      <c r="M4" s="32"/>
      <c r="N4" s="32"/>
      <c r="O4" s="32"/>
      <c r="P4" s="32"/>
      <c r="Q4" s="32"/>
      <c r="R4" s="32"/>
      <c r="S4" s="32"/>
      <c r="T4" s="32"/>
      <c r="U4" s="33"/>
    </row>
    <row r="5" spans="1:23" x14ac:dyDescent="0.25">
      <c r="B5" s="13">
        <v>4</v>
      </c>
      <c r="C5" s="35">
        <v>43441</v>
      </c>
      <c r="D5" s="36">
        <v>3015</v>
      </c>
      <c r="E5" s="14">
        <v>1300.2</v>
      </c>
      <c r="F5" s="37">
        <v>291.81</v>
      </c>
      <c r="G5" s="38">
        <f t="shared" si="0"/>
        <v>12.06</v>
      </c>
      <c r="H5" s="13"/>
      <c r="I5" s="13"/>
      <c r="J5" s="40"/>
      <c r="K5" s="32"/>
      <c r="L5" s="32"/>
      <c r="M5" s="32"/>
      <c r="N5" s="32"/>
      <c r="O5" s="32"/>
      <c r="P5" s="32"/>
      <c r="Q5" s="32"/>
      <c r="R5" s="32"/>
      <c r="S5" s="32"/>
      <c r="T5" s="32"/>
      <c r="U5" s="33"/>
    </row>
    <row r="6" spans="1:23" x14ac:dyDescent="0.25">
      <c r="B6" s="13">
        <v>3.4</v>
      </c>
      <c r="C6" s="35">
        <v>43441</v>
      </c>
      <c r="D6" s="36">
        <v>3015</v>
      </c>
      <c r="E6" s="37">
        <v>1129.5999999999999</v>
      </c>
      <c r="F6" s="37">
        <v>255.69</v>
      </c>
      <c r="G6" s="38">
        <f t="shared" si="0"/>
        <v>10.250999999999999</v>
      </c>
      <c r="H6" s="39"/>
      <c r="I6" s="39"/>
      <c r="J6" s="39"/>
      <c r="K6" s="32"/>
      <c r="L6" s="32"/>
      <c r="M6" s="32"/>
      <c r="N6" s="32"/>
      <c r="O6" s="32"/>
      <c r="P6" s="32"/>
      <c r="Q6" s="32"/>
      <c r="R6" s="32"/>
      <c r="S6" s="32"/>
      <c r="T6" s="32"/>
      <c r="U6" s="33"/>
    </row>
    <row r="7" spans="1:23" x14ac:dyDescent="0.25">
      <c r="B7" s="13">
        <v>3</v>
      </c>
      <c r="C7" s="35">
        <v>43441</v>
      </c>
      <c r="D7" s="36">
        <v>3015</v>
      </c>
      <c r="E7" s="14">
        <v>1018.3</v>
      </c>
      <c r="F7" s="37">
        <v>218.21</v>
      </c>
      <c r="G7" s="38">
        <f t="shared" si="0"/>
        <v>9.0449999999999999</v>
      </c>
      <c r="H7" s="13"/>
      <c r="I7" s="13"/>
      <c r="J7" s="40"/>
      <c r="K7" s="32"/>
      <c r="L7" s="32"/>
      <c r="M7" s="32"/>
      <c r="N7" s="32"/>
      <c r="O7" s="32"/>
      <c r="P7" s="32"/>
      <c r="Q7" s="32"/>
      <c r="R7" s="32"/>
      <c r="S7" s="32"/>
      <c r="T7" s="32"/>
      <c r="U7" s="33"/>
    </row>
    <row r="8" spans="1:23" x14ac:dyDescent="0.25">
      <c r="B8" s="13">
        <v>2.4</v>
      </c>
      <c r="C8" s="35">
        <v>43441</v>
      </c>
      <c r="D8" s="36">
        <v>3015</v>
      </c>
      <c r="E8" s="37">
        <v>825.49</v>
      </c>
      <c r="F8" s="37">
        <v>179.29</v>
      </c>
      <c r="G8" s="38">
        <f t="shared" si="0"/>
        <v>7.2359999999999998</v>
      </c>
      <c r="H8" s="39"/>
      <c r="I8" s="39"/>
      <c r="J8" s="39"/>
      <c r="K8" s="32"/>
      <c r="L8" s="32"/>
      <c r="M8" s="32"/>
      <c r="N8" s="32"/>
      <c r="O8" s="32"/>
      <c r="P8" s="32"/>
      <c r="Q8" s="32"/>
      <c r="R8" s="32"/>
      <c r="S8" s="32"/>
      <c r="T8" s="32"/>
      <c r="U8" s="33"/>
    </row>
    <row r="9" spans="1:23" x14ac:dyDescent="0.25">
      <c r="B9" s="13">
        <v>2</v>
      </c>
      <c r="C9" s="35">
        <v>43441</v>
      </c>
      <c r="D9" s="36">
        <v>3015</v>
      </c>
      <c r="E9" s="14">
        <v>699.92</v>
      </c>
      <c r="F9" s="37">
        <v>153.25</v>
      </c>
      <c r="G9" s="38">
        <f t="shared" si="0"/>
        <v>6.03</v>
      </c>
      <c r="H9" s="41" t="s">
        <v>78</v>
      </c>
      <c r="I9" s="41"/>
      <c r="J9" s="42">
        <f>SLOPE(G3:G13,E3:E13)</f>
        <v>9.3172915440279547E-3</v>
      </c>
      <c r="K9" s="32"/>
      <c r="L9" s="32"/>
      <c r="M9" s="32"/>
      <c r="N9" s="32"/>
      <c r="O9" s="32"/>
      <c r="P9" s="32"/>
      <c r="Q9" s="32"/>
      <c r="R9" s="32"/>
      <c r="S9" s="32"/>
      <c r="T9" s="32"/>
      <c r="U9" s="33"/>
    </row>
    <row r="10" spans="1:23" x14ac:dyDescent="0.25">
      <c r="B10" s="13">
        <v>1.4</v>
      </c>
      <c r="C10" s="35">
        <v>43441</v>
      </c>
      <c r="D10" s="36">
        <v>3015</v>
      </c>
      <c r="E10" s="14">
        <v>481.49</v>
      </c>
      <c r="F10" s="37">
        <v>114.47</v>
      </c>
      <c r="G10" s="38">
        <f t="shared" si="0"/>
        <v>4.2210000000000001</v>
      </c>
      <c r="H10" s="41" t="s">
        <v>79</v>
      </c>
      <c r="I10" s="41"/>
      <c r="J10" s="42">
        <f>INTERCEPT(G3:G13,E3:E13)</f>
        <v>-0.20560512550850696</v>
      </c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</row>
    <row r="11" spans="1:23" x14ac:dyDescent="0.25">
      <c r="B11" s="13">
        <v>1</v>
      </c>
      <c r="C11" s="35">
        <v>43441</v>
      </c>
      <c r="D11" s="36">
        <v>3015</v>
      </c>
      <c r="E11" s="14">
        <v>356.07</v>
      </c>
      <c r="F11" s="37">
        <v>85.724000000000004</v>
      </c>
      <c r="G11" s="38">
        <f t="shared" si="0"/>
        <v>3.0150000000000001</v>
      </c>
      <c r="H11" s="13"/>
      <c r="I11" s="13"/>
      <c r="J11" s="4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</row>
    <row r="12" spans="1:23" x14ac:dyDescent="0.25">
      <c r="B12" s="43">
        <v>0.4</v>
      </c>
      <c r="C12" s="35">
        <v>43441</v>
      </c>
      <c r="D12" s="36">
        <v>3015</v>
      </c>
      <c r="E12" s="43">
        <v>121.02</v>
      </c>
      <c r="F12" s="43">
        <v>31.294</v>
      </c>
      <c r="G12" s="38">
        <f t="shared" si="0"/>
        <v>1.206</v>
      </c>
      <c r="H12" s="44" t="s">
        <v>80</v>
      </c>
      <c r="I12" s="44"/>
      <c r="J12" s="45">
        <f>SLOPE(G3:G13,F3:F13)</f>
        <v>4.469626133441279E-2</v>
      </c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2"/>
    </row>
    <row r="13" spans="1:23" x14ac:dyDescent="0.25">
      <c r="B13" s="43">
        <v>0.2</v>
      </c>
      <c r="C13" s="35">
        <v>43441</v>
      </c>
      <c r="D13" s="36">
        <v>3015</v>
      </c>
      <c r="E13" s="43">
        <v>64.147000000000006</v>
      </c>
      <c r="F13" s="43">
        <v>16.937000000000001</v>
      </c>
      <c r="G13" s="38">
        <f t="shared" si="0"/>
        <v>0.60299999999999998</v>
      </c>
      <c r="H13" s="46" t="s">
        <v>81</v>
      </c>
      <c r="I13" s="46"/>
      <c r="J13" s="45">
        <f>INTERCEPT(G3:G13,F3:F13)</f>
        <v>-0.58540183844631066</v>
      </c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2"/>
    </row>
    <row r="14" spans="1:23" x14ac:dyDescent="0.25">
      <c r="B14" s="32"/>
      <c r="C14" s="35"/>
      <c r="D14" s="32"/>
      <c r="E14" s="32"/>
      <c r="F14" s="32"/>
      <c r="G14" s="32"/>
      <c r="H14" s="32"/>
      <c r="I14" s="32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2"/>
    </row>
    <row r="15" spans="1:23" ht="18" x14ac:dyDescent="0.35">
      <c r="A15" s="47" t="s">
        <v>36</v>
      </c>
      <c r="B15" s="47" t="s">
        <v>37</v>
      </c>
      <c r="C15" s="47" t="s">
        <v>82</v>
      </c>
      <c r="D15" s="47" t="s">
        <v>55</v>
      </c>
      <c r="E15" s="47" t="s">
        <v>70</v>
      </c>
      <c r="F15" s="47" t="s">
        <v>71</v>
      </c>
      <c r="G15" s="48" t="s">
        <v>83</v>
      </c>
      <c r="H15" s="48" t="s">
        <v>84</v>
      </c>
      <c r="I15" s="49" t="s">
        <v>105</v>
      </c>
      <c r="J15" s="49" t="s">
        <v>85</v>
      </c>
      <c r="K15" s="47" t="s">
        <v>86</v>
      </c>
      <c r="L15" s="47" t="s">
        <v>86</v>
      </c>
      <c r="M15" s="47" t="s">
        <v>87</v>
      </c>
      <c r="N15" s="47" t="s">
        <v>88</v>
      </c>
      <c r="O15" s="47" t="s">
        <v>89</v>
      </c>
      <c r="P15" s="47" t="s">
        <v>90</v>
      </c>
      <c r="Q15" s="50" t="s">
        <v>91</v>
      </c>
      <c r="R15" s="47" t="s">
        <v>92</v>
      </c>
      <c r="S15" s="47" t="s">
        <v>93</v>
      </c>
      <c r="T15" s="47" t="s">
        <v>93</v>
      </c>
      <c r="U15" s="47" t="s">
        <v>94</v>
      </c>
      <c r="V15" s="47" t="s">
        <v>88</v>
      </c>
      <c r="W15" s="47" t="s">
        <v>88</v>
      </c>
    </row>
    <row r="16" spans="1:23" ht="18.75" thickBot="1" x14ac:dyDescent="0.4">
      <c r="B16" s="51"/>
      <c r="C16" s="51" t="s">
        <v>95</v>
      </c>
      <c r="D16" s="51" t="s">
        <v>73</v>
      </c>
      <c r="E16" s="34" t="s">
        <v>76</v>
      </c>
      <c r="F16" s="34" t="s">
        <v>76</v>
      </c>
      <c r="G16" s="52" t="s">
        <v>96</v>
      </c>
      <c r="H16" s="52" t="s">
        <v>97</v>
      </c>
      <c r="I16" s="52"/>
      <c r="J16" s="53" t="s">
        <v>98</v>
      </c>
      <c r="K16" s="51" t="s">
        <v>99</v>
      </c>
      <c r="L16" s="51" t="s">
        <v>98</v>
      </c>
      <c r="M16" s="51" t="s">
        <v>73</v>
      </c>
      <c r="N16" s="51" t="s">
        <v>73</v>
      </c>
      <c r="O16" s="51" t="s">
        <v>100</v>
      </c>
      <c r="P16" s="51" t="s">
        <v>100</v>
      </c>
      <c r="Q16" s="54" t="s">
        <v>101</v>
      </c>
      <c r="R16" s="51" t="s">
        <v>100</v>
      </c>
      <c r="S16" s="51" t="s">
        <v>102</v>
      </c>
      <c r="T16" s="51" t="s">
        <v>100</v>
      </c>
      <c r="U16" s="51" t="s">
        <v>103</v>
      </c>
      <c r="V16" s="55" t="s">
        <v>104</v>
      </c>
      <c r="W16" s="55" t="s">
        <v>102</v>
      </c>
    </row>
    <row r="17" spans="1:24" x14ac:dyDescent="0.25">
      <c r="A17">
        <v>41</v>
      </c>
      <c r="B17" s="80" t="s">
        <v>27</v>
      </c>
      <c r="C17" s="56">
        <f>C$3+I17</f>
        <v>43441.583333333336</v>
      </c>
      <c r="D17" s="13">
        <v>0.4</v>
      </c>
      <c r="E17" s="57">
        <v>1247.8</v>
      </c>
      <c r="F17" s="58"/>
      <c r="G17" s="59">
        <f>((J$9*E17)+J$10)/D17/1000</f>
        <v>2.8551278157823934E-2</v>
      </c>
      <c r="H17" s="59">
        <f>((J$12*F17)+J$13)/D17/1000</f>
        <v>-1.4635045961157766E-3</v>
      </c>
      <c r="I17" s="59">
        <v>0.58333333333333337</v>
      </c>
      <c r="J17" s="60">
        <f>jar_information!Q3</f>
        <v>43437.75</v>
      </c>
      <c r="K17" s="61">
        <f t="shared" ref="K17:K40" si="1">C17-J17</f>
        <v>3.8333333333357587</v>
      </c>
      <c r="L17" s="61">
        <f>K17*24</f>
        <v>92.000000000058208</v>
      </c>
      <c r="M17" s="62">
        <f>jar_information!H3</f>
        <v>1044.8122446695395</v>
      </c>
      <c r="N17" s="61">
        <f>G17*M17</f>
        <v>29.83072502026042</v>
      </c>
      <c r="O17" s="61">
        <f>N17*1.83</f>
        <v>54.590226787076574</v>
      </c>
      <c r="P17" s="63">
        <f>O17*(12/(12+(16*2)))</f>
        <v>14.888243669202701</v>
      </c>
      <c r="Q17" s="61"/>
      <c r="R17" s="64">
        <f>P17*(400/(400+M17))</f>
        <v>4.1218486967095087</v>
      </c>
      <c r="S17" s="64">
        <f>T17/R17*100</f>
        <v>87.885264193946298</v>
      </c>
      <c r="T17" s="64">
        <f>U17/314.7</f>
        <v>3.622497616777884</v>
      </c>
      <c r="U17" s="61">
        <v>1140</v>
      </c>
      <c r="V17" s="65">
        <f>G17*1000000</f>
        <v>28551.278157823934</v>
      </c>
      <c r="W17" s="66">
        <f>N17/M17*100</f>
        <v>2.8551278157823932</v>
      </c>
    </row>
    <row r="18" spans="1:24" x14ac:dyDescent="0.25">
      <c r="A18">
        <v>42</v>
      </c>
      <c r="B18" s="80" t="s">
        <v>28</v>
      </c>
      <c r="C18" s="56">
        <f t="shared" ref="C18:C40" si="2">C$3+I18</f>
        <v>43441</v>
      </c>
      <c r="D18" s="13">
        <v>0.4</v>
      </c>
      <c r="E18" s="67">
        <v>1153.7</v>
      </c>
      <c r="F18" s="68"/>
      <c r="G18" s="59">
        <f t="shared" ref="G18:G40" si="3">((J$9*E18)+J$10)/D18/1000</f>
        <v>2.635938532209136E-2</v>
      </c>
      <c r="H18" s="59">
        <f t="shared" ref="H18:H40" si="4">((J$12*F18)+J$13)/D18/1000</f>
        <v>-1.4635045961157766E-3</v>
      </c>
      <c r="I18" s="59"/>
      <c r="J18" s="60">
        <f>jar_information!Q4</f>
        <v>43437.75</v>
      </c>
      <c r="K18" s="61">
        <f t="shared" si="1"/>
        <v>3.25</v>
      </c>
      <c r="L18" s="61">
        <f t="shared" ref="L18:L40" si="5">K18*24</f>
        <v>78</v>
      </c>
      <c r="M18" s="62">
        <f>jar_information!H4</f>
        <v>1044.8122446695395</v>
      </c>
      <c r="N18" s="61">
        <f t="shared" ref="N18:N40" si="6">G18*M18</f>
        <v>27.540608546483586</v>
      </c>
      <c r="O18" s="61">
        <f t="shared" ref="O18:O40" si="7">N18*1.83</f>
        <v>50.399313640064968</v>
      </c>
      <c r="P18" s="63">
        <f t="shared" ref="P18:P40" si="8">O18*(12/(12+(16*2)))</f>
        <v>13.745267356381353</v>
      </c>
      <c r="Q18" s="61"/>
      <c r="R18" s="64">
        <f t="shared" ref="R18:R40" si="9">P18*(400/(400+M18))</f>
        <v>3.8054127536897226</v>
      </c>
      <c r="S18" s="64">
        <f t="shared" ref="S18:S40" si="10">T18/R18*100</f>
        <v>89.34808843779355</v>
      </c>
      <c r="T18" s="64">
        <f t="shared" ref="T18:T40" si="11">U18/314.7</f>
        <v>3.400063552589768</v>
      </c>
      <c r="U18" s="61">
        <v>1070</v>
      </c>
      <c r="V18" s="65">
        <f t="shared" ref="V18:V36" si="12">G18*1000000</f>
        <v>26359.385322091359</v>
      </c>
      <c r="W18" s="66">
        <f t="shared" ref="W18:W36" si="13">N18/M18*100</f>
        <v>2.6359385322091358</v>
      </c>
    </row>
    <row r="19" spans="1:24" x14ac:dyDescent="0.25">
      <c r="A19">
        <v>43</v>
      </c>
      <c r="B19" s="80" t="s">
        <v>25</v>
      </c>
      <c r="C19" s="56">
        <f t="shared" si="2"/>
        <v>43441</v>
      </c>
      <c r="D19" s="13">
        <v>0.4</v>
      </c>
      <c r="E19" s="67">
        <v>1045.7</v>
      </c>
      <c r="F19" s="68"/>
      <c r="G19" s="59">
        <f t="shared" si="3"/>
        <v>2.3843716605203812E-2</v>
      </c>
      <c r="H19" s="59">
        <f t="shared" si="4"/>
        <v>-1.4635045961157766E-3</v>
      </c>
      <c r="I19" s="59"/>
      <c r="J19" s="60">
        <f>jar_information!Q5</f>
        <v>43437.75</v>
      </c>
      <c r="K19" s="61">
        <f t="shared" si="1"/>
        <v>3.25</v>
      </c>
      <c r="L19" s="61">
        <f t="shared" si="5"/>
        <v>78</v>
      </c>
      <c r="M19" s="62">
        <f>jar_information!H5</f>
        <v>1049.7540949151592</v>
      </c>
      <c r="N19" s="61">
        <f t="shared" si="6"/>
        <v>25.030039144309278</v>
      </c>
      <c r="O19" s="61">
        <f t="shared" si="7"/>
        <v>45.80497163408598</v>
      </c>
      <c r="P19" s="63">
        <f t="shared" si="8"/>
        <v>12.492264991114357</v>
      </c>
      <c r="Q19" s="61"/>
      <c r="R19" s="64">
        <f t="shared" si="9"/>
        <v>3.4467265958908477</v>
      </c>
      <c r="S19" s="64">
        <f t="shared" si="10"/>
        <v>90.164437276858862</v>
      </c>
      <c r="T19" s="64">
        <f t="shared" si="11"/>
        <v>3.1077216396568161</v>
      </c>
      <c r="U19" s="61">
        <v>978</v>
      </c>
      <c r="V19" s="65">
        <f t="shared" si="12"/>
        <v>23843.716605203812</v>
      </c>
      <c r="W19" s="66">
        <f t="shared" si="13"/>
        <v>2.3843716605203813</v>
      </c>
    </row>
    <row r="20" spans="1:24" x14ac:dyDescent="0.25">
      <c r="A20">
        <v>44</v>
      </c>
      <c r="B20" s="80" t="s">
        <v>26</v>
      </c>
      <c r="C20" s="56">
        <f t="shared" si="2"/>
        <v>43441</v>
      </c>
      <c r="D20" s="13">
        <v>0.4</v>
      </c>
      <c r="E20" s="67">
        <v>1097.5999999999999</v>
      </c>
      <c r="F20" s="68"/>
      <c r="G20" s="59">
        <f t="shared" si="3"/>
        <v>2.505263518304144E-2</v>
      </c>
      <c r="H20" s="59">
        <f t="shared" si="4"/>
        <v>-1.4635045961157766E-3</v>
      </c>
      <c r="I20" s="59"/>
      <c r="J20" s="60">
        <f>jar_information!Q6</f>
        <v>43437.75</v>
      </c>
      <c r="K20" s="61">
        <f t="shared" si="1"/>
        <v>3.25</v>
      </c>
      <c r="L20" s="61">
        <f t="shared" si="5"/>
        <v>78</v>
      </c>
      <c r="M20" s="62">
        <f>jar_information!H6</f>
        <v>1044.8122446695395</v>
      </c>
      <c r="N20" s="61">
        <f t="shared" si="6"/>
        <v>26.175300000480608</v>
      </c>
      <c r="O20" s="61">
        <f t="shared" si="7"/>
        <v>47.900799000879516</v>
      </c>
      <c r="P20" s="63">
        <f t="shared" si="8"/>
        <v>13.06385427296714</v>
      </c>
      <c r="Q20" s="61"/>
      <c r="R20" s="64">
        <f t="shared" si="9"/>
        <v>3.6167617823463654</v>
      </c>
      <c r="S20" s="64">
        <f t="shared" si="10"/>
        <v>89.229003805915013</v>
      </c>
      <c r="T20" s="64">
        <f t="shared" si="11"/>
        <v>3.2272005084207183</v>
      </c>
      <c r="U20" s="61">
        <v>1015.6</v>
      </c>
      <c r="V20" s="65">
        <f t="shared" si="12"/>
        <v>25052.635183041439</v>
      </c>
      <c r="W20" s="66">
        <f t="shared" si="13"/>
        <v>2.5052635183041438</v>
      </c>
    </row>
    <row r="21" spans="1:24" x14ac:dyDescent="0.25">
      <c r="A21">
        <v>45</v>
      </c>
      <c r="B21" s="80" t="s">
        <v>29</v>
      </c>
      <c r="C21" s="56">
        <f t="shared" si="2"/>
        <v>43441</v>
      </c>
      <c r="D21" s="13">
        <v>0.4</v>
      </c>
      <c r="E21" s="67">
        <v>1108.5999999999999</v>
      </c>
      <c r="F21" s="68"/>
      <c r="G21" s="59">
        <f t="shared" si="3"/>
        <v>2.5308860700502207E-2</v>
      </c>
      <c r="H21" s="59">
        <f t="shared" si="4"/>
        <v>-1.4635045961157766E-3</v>
      </c>
      <c r="I21" s="59"/>
      <c r="J21" s="60">
        <f>jar_information!Q7</f>
        <v>43437.75</v>
      </c>
      <c r="K21" s="61">
        <f t="shared" si="1"/>
        <v>3.25</v>
      </c>
      <c r="L21" s="61">
        <f t="shared" si="5"/>
        <v>78</v>
      </c>
      <c r="M21" s="62">
        <f>jar_information!H7</f>
        <v>1034.9727995536336</v>
      </c>
      <c r="N21" s="61">
        <f t="shared" si="6"/>
        <v>26.193982412711708</v>
      </c>
      <c r="O21" s="61">
        <f t="shared" si="7"/>
        <v>47.934987815262431</v>
      </c>
      <c r="P21" s="63">
        <f t="shared" si="8"/>
        <v>13.073178495071572</v>
      </c>
      <c r="Q21" s="61"/>
      <c r="R21" s="64">
        <f t="shared" si="9"/>
        <v>3.6441606416896959</v>
      </c>
      <c r="S21" s="64">
        <f t="shared" si="10"/>
        <v>93.083697794835203</v>
      </c>
      <c r="T21" s="64">
        <f t="shared" si="11"/>
        <v>3.3921194788687639</v>
      </c>
      <c r="U21" s="61">
        <v>1067.5</v>
      </c>
      <c r="V21" s="65">
        <f t="shared" si="12"/>
        <v>25308.860700502206</v>
      </c>
      <c r="W21" s="66">
        <f t="shared" si="13"/>
        <v>2.5308860700502209</v>
      </c>
    </row>
    <row r="22" spans="1:24" x14ac:dyDescent="0.25">
      <c r="A22">
        <v>46</v>
      </c>
      <c r="B22" s="80" t="s">
        <v>30</v>
      </c>
      <c r="C22" s="56">
        <f t="shared" si="2"/>
        <v>43441</v>
      </c>
      <c r="D22" s="13">
        <v>0.4</v>
      </c>
      <c r="E22" s="67">
        <v>988.36</v>
      </c>
      <c r="F22" s="68"/>
      <c r="G22" s="59">
        <f t="shared" si="3"/>
        <v>2.2508082862367405E-2</v>
      </c>
      <c r="H22" s="59">
        <f t="shared" si="4"/>
        <v>-1.4635045961157766E-3</v>
      </c>
      <c r="I22" s="59"/>
      <c r="J22" s="60">
        <f>jar_information!Q8</f>
        <v>43437.75</v>
      </c>
      <c r="K22" s="61">
        <f t="shared" si="1"/>
        <v>3.25</v>
      </c>
      <c r="L22" s="61">
        <f t="shared" si="5"/>
        <v>78</v>
      </c>
      <c r="M22" s="62">
        <f>jar_information!H8</f>
        <v>1044.8122446695395</v>
      </c>
      <c r="N22" s="61">
        <f t="shared" si="6"/>
        <v>23.516720578638083</v>
      </c>
      <c r="O22" s="61">
        <f t="shared" si="7"/>
        <v>43.035598658907695</v>
      </c>
      <c r="P22" s="63">
        <f t="shared" si="8"/>
        <v>11.736981452429371</v>
      </c>
      <c r="Q22" s="61"/>
      <c r="R22" s="64">
        <f t="shared" si="9"/>
        <v>3.2494136164007603</v>
      </c>
      <c r="S22" s="64">
        <f t="shared" si="10"/>
        <v>89.576426856978088</v>
      </c>
      <c r="T22" s="64">
        <f t="shared" si="11"/>
        <v>2.9107086113759135</v>
      </c>
      <c r="U22" s="61">
        <v>916</v>
      </c>
      <c r="V22" s="65">
        <f t="shared" si="12"/>
        <v>22508.082862367406</v>
      </c>
      <c r="W22" s="66">
        <f t="shared" si="13"/>
        <v>2.2508082862367407</v>
      </c>
    </row>
    <row r="23" spans="1:24" x14ac:dyDescent="0.25">
      <c r="A23">
        <v>47</v>
      </c>
      <c r="B23" s="80" t="s">
        <v>3</v>
      </c>
      <c r="C23" s="56">
        <f t="shared" si="2"/>
        <v>43441</v>
      </c>
      <c r="D23" s="13">
        <v>2</v>
      </c>
      <c r="E23" s="67">
        <v>1357.8</v>
      </c>
      <c r="F23" s="68"/>
      <c r="G23" s="59">
        <f t="shared" si="3"/>
        <v>6.2227066664863242E-3</v>
      </c>
      <c r="H23" s="59">
        <f t="shared" si="4"/>
        <v>-2.9270091922315534E-4</v>
      </c>
      <c r="I23" s="59"/>
      <c r="J23" s="60">
        <f>jar_information!Q9</f>
        <v>43437.75</v>
      </c>
      <c r="K23" s="61">
        <f t="shared" si="1"/>
        <v>3.25</v>
      </c>
      <c r="L23" s="61">
        <f t="shared" si="5"/>
        <v>78</v>
      </c>
      <c r="M23" s="62">
        <f>jar_information!H9</f>
        <v>1044.8122446695395</v>
      </c>
      <c r="N23" s="61">
        <f t="shared" si="6"/>
        <v>6.5015601201316837</v>
      </c>
      <c r="O23" s="61">
        <f t="shared" si="7"/>
        <v>11.897855019840982</v>
      </c>
      <c r="P23" s="63">
        <f t="shared" si="8"/>
        <v>3.2448695508657219</v>
      </c>
      <c r="Q23" s="61"/>
      <c r="R23" s="64">
        <f t="shared" si="9"/>
        <v>0.89835051241772823</v>
      </c>
      <c r="S23" s="64">
        <f t="shared" si="10"/>
        <v>88.889389987236882</v>
      </c>
      <c r="T23" s="64">
        <f t="shared" si="11"/>
        <v>0.79853829043533531</v>
      </c>
      <c r="U23" s="61">
        <v>251.3</v>
      </c>
      <c r="V23" s="65">
        <f t="shared" si="12"/>
        <v>6222.7066664863241</v>
      </c>
      <c r="W23" s="66">
        <f t="shared" si="13"/>
        <v>0.6222706666486324</v>
      </c>
    </row>
    <row r="24" spans="1:24" x14ac:dyDescent="0.25">
      <c r="A24">
        <v>48</v>
      </c>
      <c r="B24" s="80" t="s">
        <v>4</v>
      </c>
      <c r="C24" s="56">
        <f t="shared" si="2"/>
        <v>43441</v>
      </c>
      <c r="D24" s="13">
        <v>1</v>
      </c>
      <c r="E24" s="67">
        <v>1380.4</v>
      </c>
      <c r="F24" s="68"/>
      <c r="G24" s="59">
        <f t="shared" si="3"/>
        <v>1.2655984121867683E-2</v>
      </c>
      <c r="H24" s="59">
        <f t="shared" si="4"/>
        <v>-5.8540183844631069E-4</v>
      </c>
      <c r="I24" s="59"/>
      <c r="J24" s="60">
        <f>jar_information!Q10</f>
        <v>43437.75</v>
      </c>
      <c r="K24" s="61">
        <f t="shared" si="1"/>
        <v>3.25</v>
      </c>
      <c r="L24" s="61">
        <f t="shared" si="5"/>
        <v>78</v>
      </c>
      <c r="M24" s="62">
        <f>jar_information!H10</f>
        <v>1049.7540949151592</v>
      </c>
      <c r="N24" s="61">
        <f t="shared" si="6"/>
        <v>13.285671157111835</v>
      </c>
      <c r="O24" s="61">
        <f t="shared" si="7"/>
        <v>24.312778217514659</v>
      </c>
      <c r="P24" s="63">
        <f t="shared" si="8"/>
        <v>6.6307576956858156</v>
      </c>
      <c r="Q24" s="61"/>
      <c r="R24" s="64">
        <f t="shared" si="9"/>
        <v>1.8294847985440879</v>
      </c>
      <c r="S24" s="64">
        <f t="shared" si="10"/>
        <v>83.596927068473775</v>
      </c>
      <c r="T24" s="64">
        <f t="shared" si="11"/>
        <v>1.5293930727677154</v>
      </c>
      <c r="U24" s="61">
        <v>481.3</v>
      </c>
      <c r="V24" s="65">
        <f t="shared" si="12"/>
        <v>12655.984121867683</v>
      </c>
      <c r="W24" s="66">
        <f t="shared" si="13"/>
        <v>1.2655984121867683</v>
      </c>
    </row>
    <row r="25" spans="1:24" x14ac:dyDescent="0.25">
      <c r="A25">
        <v>49</v>
      </c>
      <c r="B25" s="80" t="s">
        <v>31</v>
      </c>
      <c r="C25" s="56">
        <f t="shared" si="2"/>
        <v>43441</v>
      </c>
      <c r="D25" s="13">
        <v>2</v>
      </c>
      <c r="E25" s="67">
        <v>900.02</v>
      </c>
      <c r="F25" s="68"/>
      <c r="G25" s="59">
        <f t="shared" si="3"/>
        <v>4.0900718049737671E-3</v>
      </c>
      <c r="H25" s="59">
        <f t="shared" si="4"/>
        <v>-2.9270091922315534E-4</v>
      </c>
      <c r="I25" s="59"/>
      <c r="J25" s="60">
        <f>jar_information!Q11</f>
        <v>43437.75</v>
      </c>
      <c r="K25" s="61">
        <f t="shared" si="1"/>
        <v>3.25</v>
      </c>
      <c r="L25" s="61">
        <f t="shared" si="5"/>
        <v>78</v>
      </c>
      <c r="M25" s="62">
        <f>jar_information!H11</f>
        <v>1049.7540949151592</v>
      </c>
      <c r="N25" s="61">
        <f t="shared" si="6"/>
        <v>4.2935696257682485</v>
      </c>
      <c r="O25" s="61">
        <f t="shared" si="7"/>
        <v>7.8572324151558952</v>
      </c>
      <c r="P25" s="63">
        <f t="shared" si="8"/>
        <v>2.1428815677697894</v>
      </c>
      <c r="Q25" s="61"/>
      <c r="R25" s="64">
        <f t="shared" si="9"/>
        <v>0.59124001105723878</v>
      </c>
      <c r="S25" s="64">
        <f t="shared" si="10"/>
        <v>92.484688474714758</v>
      </c>
      <c r="T25" s="64">
        <f t="shared" si="11"/>
        <v>0.54680648236415641</v>
      </c>
      <c r="U25" s="61">
        <f>(36*4.78)</f>
        <v>172.08</v>
      </c>
      <c r="V25" s="65">
        <f t="shared" si="12"/>
        <v>4090.071804973767</v>
      </c>
      <c r="W25" s="66">
        <f t="shared" si="13"/>
        <v>0.40900718049737672</v>
      </c>
      <c r="X25" t="s">
        <v>110</v>
      </c>
    </row>
    <row r="26" spans="1:24" x14ac:dyDescent="0.25">
      <c r="A26">
        <v>50</v>
      </c>
      <c r="B26" s="5" t="s">
        <v>32</v>
      </c>
      <c r="C26" s="56">
        <f t="shared" si="2"/>
        <v>43441</v>
      </c>
      <c r="D26" s="13">
        <v>2</v>
      </c>
      <c r="E26" s="67">
        <v>1045.7</v>
      </c>
      <c r="F26" s="68"/>
      <c r="G26" s="59">
        <f t="shared" si="3"/>
        <v>4.7687433210407623E-3</v>
      </c>
      <c r="H26" s="59">
        <f t="shared" si="4"/>
        <v>-2.9270091922315534E-4</v>
      </c>
      <c r="I26" s="59"/>
      <c r="J26" s="60">
        <f>jar_information!Q12</f>
        <v>43437.75</v>
      </c>
      <c r="K26" s="61">
        <f t="shared" si="1"/>
        <v>3.25</v>
      </c>
      <c r="L26" s="61">
        <f t="shared" si="5"/>
        <v>78</v>
      </c>
      <c r="M26" s="62">
        <f>jar_information!H12</f>
        <v>1039.8851682662084</v>
      </c>
      <c r="N26" s="61">
        <f t="shared" si="6"/>
        <v>4.9589454508188311</v>
      </c>
      <c r="O26" s="61">
        <f t="shared" si="7"/>
        <v>9.0748701749984608</v>
      </c>
      <c r="P26" s="63">
        <f t="shared" si="8"/>
        <v>2.4749645931813982</v>
      </c>
      <c r="Q26" s="61"/>
      <c r="R26" s="64">
        <f t="shared" si="9"/>
        <v>0.68754499253896684</v>
      </c>
      <c r="S26" s="64">
        <f t="shared" si="10"/>
        <v>99.366637444841146</v>
      </c>
      <c r="T26" s="64">
        <f t="shared" si="11"/>
        <v>0.68319034000635526</v>
      </c>
      <c r="U26" s="61">
        <v>215</v>
      </c>
      <c r="V26" s="65">
        <f t="shared" si="12"/>
        <v>4768.7433210407626</v>
      </c>
      <c r="W26" s="66">
        <f t="shared" si="13"/>
        <v>0.47687433210407626</v>
      </c>
    </row>
    <row r="27" spans="1:24" x14ac:dyDescent="0.25">
      <c r="A27" s="82">
        <v>51</v>
      </c>
      <c r="B27" s="80" t="s">
        <v>5</v>
      </c>
      <c r="C27" s="56">
        <f t="shared" si="2"/>
        <v>43441</v>
      </c>
      <c r="D27" s="13">
        <v>2</v>
      </c>
      <c r="E27" s="67">
        <v>586.58000000000004</v>
      </c>
      <c r="F27" s="68"/>
      <c r="G27" s="59">
        <f t="shared" si="3"/>
        <v>2.6298658741937056E-3</v>
      </c>
      <c r="H27" s="59">
        <f t="shared" si="4"/>
        <v>-2.9270091922315534E-4</v>
      </c>
      <c r="I27" s="59"/>
      <c r="J27" s="60">
        <f>jar_information!Q13</f>
        <v>43437.75</v>
      </c>
      <c r="K27" s="61">
        <f t="shared" si="1"/>
        <v>3.25</v>
      </c>
      <c r="L27" s="61">
        <f t="shared" si="5"/>
        <v>78</v>
      </c>
      <c r="M27" s="62">
        <f>jar_information!H13</f>
        <v>1049.7540949151592</v>
      </c>
      <c r="N27" s="61">
        <f t="shared" si="6"/>
        <v>2.7607124705124773</v>
      </c>
      <c r="O27" s="61">
        <f t="shared" si="7"/>
        <v>5.052103821037834</v>
      </c>
      <c r="P27" s="63">
        <f t="shared" si="8"/>
        <v>1.3778464966466819</v>
      </c>
      <c r="Q27" s="61"/>
      <c r="R27" s="64">
        <f t="shared" si="9"/>
        <v>0.38016005651698187</v>
      </c>
      <c r="S27" s="64">
        <f t="shared" si="10"/>
        <v>0</v>
      </c>
      <c r="T27" s="64">
        <f t="shared" si="11"/>
        <v>0</v>
      </c>
      <c r="U27" s="61"/>
      <c r="V27" s="65">
        <f t="shared" si="12"/>
        <v>2629.8658741937056</v>
      </c>
      <c r="W27" s="66">
        <f t="shared" si="13"/>
        <v>0.26298658741937053</v>
      </c>
    </row>
    <row r="28" spans="1:24" x14ac:dyDescent="0.25">
      <c r="A28" s="82">
        <v>52</v>
      </c>
      <c r="B28" s="5" t="s">
        <v>6</v>
      </c>
      <c r="C28" s="56">
        <f t="shared" si="2"/>
        <v>43441</v>
      </c>
      <c r="D28" s="13">
        <v>2</v>
      </c>
      <c r="E28" s="67">
        <v>225.74</v>
      </c>
      <c r="F28" s="68"/>
      <c r="G28" s="59">
        <f t="shared" si="3"/>
        <v>9.4884013382018177E-4</v>
      </c>
      <c r="H28" s="59">
        <f t="shared" si="4"/>
        <v>-2.9270091922315534E-4</v>
      </c>
      <c r="I28" s="59"/>
      <c r="J28" s="60">
        <f>jar_information!Q14</f>
        <v>43437.75</v>
      </c>
      <c r="K28" s="61">
        <f t="shared" si="1"/>
        <v>3.25</v>
      </c>
      <c r="L28" s="61">
        <f t="shared" si="5"/>
        <v>78</v>
      </c>
      <c r="M28" s="62">
        <f>jar_information!H14</f>
        <v>1049.7540949151592</v>
      </c>
      <c r="N28" s="61">
        <f t="shared" si="6"/>
        <v>0.99604881589758343</v>
      </c>
      <c r="O28" s="61">
        <f t="shared" si="7"/>
        <v>1.8227693330925778</v>
      </c>
      <c r="P28" s="63">
        <f t="shared" si="8"/>
        <v>0.49711890902524847</v>
      </c>
      <c r="Q28" s="61"/>
      <c r="R28" s="64">
        <f t="shared" si="9"/>
        <v>0.13715951160788833</v>
      </c>
      <c r="S28" s="64">
        <f t="shared" si="10"/>
        <v>0</v>
      </c>
      <c r="T28" s="64">
        <f t="shared" si="11"/>
        <v>0</v>
      </c>
      <c r="U28" s="61"/>
      <c r="V28" s="65">
        <f t="shared" si="12"/>
        <v>948.84013382018179</v>
      </c>
      <c r="W28" s="66">
        <f t="shared" si="13"/>
        <v>9.4884013382018184E-2</v>
      </c>
    </row>
    <row r="29" spans="1:24" x14ac:dyDescent="0.25">
      <c r="A29">
        <v>53</v>
      </c>
      <c r="B29" s="80" t="s">
        <v>7</v>
      </c>
      <c r="C29" s="56">
        <f t="shared" si="2"/>
        <v>43441</v>
      </c>
      <c r="D29" s="13">
        <v>1</v>
      </c>
      <c r="E29" s="67">
        <v>1034.5999999999999</v>
      </c>
      <c r="F29" s="68"/>
      <c r="G29" s="59">
        <f t="shared" si="3"/>
        <v>9.4340647059428153E-3</v>
      </c>
      <c r="H29" s="59">
        <f t="shared" si="4"/>
        <v>-5.8540183844631069E-4</v>
      </c>
      <c r="I29" s="59"/>
      <c r="J29" s="60">
        <f>jar_information!Q15</f>
        <v>43437.75</v>
      </c>
      <c r="K29" s="61">
        <f t="shared" si="1"/>
        <v>3.25</v>
      </c>
      <c r="L29" s="61">
        <f t="shared" si="5"/>
        <v>78</v>
      </c>
      <c r="M29" s="62">
        <f>jar_information!H15</f>
        <v>1054.7107855519071</v>
      </c>
      <c r="N29" s="61">
        <f t="shared" si="6"/>
        <v>9.9502097969524677</v>
      </c>
      <c r="O29" s="61">
        <f t="shared" si="7"/>
        <v>18.208883928423017</v>
      </c>
      <c r="P29" s="63">
        <f t="shared" si="8"/>
        <v>4.9660592532062768</v>
      </c>
      <c r="Q29" s="61"/>
      <c r="R29" s="64">
        <f t="shared" si="9"/>
        <v>1.3655110837229929</v>
      </c>
      <c r="S29" s="64">
        <f t="shared" si="10"/>
        <v>88.381829637332459</v>
      </c>
      <c r="T29" s="64">
        <f t="shared" si="11"/>
        <v>1.2068636796949477</v>
      </c>
      <c r="U29" s="61">
        <v>379.8</v>
      </c>
      <c r="V29" s="65">
        <f t="shared" si="12"/>
        <v>9434.0647059428156</v>
      </c>
      <c r="W29" s="66">
        <f t="shared" si="13"/>
        <v>0.94340647059428151</v>
      </c>
    </row>
    <row r="30" spans="1:24" x14ac:dyDescent="0.25">
      <c r="A30">
        <v>54</v>
      </c>
      <c r="B30" s="80" t="s">
        <v>8</v>
      </c>
      <c r="C30" s="56">
        <f t="shared" si="2"/>
        <v>43441</v>
      </c>
      <c r="D30" s="13">
        <v>1</v>
      </c>
      <c r="E30" s="67">
        <v>1177.5</v>
      </c>
      <c r="F30" s="68"/>
      <c r="G30" s="59">
        <f t="shared" si="3"/>
        <v>1.0765505667584409E-2</v>
      </c>
      <c r="H30" s="59">
        <f t="shared" si="4"/>
        <v>-5.8540183844631069E-4</v>
      </c>
      <c r="I30" s="59"/>
      <c r="J30" s="60">
        <f>jar_information!Q16</f>
        <v>43437.75</v>
      </c>
      <c r="K30" s="61">
        <f t="shared" si="1"/>
        <v>3.25</v>
      </c>
      <c r="L30" s="61">
        <f t="shared" si="5"/>
        <v>78</v>
      </c>
      <c r="M30" s="62">
        <f>jar_information!H16</f>
        <v>1049.7540949151592</v>
      </c>
      <c r="N30" s="61">
        <f t="shared" si="6"/>
        <v>11.301133658379088</v>
      </c>
      <c r="O30" s="61">
        <f t="shared" si="7"/>
        <v>20.681074594833731</v>
      </c>
      <c r="P30" s="63">
        <f t="shared" si="8"/>
        <v>5.6402930713182897</v>
      </c>
      <c r="Q30" s="61"/>
      <c r="R30" s="64">
        <f t="shared" si="9"/>
        <v>1.5562068328969583</v>
      </c>
      <c r="S30" s="64">
        <f t="shared" si="10"/>
        <v>83.452735488390346</v>
      </c>
      <c r="T30" s="64">
        <f t="shared" si="11"/>
        <v>1.2986971719097553</v>
      </c>
      <c r="U30" s="61">
        <v>408.7</v>
      </c>
      <c r="V30" s="65">
        <f t="shared" si="12"/>
        <v>10765.50566758441</v>
      </c>
      <c r="W30" s="66">
        <f t="shared" si="13"/>
        <v>1.076550566758441</v>
      </c>
    </row>
    <row r="31" spans="1:24" x14ac:dyDescent="0.25">
      <c r="A31">
        <v>55</v>
      </c>
      <c r="B31" s="80" t="s">
        <v>9</v>
      </c>
      <c r="C31" s="56">
        <f t="shared" si="2"/>
        <v>43441</v>
      </c>
      <c r="D31" s="13">
        <v>1</v>
      </c>
      <c r="E31" s="67">
        <v>1218.5999999999999</v>
      </c>
      <c r="F31" s="68"/>
      <c r="G31" s="59">
        <f t="shared" si="3"/>
        <v>1.1148446350043958E-2</v>
      </c>
      <c r="H31" s="59">
        <f t="shared" si="4"/>
        <v>-5.8540183844631069E-4</v>
      </c>
      <c r="I31" s="59"/>
      <c r="J31" s="60">
        <f>jar_information!Q17</f>
        <v>43437.75</v>
      </c>
      <c r="K31" s="61">
        <f t="shared" si="1"/>
        <v>3.25</v>
      </c>
      <c r="L31" s="61">
        <f t="shared" si="5"/>
        <v>78</v>
      </c>
      <c r="M31" s="62">
        <f>jar_information!H17</f>
        <v>1054.7107855519071</v>
      </c>
      <c r="N31" s="61">
        <f t="shared" si="6"/>
        <v>11.758386607538155</v>
      </c>
      <c r="O31" s="61">
        <f t="shared" si="7"/>
        <v>21.517847491794825</v>
      </c>
      <c r="P31" s="63">
        <f t="shared" si="8"/>
        <v>5.8685038613985885</v>
      </c>
      <c r="Q31" s="61"/>
      <c r="R31" s="64">
        <f t="shared" si="9"/>
        <v>1.6136551456644681</v>
      </c>
      <c r="S31" s="64">
        <f t="shared" si="10"/>
        <v>84.026286926545083</v>
      </c>
      <c r="T31" s="64">
        <f t="shared" si="11"/>
        <v>1.355894502700985</v>
      </c>
      <c r="U31" s="61">
        <v>426.7</v>
      </c>
      <c r="V31" s="65">
        <f t="shared" si="12"/>
        <v>11148.446350043958</v>
      </c>
      <c r="W31" s="66">
        <f t="shared" si="13"/>
        <v>1.1148446350043959</v>
      </c>
    </row>
    <row r="32" spans="1:24" x14ac:dyDescent="0.25">
      <c r="A32">
        <v>56</v>
      </c>
      <c r="B32" s="80" t="s">
        <v>10</v>
      </c>
      <c r="C32" s="56">
        <f t="shared" si="2"/>
        <v>43441</v>
      </c>
      <c r="D32" s="13">
        <v>1</v>
      </c>
      <c r="E32" s="67">
        <v>1192.9000000000001</v>
      </c>
      <c r="F32" s="68"/>
      <c r="G32" s="59">
        <f t="shared" si="3"/>
        <v>1.0908991957362441E-2</v>
      </c>
      <c r="H32" s="59">
        <f t="shared" si="4"/>
        <v>-5.8540183844631069E-4</v>
      </c>
      <c r="I32" s="59"/>
      <c r="J32" s="60">
        <f>jar_information!Q18</f>
        <v>43437.75</v>
      </c>
      <c r="K32" s="61">
        <f t="shared" si="1"/>
        <v>3.25</v>
      </c>
      <c r="L32" s="61">
        <f t="shared" si="5"/>
        <v>78</v>
      </c>
      <c r="M32" s="62">
        <f>jar_information!H18</f>
        <v>1049.7540949151592</v>
      </c>
      <c r="N32" s="61">
        <f t="shared" si="6"/>
        <v>11.451758978637759</v>
      </c>
      <c r="O32" s="61">
        <f t="shared" si="7"/>
        <v>20.956718930907101</v>
      </c>
      <c r="P32" s="63">
        <f t="shared" si="8"/>
        <v>5.7154687993383</v>
      </c>
      <c r="Q32" s="61"/>
      <c r="R32" s="64">
        <f t="shared" si="9"/>
        <v>1.5769484823349369</v>
      </c>
      <c r="S32" s="64">
        <f t="shared" si="10"/>
        <v>85.256750718453901</v>
      </c>
      <c r="T32" s="64">
        <f t="shared" si="11"/>
        <v>1.3444550365427392</v>
      </c>
      <c r="U32" s="61">
        <v>423.1</v>
      </c>
      <c r="V32" s="65">
        <f t="shared" si="12"/>
        <v>10908.991957362441</v>
      </c>
      <c r="W32" s="66">
        <f t="shared" si="13"/>
        <v>1.0908991957362442</v>
      </c>
    </row>
    <row r="33" spans="1:23" x14ac:dyDescent="0.25">
      <c r="A33">
        <v>57</v>
      </c>
      <c r="B33" s="80" t="s">
        <v>11</v>
      </c>
      <c r="C33" s="56">
        <f t="shared" si="2"/>
        <v>43441</v>
      </c>
      <c r="D33" s="13">
        <v>0.4</v>
      </c>
      <c r="E33" s="67">
        <v>666.96</v>
      </c>
      <c r="F33" s="68"/>
      <c r="G33" s="59">
        <f t="shared" si="3"/>
        <v>1.5021639106740944E-2</v>
      </c>
      <c r="H33" s="59">
        <f t="shared" si="4"/>
        <v>-1.4635045961157766E-3</v>
      </c>
      <c r="I33" s="59"/>
      <c r="J33" s="60">
        <f>jar_information!Q19</f>
        <v>43437.75</v>
      </c>
      <c r="K33" s="61">
        <f t="shared" si="1"/>
        <v>3.25</v>
      </c>
      <c r="L33" s="61">
        <f t="shared" si="5"/>
        <v>78</v>
      </c>
      <c r="M33" s="62">
        <f>jar_information!H19</f>
        <v>1049.7540949151592</v>
      </c>
      <c r="N33" s="61">
        <f t="shared" si="6"/>
        <v>15.769027164638999</v>
      </c>
      <c r="O33" s="61">
        <f t="shared" si="7"/>
        <v>28.857319711289367</v>
      </c>
      <c r="P33" s="63">
        <f t="shared" si="8"/>
        <v>7.870178103078918</v>
      </c>
      <c r="Q33" s="61"/>
      <c r="R33" s="64">
        <f t="shared" si="9"/>
        <v>2.1714518705434629</v>
      </c>
      <c r="S33" s="64">
        <f t="shared" si="10"/>
        <v>95.660255000184861</v>
      </c>
      <c r="T33" s="64">
        <f t="shared" si="11"/>
        <v>2.0772163965681605</v>
      </c>
      <c r="U33" s="61">
        <v>653.70000000000005</v>
      </c>
      <c r="V33" s="65">
        <f t="shared" si="12"/>
        <v>15021.639106740944</v>
      </c>
      <c r="W33" s="66">
        <f t="shared" si="13"/>
        <v>1.5021639106740945</v>
      </c>
    </row>
    <row r="34" spans="1:23" x14ac:dyDescent="0.25">
      <c r="A34">
        <v>58</v>
      </c>
      <c r="B34" s="5" t="s">
        <v>12</v>
      </c>
      <c r="C34" s="56">
        <f t="shared" si="2"/>
        <v>43441</v>
      </c>
      <c r="D34" s="13">
        <v>0.4</v>
      </c>
      <c r="E34" s="67">
        <v>659.91</v>
      </c>
      <c r="F34" s="68"/>
      <c r="G34" s="59">
        <f t="shared" si="3"/>
        <v>1.4857421843277452E-2</v>
      </c>
      <c r="H34" s="59">
        <f t="shared" si="4"/>
        <v>-1.4635045961157766E-3</v>
      </c>
      <c r="I34" s="59"/>
      <c r="J34" s="60">
        <f>jar_information!Q20</f>
        <v>43437.75</v>
      </c>
      <c r="K34" s="61">
        <f t="shared" si="1"/>
        <v>3.25</v>
      </c>
      <c r="L34" s="61">
        <f t="shared" si="5"/>
        <v>78</v>
      </c>
      <c r="M34" s="62">
        <f>jar_information!H20</f>
        <v>1049.7540949151592</v>
      </c>
      <c r="N34" s="61">
        <f t="shared" si="6"/>
        <v>15.596639419862438</v>
      </c>
      <c r="O34" s="61">
        <f t="shared" si="7"/>
        <v>28.541850138348263</v>
      </c>
      <c r="P34" s="63">
        <f t="shared" si="8"/>
        <v>7.7841409468222533</v>
      </c>
      <c r="Q34" s="61"/>
      <c r="R34" s="64">
        <f t="shared" si="9"/>
        <v>2.1477134568198033</v>
      </c>
      <c r="S34" s="64">
        <f t="shared" si="10"/>
        <v>100.09092889359674</v>
      </c>
      <c r="T34" s="64">
        <f t="shared" si="11"/>
        <v>2.1496663489037178</v>
      </c>
      <c r="U34" s="61">
        <v>676.5</v>
      </c>
      <c r="V34" s="65">
        <f t="shared" si="12"/>
        <v>14857.421843277452</v>
      </c>
      <c r="W34" s="66">
        <f t="shared" si="13"/>
        <v>1.4857421843277452</v>
      </c>
    </row>
    <row r="35" spans="1:23" x14ac:dyDescent="0.25">
      <c r="A35">
        <v>59</v>
      </c>
      <c r="B35" s="80" t="s">
        <v>13</v>
      </c>
      <c r="C35" s="56">
        <f t="shared" si="2"/>
        <v>43441</v>
      </c>
      <c r="D35" s="13">
        <v>2</v>
      </c>
      <c r="E35" s="67">
        <v>1017.2</v>
      </c>
      <c r="F35" s="68"/>
      <c r="G35" s="59">
        <f t="shared" si="3"/>
        <v>4.6359719165383652E-3</v>
      </c>
      <c r="H35" s="59">
        <f t="shared" si="4"/>
        <v>-2.9270091922315534E-4</v>
      </c>
      <c r="I35" s="59"/>
      <c r="J35" s="60">
        <f>jar_information!Q21</f>
        <v>43437.75</v>
      </c>
      <c r="K35" s="61">
        <f t="shared" si="1"/>
        <v>3.25</v>
      </c>
      <c r="L35" s="61">
        <f t="shared" si="5"/>
        <v>78</v>
      </c>
      <c r="M35" s="62">
        <f>jar_information!H21</f>
        <v>1049.7540949151592</v>
      </c>
      <c r="N35" s="61">
        <f t="shared" si="6"/>
        <v>4.8666305032978272</v>
      </c>
      <c r="O35" s="61">
        <f t="shared" si="7"/>
        <v>8.9059338210350241</v>
      </c>
      <c r="P35" s="63">
        <f t="shared" si="8"/>
        <v>2.428891042100461</v>
      </c>
      <c r="Q35" s="61"/>
      <c r="R35" s="64">
        <f t="shared" si="9"/>
        <v>0.67015255914627425</v>
      </c>
      <c r="S35" s="64">
        <f t="shared" si="10"/>
        <v>88.194706828494134</v>
      </c>
      <c r="T35" s="64">
        <f t="shared" si="11"/>
        <v>0.5910390848427074</v>
      </c>
      <c r="U35" s="61">
        <v>186</v>
      </c>
      <c r="V35" s="65">
        <f t="shared" si="12"/>
        <v>4635.9719165383649</v>
      </c>
      <c r="W35" s="66">
        <f t="shared" si="13"/>
        <v>0.4635971916538365</v>
      </c>
    </row>
    <row r="36" spans="1:23" x14ac:dyDescent="0.25">
      <c r="A36">
        <v>60</v>
      </c>
      <c r="B36" s="5" t="s">
        <v>14</v>
      </c>
      <c r="C36" s="56">
        <f t="shared" si="2"/>
        <v>43441</v>
      </c>
      <c r="D36" s="13">
        <v>2</v>
      </c>
      <c r="E36" s="67">
        <v>1080.2</v>
      </c>
      <c r="F36" s="68"/>
      <c r="G36" s="59">
        <f t="shared" si="3"/>
        <v>4.929466600175245E-3</v>
      </c>
      <c r="H36" s="59">
        <f t="shared" si="4"/>
        <v>-2.9270091922315534E-4</v>
      </c>
      <c r="I36" s="59"/>
      <c r="J36" s="60">
        <f>jar_information!Q22</f>
        <v>43437.75</v>
      </c>
      <c r="K36" s="61">
        <f t="shared" si="1"/>
        <v>3.25</v>
      </c>
      <c r="L36" s="61">
        <f t="shared" si="5"/>
        <v>78</v>
      </c>
      <c r="M36" s="62">
        <f>jar_information!H22</f>
        <v>1049.7540949151592</v>
      </c>
      <c r="N36" s="61">
        <f t="shared" si="6"/>
        <v>5.1747277492814714</v>
      </c>
      <c r="O36" s="61">
        <f t="shared" si="7"/>
        <v>9.4697517811850922</v>
      </c>
      <c r="P36" s="63">
        <f t="shared" si="8"/>
        <v>2.5826595766868432</v>
      </c>
      <c r="Q36" s="61"/>
      <c r="R36" s="64">
        <f t="shared" si="9"/>
        <v>0.71257866026941152</v>
      </c>
      <c r="S36" s="64">
        <f t="shared" si="10"/>
        <v>0</v>
      </c>
      <c r="T36" s="64">
        <f t="shared" si="11"/>
        <v>0</v>
      </c>
      <c r="U36" s="61"/>
      <c r="V36" s="65">
        <f t="shared" si="12"/>
        <v>4929.4666001752448</v>
      </c>
      <c r="W36" s="66">
        <f t="shared" si="13"/>
        <v>0.49294666001752452</v>
      </c>
    </row>
    <row r="37" spans="1:23" x14ac:dyDescent="0.25">
      <c r="A37" s="82">
        <v>61</v>
      </c>
      <c r="B37" s="81" t="s">
        <v>15</v>
      </c>
      <c r="C37" s="56">
        <f t="shared" si="2"/>
        <v>43441</v>
      </c>
      <c r="D37" s="13">
        <v>5</v>
      </c>
      <c r="E37" s="67">
        <v>1026.4000000000001</v>
      </c>
      <c r="F37" s="68"/>
      <c r="G37" s="59">
        <f t="shared" si="3"/>
        <v>1.8715325830563571E-3</v>
      </c>
      <c r="H37" s="59">
        <f t="shared" si="4"/>
        <v>-1.1708036768926213E-4</v>
      </c>
      <c r="I37" s="59"/>
      <c r="J37" s="60">
        <f>jar_information!Q23</f>
        <v>43437.75</v>
      </c>
      <c r="K37" s="61">
        <f t="shared" si="1"/>
        <v>3.25</v>
      </c>
      <c r="L37" s="61">
        <f t="shared" si="5"/>
        <v>78</v>
      </c>
      <c r="M37" s="62">
        <f>jar_information!H23</f>
        <v>1054.7107855519071</v>
      </c>
      <c r="N37" s="61">
        <f t="shared" si="6"/>
        <v>1.9739256008613602</v>
      </c>
      <c r="O37" s="61">
        <f t="shared" si="7"/>
        <v>3.612283849576289</v>
      </c>
      <c r="P37" s="63">
        <f t="shared" si="8"/>
        <v>0.98516832261171516</v>
      </c>
      <c r="Q37" s="61"/>
      <c r="R37" s="64">
        <f t="shared" si="9"/>
        <v>0.27089049793164194</v>
      </c>
      <c r="S37" s="64">
        <f t="shared" si="10"/>
        <v>0</v>
      </c>
      <c r="T37" s="64">
        <f t="shared" si="11"/>
        <v>0</v>
      </c>
      <c r="U37" s="61"/>
      <c r="V37" s="65">
        <f t="shared" ref="V37:V40" si="14">G37*1000000</f>
        <v>1871.532583056357</v>
      </c>
      <c r="W37" s="66">
        <f t="shared" ref="W37:W40" si="15">N37/M37*100</f>
        <v>0.1871532583056357</v>
      </c>
    </row>
    <row r="38" spans="1:23" x14ac:dyDescent="0.25">
      <c r="A38" s="82">
        <v>62</v>
      </c>
      <c r="B38" t="s">
        <v>16</v>
      </c>
      <c r="C38" s="56">
        <f t="shared" si="2"/>
        <v>43441</v>
      </c>
      <c r="D38" s="13">
        <v>5</v>
      </c>
      <c r="E38" s="67">
        <v>891.84</v>
      </c>
      <c r="F38" s="68"/>
      <c r="G38" s="59">
        <f t="shared" si="3"/>
        <v>1.620785633023477E-3</v>
      </c>
      <c r="H38" s="59">
        <f t="shared" si="4"/>
        <v>-1.1708036768926213E-4</v>
      </c>
      <c r="I38" s="59"/>
      <c r="J38" s="60">
        <f>jar_information!Q24</f>
        <v>43437.75</v>
      </c>
      <c r="K38" s="61">
        <f t="shared" si="1"/>
        <v>3.25</v>
      </c>
      <c r="L38" s="61">
        <f t="shared" si="5"/>
        <v>78</v>
      </c>
      <c r="M38" s="62">
        <f>jar_information!H24</f>
        <v>1059.6823835289158</v>
      </c>
      <c r="N38" s="61">
        <f t="shared" si="6"/>
        <v>1.7175179827917406</v>
      </c>
      <c r="O38" s="61">
        <f t="shared" si="7"/>
        <v>3.1430579085088857</v>
      </c>
      <c r="P38" s="63">
        <f t="shared" si="8"/>
        <v>0.85719761141151418</v>
      </c>
      <c r="Q38" s="61"/>
      <c r="R38" s="64">
        <f t="shared" si="9"/>
        <v>0.23489976205348467</v>
      </c>
      <c r="S38" s="64">
        <f t="shared" si="10"/>
        <v>0</v>
      </c>
      <c r="T38" s="64">
        <f t="shared" si="11"/>
        <v>0</v>
      </c>
      <c r="U38" s="61"/>
      <c r="V38" s="65">
        <f t="shared" si="14"/>
        <v>1620.785633023477</v>
      </c>
      <c r="W38" s="66">
        <f t="shared" si="15"/>
        <v>0.16207856330234771</v>
      </c>
    </row>
    <row r="39" spans="1:23" x14ac:dyDescent="0.25">
      <c r="A39" s="82">
        <v>63</v>
      </c>
      <c r="B39" s="81" t="s">
        <v>17</v>
      </c>
      <c r="C39" s="56">
        <f t="shared" si="2"/>
        <v>43441</v>
      </c>
      <c r="D39" s="13">
        <v>5</v>
      </c>
      <c r="E39" s="67">
        <v>376.29</v>
      </c>
      <c r="F39" s="68"/>
      <c r="G39" s="59">
        <f t="shared" si="3"/>
        <v>6.600797019187545E-4</v>
      </c>
      <c r="H39" s="59">
        <f t="shared" si="4"/>
        <v>-1.1708036768926213E-4</v>
      </c>
      <c r="I39" s="59"/>
      <c r="J39" s="60">
        <f>jar_information!Q25</f>
        <v>43437.75</v>
      </c>
      <c r="K39" s="61">
        <f t="shared" si="1"/>
        <v>3.25</v>
      </c>
      <c r="L39" s="61">
        <f t="shared" si="5"/>
        <v>78</v>
      </c>
      <c r="M39" s="62">
        <f>jar_information!H25</f>
        <v>1059.6823835289158</v>
      </c>
      <c r="N39" s="61">
        <f t="shared" si="6"/>
        <v>0.69947483184832204</v>
      </c>
      <c r="O39" s="61">
        <f t="shared" si="7"/>
        <v>1.2800389422824294</v>
      </c>
      <c r="P39" s="63">
        <f t="shared" si="8"/>
        <v>0.34910152971338981</v>
      </c>
      <c r="Q39" s="61"/>
      <c r="R39" s="64">
        <f t="shared" si="9"/>
        <v>9.5665066223353301E-2</v>
      </c>
      <c r="S39" s="64">
        <f t="shared" si="10"/>
        <v>0</v>
      </c>
      <c r="T39" s="64">
        <f t="shared" si="11"/>
        <v>0</v>
      </c>
      <c r="U39" s="61"/>
      <c r="V39" s="65">
        <f t="shared" si="14"/>
        <v>660.07970191875449</v>
      </c>
      <c r="W39" s="66">
        <f t="shared" si="15"/>
        <v>6.6007970191875445E-2</v>
      </c>
    </row>
    <row r="40" spans="1:23" x14ac:dyDescent="0.25">
      <c r="A40" s="82">
        <v>64</v>
      </c>
      <c r="B40" t="s">
        <v>18</v>
      </c>
      <c r="C40" s="56">
        <f t="shared" si="2"/>
        <v>43441</v>
      </c>
      <c r="D40" s="13">
        <v>5</v>
      </c>
      <c r="E40" s="67">
        <v>926.12</v>
      </c>
      <c r="F40" s="68"/>
      <c r="G40" s="59">
        <f t="shared" si="3"/>
        <v>1.6846649838493323E-3</v>
      </c>
      <c r="H40" s="59">
        <f t="shared" si="4"/>
        <v>-1.1708036768926213E-4</v>
      </c>
      <c r="I40" s="59"/>
      <c r="J40" s="60">
        <f>jar_information!Q26</f>
        <v>43437.75</v>
      </c>
      <c r="K40" s="61">
        <f t="shared" si="1"/>
        <v>3.25</v>
      </c>
      <c r="L40" s="61">
        <f t="shared" si="5"/>
        <v>78</v>
      </c>
      <c r="M40" s="62">
        <f>jar_information!H26</f>
        <v>1054.7107855519071</v>
      </c>
      <c r="N40" s="61">
        <f t="shared" si="6"/>
        <v>1.7768343285075201</v>
      </c>
      <c r="O40" s="61">
        <f t="shared" si="7"/>
        <v>3.2516068211687621</v>
      </c>
      <c r="P40" s="63">
        <f t="shared" si="8"/>
        <v>0.88680186031875319</v>
      </c>
      <c r="Q40" s="61"/>
      <c r="R40" s="64">
        <f t="shared" si="9"/>
        <v>0.24384279518002111</v>
      </c>
      <c r="S40" s="64">
        <f t="shared" si="10"/>
        <v>0</v>
      </c>
      <c r="T40" s="64">
        <f t="shared" si="11"/>
        <v>0</v>
      </c>
      <c r="U40" s="61"/>
      <c r="V40" s="65">
        <f t="shared" si="14"/>
        <v>1684.6649838493322</v>
      </c>
      <c r="W40" s="66">
        <f t="shared" si="15"/>
        <v>0.16846649838493322</v>
      </c>
    </row>
  </sheetData>
  <conditionalFormatting sqref="O17:O40">
    <cfRule type="cellIs" dxfId="84" priority="1" operator="greaterThan">
      <formula>26</formula>
    </cfRule>
  </conditionalFormatting>
  <pageMargins left="0.7" right="0.7" top="0.78740157499999996" bottom="0.78740157499999996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8"/>
  <sheetViews>
    <sheetView workbookViewId="0">
      <selection activeCell="C3" sqref="C3"/>
    </sheetView>
  </sheetViews>
  <sheetFormatPr baseColWidth="10" defaultRowHeight="15.75" x14ac:dyDescent="0.25"/>
  <sheetData>
    <row r="1" spans="1:2" x14ac:dyDescent="0.25">
      <c r="A1">
        <v>41</v>
      </c>
      <c r="B1" s="80" t="s">
        <v>27</v>
      </c>
    </row>
    <row r="2" spans="1:2" x14ac:dyDescent="0.25">
      <c r="A2">
        <v>42</v>
      </c>
      <c r="B2" s="80" t="s">
        <v>28</v>
      </c>
    </row>
    <row r="3" spans="1:2" x14ac:dyDescent="0.25">
      <c r="A3">
        <v>43</v>
      </c>
      <c r="B3" s="80" t="s">
        <v>25</v>
      </c>
    </row>
    <row r="4" spans="1:2" x14ac:dyDescent="0.25">
      <c r="A4">
        <v>44</v>
      </c>
      <c r="B4" s="80" t="s">
        <v>26</v>
      </c>
    </row>
    <row r="5" spans="1:2" x14ac:dyDescent="0.25">
      <c r="A5">
        <v>45</v>
      </c>
      <c r="B5" s="80" t="s">
        <v>29</v>
      </c>
    </row>
    <row r="6" spans="1:2" x14ac:dyDescent="0.25">
      <c r="A6">
        <v>46</v>
      </c>
      <c r="B6" s="80" t="s">
        <v>30</v>
      </c>
    </row>
    <row r="7" spans="1:2" x14ac:dyDescent="0.25">
      <c r="A7">
        <v>47</v>
      </c>
      <c r="B7" s="80" t="s">
        <v>3</v>
      </c>
    </row>
    <row r="8" spans="1:2" x14ac:dyDescent="0.25">
      <c r="A8">
        <v>48</v>
      </c>
      <c r="B8" s="80" t="s">
        <v>4</v>
      </c>
    </row>
    <row r="9" spans="1:2" x14ac:dyDescent="0.25">
      <c r="A9">
        <v>49</v>
      </c>
      <c r="B9" s="80" t="s">
        <v>31</v>
      </c>
    </row>
    <row r="10" spans="1:2" x14ac:dyDescent="0.25">
      <c r="A10">
        <v>50</v>
      </c>
      <c r="B10" s="5" t="s">
        <v>32</v>
      </c>
    </row>
    <row r="11" spans="1:2" x14ac:dyDescent="0.25">
      <c r="A11">
        <v>53</v>
      </c>
      <c r="B11" s="80" t="s">
        <v>7</v>
      </c>
    </row>
    <row r="12" spans="1:2" x14ac:dyDescent="0.25">
      <c r="A12">
        <v>54</v>
      </c>
      <c r="B12" s="80" t="s">
        <v>8</v>
      </c>
    </row>
    <row r="13" spans="1:2" x14ac:dyDescent="0.25">
      <c r="A13">
        <v>55</v>
      </c>
      <c r="B13" s="80" t="s">
        <v>9</v>
      </c>
    </row>
    <row r="14" spans="1:2" x14ac:dyDescent="0.25">
      <c r="A14">
        <v>56</v>
      </c>
      <c r="B14" s="80" t="s">
        <v>10</v>
      </c>
    </row>
    <row r="15" spans="1:2" x14ac:dyDescent="0.25">
      <c r="A15">
        <v>57</v>
      </c>
      <c r="B15" s="80" t="s">
        <v>11</v>
      </c>
    </row>
    <row r="16" spans="1:2" x14ac:dyDescent="0.25">
      <c r="A16">
        <v>58</v>
      </c>
      <c r="B16" s="5" t="s">
        <v>12</v>
      </c>
    </row>
    <row r="17" spans="1:2" x14ac:dyDescent="0.25">
      <c r="A17">
        <v>59</v>
      </c>
      <c r="B17" s="80" t="s">
        <v>13</v>
      </c>
    </row>
    <row r="18" spans="1:2" x14ac:dyDescent="0.25">
      <c r="A18">
        <v>60</v>
      </c>
      <c r="B18" s="5" t="s">
        <v>14</v>
      </c>
    </row>
  </sheetData>
  <pageMargins left="0.7" right="0.7" top="0.78740157499999996" bottom="0.78740157499999996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18</vt:i4>
      </vt:variant>
    </vt:vector>
  </HeadingPairs>
  <TitlesOfParts>
    <vt:vector size="18" baseType="lpstr">
      <vt:lpstr>arc_inc_ids2</vt:lpstr>
      <vt:lpstr>Methods</vt:lpstr>
      <vt:lpstr>templates</vt:lpstr>
      <vt:lpstr>jar_information</vt:lpstr>
      <vt:lpstr>Pre_04.12.18</vt:lpstr>
      <vt:lpstr>Pre_05.12.18</vt:lpstr>
      <vt:lpstr>Pre_06.12.18</vt:lpstr>
      <vt:lpstr>Pre_07.12.18</vt:lpstr>
      <vt:lpstr>Tabelle1</vt:lpstr>
      <vt:lpstr>Inc_10.12.18</vt:lpstr>
      <vt:lpstr>Inc_12.12.18</vt:lpstr>
      <vt:lpstr>Inc_14.12.18</vt:lpstr>
      <vt:lpstr>13C_PreInc</vt:lpstr>
      <vt:lpstr>13_Inc</vt:lpstr>
      <vt:lpstr>Inc_17.12.18</vt:lpstr>
      <vt:lpstr>Inc_14.01.19</vt:lpstr>
      <vt:lpstr>Inc_21.01.19</vt:lpstr>
      <vt:lpstr>14C</vt:lpstr>
    </vt:vector>
  </TitlesOfParts>
  <Company>MPI-BGC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 Beem-Miller</dc:creator>
  <cp:lastModifiedBy>mrost</cp:lastModifiedBy>
  <cp:lastPrinted>2018-12-14T08:04:44Z</cp:lastPrinted>
  <dcterms:created xsi:type="dcterms:W3CDTF">2018-11-27T16:01:33Z</dcterms:created>
  <dcterms:modified xsi:type="dcterms:W3CDTF">2019-02-25T14:05:48Z</dcterms:modified>
</cp:coreProperties>
</file>