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3" l="1"/>
  <c r="E14" i="3"/>
  <c r="F14" i="3"/>
  <c r="G14" i="3"/>
  <c r="H14" i="3"/>
  <c r="C14" i="3"/>
  <c r="I14" i="3"/>
  <c r="J14" i="3"/>
  <c r="K14" i="3"/>
  <c r="L14" i="3"/>
  <c r="M14" i="3"/>
  <c r="N14" i="3"/>
  <c r="O14" i="3"/>
  <c r="P14" i="3"/>
  <c r="Q14" i="3"/>
  <c r="R14" i="3"/>
  <c r="S14" i="3"/>
  <c r="T14" i="3"/>
  <c r="U14" i="3"/>
  <c r="D15" i="3"/>
  <c r="E15" i="3"/>
  <c r="F15" i="3"/>
  <c r="G15" i="3"/>
  <c r="H15" i="3"/>
  <c r="C15" i="3"/>
  <c r="I15" i="3"/>
  <c r="J15" i="3"/>
  <c r="K15" i="3"/>
  <c r="L15" i="3"/>
  <c r="M15" i="3"/>
  <c r="N15" i="3"/>
  <c r="O15" i="3"/>
  <c r="P15" i="3"/>
  <c r="Q15" i="3"/>
  <c r="R15" i="3"/>
  <c r="S15" i="3"/>
  <c r="T15" i="3"/>
  <c r="U15" i="3"/>
  <c r="D16" i="3"/>
  <c r="E16" i="3"/>
  <c r="F16" i="3"/>
  <c r="G16" i="3"/>
  <c r="H16" i="3"/>
  <c r="C16" i="3"/>
  <c r="I16" i="3"/>
  <c r="J16" i="3"/>
  <c r="K16" i="3"/>
  <c r="L16" i="3"/>
  <c r="M16" i="3"/>
  <c r="N16" i="3"/>
  <c r="O16" i="3"/>
  <c r="P16" i="3"/>
  <c r="Q16" i="3"/>
  <c r="R16" i="3"/>
  <c r="S16" i="3"/>
  <c r="T16" i="3"/>
  <c r="U16" i="3"/>
  <c r="D17" i="3"/>
  <c r="E17" i="3"/>
  <c r="F17" i="3"/>
  <c r="G17" i="3"/>
  <c r="H17" i="3"/>
  <c r="C17" i="3"/>
  <c r="I17" i="3"/>
  <c r="J17" i="3"/>
  <c r="K17" i="3"/>
  <c r="L17" i="3"/>
  <c r="M17" i="3"/>
  <c r="N17" i="3"/>
  <c r="O17" i="3"/>
  <c r="P17" i="3"/>
  <c r="Q17" i="3"/>
  <c r="R17" i="3"/>
  <c r="S17" i="3"/>
  <c r="T17" i="3"/>
  <c r="U17" i="3"/>
  <c r="D18" i="3"/>
  <c r="E18" i="3"/>
  <c r="F18" i="3"/>
  <c r="G18" i="3"/>
  <c r="H18" i="3"/>
  <c r="C18" i="3"/>
  <c r="I18" i="3"/>
  <c r="J18" i="3"/>
  <c r="K18" i="3"/>
  <c r="L18" i="3"/>
  <c r="M18" i="3"/>
  <c r="N18" i="3"/>
  <c r="O18" i="3"/>
  <c r="P18" i="3"/>
  <c r="Q18" i="3"/>
  <c r="R18" i="3"/>
  <c r="S18" i="3"/>
  <c r="T18" i="3"/>
  <c r="U18" i="3"/>
  <c r="D19" i="3"/>
  <c r="E19" i="3"/>
  <c r="F19" i="3"/>
  <c r="G19" i="3"/>
  <c r="H19" i="3"/>
  <c r="C19" i="3"/>
  <c r="I19" i="3"/>
  <c r="J19" i="3"/>
  <c r="K19" i="3"/>
  <c r="L19" i="3"/>
  <c r="M19" i="3"/>
  <c r="N19" i="3"/>
  <c r="O19" i="3"/>
  <c r="P19" i="3"/>
  <c r="Q19" i="3"/>
  <c r="R19" i="3"/>
  <c r="S19" i="3"/>
  <c r="T19" i="3"/>
  <c r="U19" i="3"/>
  <c r="J3" i="3"/>
  <c r="J4" i="3"/>
  <c r="J5" i="3"/>
  <c r="J6" i="3"/>
  <c r="J7" i="3"/>
  <c r="J8" i="3"/>
  <c r="J9" i="3"/>
  <c r="J10" i="3"/>
  <c r="J11" i="3"/>
  <c r="J12" i="3"/>
  <c r="J13" i="3"/>
  <c r="J2" i="3"/>
  <c r="H3" i="3"/>
  <c r="C3" i="3"/>
  <c r="I3" i="3"/>
  <c r="K3" i="3"/>
  <c r="D3" i="3"/>
  <c r="F3" i="3"/>
  <c r="L3" i="3"/>
  <c r="M3" i="3"/>
  <c r="N3" i="3"/>
  <c r="O3" i="3"/>
  <c r="P3" i="3"/>
  <c r="Q3" i="3"/>
  <c r="R3" i="3"/>
  <c r="S3" i="3"/>
  <c r="T3" i="3"/>
  <c r="U3" i="3"/>
  <c r="H4" i="3"/>
  <c r="C4" i="3"/>
  <c r="I4" i="3"/>
  <c r="K4" i="3"/>
  <c r="D4" i="3"/>
  <c r="F4" i="3"/>
  <c r="L4" i="3"/>
  <c r="M4" i="3"/>
  <c r="N4" i="3"/>
  <c r="O4" i="3"/>
  <c r="P4" i="3"/>
  <c r="Q4" i="3"/>
  <c r="R4" i="3"/>
  <c r="S4" i="3"/>
  <c r="T4" i="3"/>
  <c r="U4" i="3"/>
  <c r="H5" i="3"/>
  <c r="C5" i="3"/>
  <c r="I5" i="3"/>
  <c r="K5" i="3"/>
  <c r="D5" i="3"/>
  <c r="F5" i="3"/>
  <c r="L5" i="3"/>
  <c r="M5" i="3"/>
  <c r="N5" i="3"/>
  <c r="O5" i="3"/>
  <c r="P5" i="3"/>
  <c r="Q5" i="3"/>
  <c r="R5" i="3"/>
  <c r="S5" i="3"/>
  <c r="T5" i="3"/>
  <c r="U5" i="3"/>
  <c r="H6" i="3"/>
  <c r="C6" i="3"/>
  <c r="I6" i="3"/>
  <c r="K6" i="3"/>
  <c r="D6" i="3"/>
  <c r="F6" i="3"/>
  <c r="L6" i="3"/>
  <c r="M6" i="3"/>
  <c r="N6" i="3"/>
  <c r="O6" i="3"/>
  <c r="P6" i="3"/>
  <c r="Q6" i="3"/>
  <c r="R6" i="3"/>
  <c r="S6" i="3"/>
  <c r="T6" i="3"/>
  <c r="U6" i="3"/>
  <c r="H7" i="3"/>
  <c r="C7" i="3"/>
  <c r="I7" i="3"/>
  <c r="K7" i="3"/>
  <c r="D7" i="3"/>
  <c r="F7" i="3"/>
  <c r="L7" i="3"/>
  <c r="M7" i="3"/>
  <c r="N7" i="3"/>
  <c r="O7" i="3"/>
  <c r="P7" i="3"/>
  <c r="Q7" i="3"/>
  <c r="R7" i="3"/>
  <c r="S7" i="3"/>
  <c r="T7" i="3"/>
  <c r="U7" i="3"/>
  <c r="H8" i="3"/>
  <c r="C8" i="3"/>
  <c r="I8" i="3"/>
  <c r="K8" i="3"/>
  <c r="D8" i="3"/>
  <c r="F8" i="3"/>
  <c r="L8" i="3"/>
  <c r="M8" i="3"/>
  <c r="N8" i="3"/>
  <c r="O8" i="3"/>
  <c r="P8" i="3"/>
  <c r="Q8" i="3"/>
  <c r="R8" i="3"/>
  <c r="S8" i="3"/>
  <c r="T8" i="3"/>
  <c r="U8" i="3"/>
  <c r="H9" i="3"/>
  <c r="C9" i="3"/>
  <c r="I9" i="3"/>
  <c r="K9" i="3"/>
  <c r="D9" i="3"/>
  <c r="F9" i="3"/>
  <c r="L9" i="3"/>
  <c r="M9" i="3"/>
  <c r="N9" i="3"/>
  <c r="O9" i="3"/>
  <c r="P9" i="3"/>
  <c r="Q9" i="3"/>
  <c r="R9" i="3"/>
  <c r="S9" i="3"/>
  <c r="T9" i="3"/>
  <c r="U9" i="3"/>
  <c r="H10" i="3"/>
  <c r="C10" i="3"/>
  <c r="I10" i="3"/>
  <c r="K10" i="3"/>
  <c r="D10" i="3"/>
  <c r="F10" i="3"/>
  <c r="L10" i="3"/>
  <c r="M10" i="3"/>
  <c r="N10" i="3"/>
  <c r="O10" i="3"/>
  <c r="P10" i="3"/>
  <c r="Q10" i="3"/>
  <c r="R10" i="3"/>
  <c r="S10" i="3"/>
  <c r="T10" i="3"/>
  <c r="U10" i="3"/>
  <c r="H11" i="3"/>
  <c r="C11" i="3"/>
  <c r="I11" i="3"/>
  <c r="K11" i="3"/>
  <c r="D11" i="3"/>
  <c r="E11" i="3"/>
  <c r="F11" i="3"/>
  <c r="L11" i="3"/>
  <c r="M11" i="3"/>
  <c r="N11" i="3"/>
  <c r="O11" i="3"/>
  <c r="P11" i="3"/>
  <c r="Q11" i="3"/>
  <c r="R11" i="3"/>
  <c r="S11" i="3"/>
  <c r="T11" i="3"/>
  <c r="U11" i="3"/>
  <c r="H12" i="3"/>
  <c r="C12" i="3"/>
  <c r="I12" i="3"/>
  <c r="K12" i="3"/>
  <c r="D12" i="3"/>
  <c r="E12" i="3"/>
  <c r="F12" i="3"/>
  <c r="L12" i="3"/>
  <c r="M12" i="3"/>
  <c r="N12" i="3"/>
  <c r="O12" i="3"/>
  <c r="P12" i="3"/>
  <c r="Q12" i="3"/>
  <c r="R12" i="3"/>
  <c r="S12" i="3"/>
  <c r="T12" i="3"/>
  <c r="U12" i="3"/>
  <c r="H13" i="3"/>
  <c r="C13" i="3"/>
  <c r="I13" i="3"/>
  <c r="K13" i="3"/>
  <c r="D13" i="3"/>
  <c r="E13" i="3"/>
  <c r="F13" i="3"/>
  <c r="L13" i="3"/>
  <c r="M13" i="3"/>
  <c r="N13" i="3"/>
  <c r="O13" i="3"/>
  <c r="P13" i="3"/>
  <c r="Q13" i="3"/>
  <c r="R13" i="3"/>
  <c r="S13" i="3"/>
  <c r="T13" i="3"/>
  <c r="U13" i="3"/>
  <c r="T2" i="3"/>
  <c r="S2" i="3"/>
  <c r="D2" i="3"/>
  <c r="F2" i="3"/>
  <c r="U2" i="3"/>
  <c r="Q2" i="3"/>
  <c r="P2" i="3"/>
  <c r="R2" i="3"/>
  <c r="N2" i="3"/>
  <c r="O2" i="3"/>
  <c r="K2" i="3"/>
  <c r="L2" i="3"/>
  <c r="M2" i="3"/>
  <c r="H2" i="3"/>
  <c r="C2" i="3"/>
  <c r="I2" i="3"/>
  <c r="G3" i="3"/>
  <c r="G4" i="3"/>
  <c r="G5" i="3"/>
  <c r="G6" i="3"/>
  <c r="G7" i="3"/>
  <c r="G8" i="3"/>
  <c r="G9" i="3"/>
  <c r="G10" i="3"/>
  <c r="G11" i="3"/>
  <c r="G12" i="3"/>
  <c r="G13" i="3"/>
  <c r="G2" i="3"/>
  <c r="E2" i="3"/>
  <c r="E3" i="3"/>
  <c r="E4" i="3"/>
  <c r="E5" i="3"/>
  <c r="E6" i="3"/>
  <c r="E7" i="3"/>
  <c r="E8" i="3"/>
  <c r="E9" i="3"/>
  <c r="E10" i="3"/>
</calcChain>
</file>

<file path=xl/comments1.xml><?xml version="1.0" encoding="utf-8"?>
<comments xmlns="http://schemas.openxmlformats.org/spreadsheetml/2006/main">
  <authors>
    <author>Jeff Beem-Miller</author>
  </authors>
  <commentList>
    <comment ref="E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F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J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<sst xmlns="http://schemas.openxmlformats.org/spreadsheetml/2006/main" count="4197" uniqueCount="447">
  <si>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</si>
  <si>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</si>
  <si>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</si>
  <si>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</si>
  <si>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</si>
  <si>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</si>
  <si>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</si>
  <si>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</si>
  <si>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</si>
  <si>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</si>
  <si>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</si>
  <si>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</si>
  <si>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</si>
  <si>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</si>
  <si>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</si>
  <si>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</si>
  <si>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</si>
  <si>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</si>
  <si>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</si>
  <si>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</si>
  <si>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</si>
  <si>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</si>
  <si>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</si>
  <si>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</si>
  <si>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</si>
  <si>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</si>
  <si>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</si>
  <si>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</si>
  <si>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</si>
  <si>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</si>
  <si>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</si>
  <si>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</si>
  <si>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</si>
  <si>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</si>
  <si>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</si>
  <si>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</si>
  <si>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</si>
  <si>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</si>
  <si>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</si>
  <si>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</si>
  <si>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</si>
  <si>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</si>
  <si>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</si>
  <si>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</si>
  <si>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</si>
  <si>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</si>
  <si>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</si>
  <si>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</si>
  <si>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</si>
  <si>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</si>
  <si>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</si>
  <si>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</si>
  <si>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</si>
  <si>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</si>
  <si>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</si>
  <si>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</si>
  <si>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</si>
  <si>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</si>
  <si>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</si>
  <si>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</si>
  <si>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</si>
  <si>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</si>
  <si>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</si>
  <si>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</si>
  <si>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</si>
  <si>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</si>
  <si>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</si>
  <si>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</si>
  <si>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</si>
  <si>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</si>
  <si>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</si>
  <si>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</si>
  <si>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</si>
  <si>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</si>
  <si>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</si>
  <si>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</si>
  <si>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</si>
  <si>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</si>
  <si>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</si>
  <si>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</si>
  <si>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</si>
  <si>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</si>
  <si>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</si>
  <si>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</si>
  <si>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</si>
  <si>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</si>
  <si>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</si>
  <si>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</si>
  <si>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</si>
  <si>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</si>
  <si>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</si>
  <si>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</si>
  <si>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</si>
  <si>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</si>
  <si>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</si>
  <si>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</si>
  <si>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</si>
  <si>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</si>
  <si>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</si>
  <si>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</si>
  <si>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</si>
  <si>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</si>
  <si>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</si>
  <si>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</si>
  <si>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</si>
  <si>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</si>
  <si>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</si>
  <si>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</si>
  <si>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</si>
  <si>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</si>
  <si>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</si>
  <si>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</si>
  <si>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</si>
  <si>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</si>
  <si>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</si>
  <si>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</si>
  <si>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</si>
  <si>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</si>
  <si>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</si>
  <si>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</si>
  <si>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</si>
  <si>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</si>
  <si>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</si>
  <si>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</si>
  <si>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</si>
  <si>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</si>
  <si>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</si>
  <si>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</si>
  <si>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</si>
  <si>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</si>
  <si>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</si>
  <si>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</si>
  <si>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</si>
  <si>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</si>
  <si>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</si>
  <si>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</si>
  <si>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</si>
  <si>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</si>
  <si>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</si>
  <si>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</si>
  <si>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</si>
  <si>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</si>
  <si>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</si>
  <si>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</si>
  <si>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</si>
  <si>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</si>
  <si>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</si>
  <si>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</si>
  <si>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</si>
  <si>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</si>
  <si>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</si>
  <si>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</si>
  <si>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</si>
  <si>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</si>
  <si>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</si>
  <si>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</si>
  <si>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</si>
  <si>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</si>
  <si>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</si>
  <si>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</si>
  <si>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</si>
  <si>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</si>
  <si>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</si>
  <si>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</si>
  <si>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</si>
  <si>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</si>
  <si>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</si>
  <si>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</si>
  <si>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</si>
  <si>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</si>
  <si>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</si>
  <si>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</si>
  <si>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</si>
  <si>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</si>
  <si>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</si>
  <si>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</si>
  <si>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</si>
  <si>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</si>
  <si>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</si>
  <si>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</si>
  <si>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</si>
  <si>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</si>
  <si>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</si>
  <si>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</si>
  <si>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</si>
  <si>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</si>
  <si>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</si>
  <si>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</si>
  <si>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</si>
  <si>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</si>
  <si>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</si>
  <si>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</si>
  <si>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</si>
  <si>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</si>
  <si>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</si>
  <si>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</si>
  <si>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</si>
  <si>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</si>
  <si>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</si>
  <si>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</si>
  <si>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</si>
  <si>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</si>
  <si>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</si>
  <si>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</si>
  <si>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</si>
  <si>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</si>
  <si>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</si>
  <si>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</si>
  <si>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</si>
  <si>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</si>
  <si>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</si>
  <si>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</si>
  <si>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</si>
  <si>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</si>
  <si>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</si>
  <si>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</si>
  <si>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</si>
  <si>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</si>
  <si>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</si>
  <si>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</si>
  <si>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</si>
  <si>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</si>
  <si>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</si>
  <si>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</si>
  <si>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</si>
  <si>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</si>
  <si>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</si>
  <si>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</si>
  <si>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</si>
  <si>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</si>
  <si>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</si>
  <si>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</si>
  <si>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</si>
  <si>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</si>
  <si>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</si>
  <si>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</si>
  <si>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</si>
  <si>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</si>
  <si>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</si>
  <si>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</si>
  <si>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</si>
  <si>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</si>
  <si>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</si>
  <si>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</si>
  <si>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</si>
  <si>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</si>
  <si>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</si>
  <si>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</si>
  <si>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</si>
  <si>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</si>
  <si>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</si>
  <si>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</si>
  <si>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</si>
  <si>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</si>
  <si>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</si>
  <si>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</si>
  <si>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</si>
  <si>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</si>
  <si>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</si>
  <si>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</si>
  <si>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</si>
  <si>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</si>
  <si>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</si>
  <si>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</si>
  <si>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</si>
  <si>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</si>
  <si>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</si>
  <si>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</si>
  <si>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</si>
  <si>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</si>
  <si>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</si>
  <si>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</si>
  <si>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</si>
  <si>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</si>
  <si>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</si>
  <si>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</si>
  <si>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</si>
  <si>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</si>
  <si>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</si>
  <si>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</si>
  <si>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</si>
  <si>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</si>
  <si>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</si>
  <si>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</si>
  <si>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</si>
  <si>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</si>
  <si>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</si>
  <si>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</si>
  <si>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</si>
  <si>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</si>
  <si>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</si>
  <si>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</si>
  <si>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</si>
  <si>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</si>
  <si>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</si>
  <si>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</si>
  <si>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</si>
  <si>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</si>
  <si>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</si>
  <si>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</si>
  <si>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</si>
  <si>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</si>
  <si>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</si>
  <si>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</si>
  <si>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</si>
  <si>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</si>
  <si>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</si>
  <si>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</si>
  <si>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</si>
  <si>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</si>
  <si>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</si>
  <si>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</si>
  <si>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</si>
  <si>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</si>
  <si>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</si>
  <si>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</si>
  <si>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</si>
  <si>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</si>
  <si>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</si>
  <si>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</si>
  <si>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</si>
  <si>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</si>
  <si>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</si>
  <si>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</si>
  <si>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</si>
  <si>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</si>
  <si>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</si>
  <si>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</si>
  <si>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</si>
  <si>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</si>
  <si>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</si>
  <si>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</si>
  <si>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</si>
  <si>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</si>
  <si>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</si>
  <si>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</si>
  <si>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</si>
  <si>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</si>
  <si>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</si>
  <si>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</si>
  <si>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</si>
  <si>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</si>
  <si>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</si>
  <si>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</si>
  <si>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</si>
  <si>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</si>
  <si>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</si>
  <si>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</si>
  <si>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</si>
  <si>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</si>
  <si>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</si>
  <si>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</si>
  <si>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</si>
  <si>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</si>
  <si>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</si>
  <si>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</si>
  <si>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</si>
  <si>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</si>
  <si>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</si>
  <si>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</si>
  <si>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</si>
  <si>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</si>
  <si>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</si>
  <si>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</si>
  <si>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</si>
  <si>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</si>
  <si>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</si>
  <si>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</si>
  <si>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</si>
  <si>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</si>
  <si>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</si>
  <si>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</si>
  <si>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</si>
  <si>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</si>
  <si>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</si>
  <si>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</si>
  <si>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</si>
  <si>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</si>
  <si>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</si>
  <si>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</si>
  <si>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</si>
  <si>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</si>
  <si>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</si>
  <si>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</si>
  <si>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</si>
  <si>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</si>
  <si>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</si>
  <si>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</si>
  <si>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</si>
  <si>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</si>
  <si>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</si>
  <si>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</si>
  <si>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</si>
  <si>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</si>
  <si>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</si>
  <si>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</si>
  <si>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</si>
  <si>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</si>
  <si>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</si>
  <si>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</si>
  <si>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</si>
  <si>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</si>
  <si>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</si>
  <si>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</si>
  <si>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</si>
  <si>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</si>
  <si>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</si>
  <si>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</si>
  <si>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</si>
  <si>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</si>
  <si>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</si>
  <si>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</si>
  <si>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</si>
  <si>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</si>
  <si>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</si>
  <si>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</si>
  <si>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</si>
  <si>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</si>
  <si>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</si>
  <si>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</si>
  <si>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</si>
  <si>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</si>
  <si>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</si>
  <si>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</si>
  <si>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</si>
  <si>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</si>
  <si>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</si>
  <si>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</si>
  <si>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</si>
  <si>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</si>
  <si>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</si>
  <si>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</si>
  <si>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</si>
  <si>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</si>
  <si>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</si>
  <si>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</si>
  <si>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</si>
  <si>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</si>
  <si>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</si>
  <si>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</si>
  <si>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</si>
  <si>
    <t>t1_fluxes</t>
  </si>
  <si>
    <t>lookup table for samples analyzed as part of the archive incubations project</t>
  </si>
  <si>
    <t>column "experiment" indicates which experiment in the archive incubations study for which the samples were analyzed</t>
  </si>
  <si>
    <t>Experiment</t>
  </si>
  <si>
    <t>arc</t>
  </si>
  <si>
    <t>tme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</si>
</sst>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row r="3" spans="1:4">
      <c r="A3" t="s">
        <v>441</v>
      </c>
      <c r="C3" t="s">
        <v>442</v>
      </c>
      <c r="D3" t="s">
        <v>443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workbookViewId="0">
      <selection activeCell="AA239" sqref="AA23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9"/>
  <sheetViews>
    <sheetView tabSelected="1" topLeftCell="A3" workbookViewId="0">
      <selection activeCell="B18" sqref="B18"/>
    </sheetView>
  </sheetViews>
  <sheetFormatPr baseColWidth="10" defaultRowHeight="15" x14ac:dyDescent="0"/>
  <cols>
    <col min="1" max="2" width="10.83203125" style="2"/>
    <col min="3" max="3" width="14.1640625" style="1" bestFit="1" customWidth="1"/>
    <col min="4" max="4" width="10.83203125" style="1"/>
    <col min="5" max="5" width="29.5" style="1" bestFit="1" customWidth="1"/>
    <col min="6" max="6" width="21.5" style="1" bestFit="1" customWidth="1"/>
    <col min="7" max="7" width="13.1640625" style="5" bestFit="1" customWidth="1"/>
    <col min="8" max="8" width="23" style="3" bestFit="1" customWidth="1"/>
    <col min="9" max="9" width="16.33203125" style="4" bestFit="1" customWidth="1"/>
    <col min="10" max="10" width="13.1640625" style="5" bestFit="1" customWidth="1"/>
    <col min="11" max="11" width="21.83203125" style="3" bestFit="1" customWidth="1"/>
    <col min="12" max="12" width="15.6640625" style="4" bestFit="1" customWidth="1"/>
    <col min="13" max="13" width="12.33203125" style="5" bestFit="1" customWidth="1"/>
    <col min="14" max="14" width="21.83203125" style="3" bestFit="1" customWidth="1"/>
    <col min="15" max="15" width="15.6640625" style="4" bestFit="1" customWidth="1"/>
    <col min="16" max="16" width="12.33203125" style="5" bestFit="1" customWidth="1"/>
    <col min="17" max="17" width="21.83203125" style="3" bestFit="1" customWidth="1"/>
    <col min="18" max="18" width="15.6640625" style="4" bestFit="1" customWidth="1"/>
    <col min="19" max="19" width="12.33203125" style="5" bestFit="1" customWidth="1"/>
    <col min="20" max="20" width="21.83203125" style="3" bestFit="1" customWidth="1"/>
    <col min="21" max="21" width="15.6640625" style="4" bestFit="1" customWidth="1"/>
  </cols>
  <sheetData>
    <row r="1" spans="1:21">
      <c r="A1" s="2" t="s">
        <v>444</v>
      </c>
      <c r="B1" s="2" t="s">
        <v>418</v>
      </c>
      <c r="C1" s="1" t="s">
        <v>419</v>
      </c>
      <c r="D1" s="1" t="s">
        <v>421</v>
      </c>
      <c r="E1" s="1" t="s">
        <v>420</v>
      </c>
      <c r="F1" s="1" t="s">
        <v>422</v>
      </c>
      <c r="G1" s="5" t="s">
        <v>425</v>
      </c>
      <c r="H1" s="3" t="s">
        <v>426</v>
      </c>
      <c r="I1" s="4" t="s">
        <v>427</v>
      </c>
      <c r="J1" s="5" t="s">
        <v>435</v>
      </c>
      <c r="K1" s="3" t="s">
        <v>428</v>
      </c>
      <c r="L1" s="4" t="s">
        <v>432</v>
      </c>
      <c r="M1" s="5" t="s">
        <v>436</v>
      </c>
      <c r="N1" s="3" t="s">
        <v>429</v>
      </c>
      <c r="O1" s="4" t="s">
        <v>433</v>
      </c>
      <c r="P1" s="5" t="s">
        <v>437</v>
      </c>
      <c r="Q1" s="3" t="s">
        <v>430</v>
      </c>
      <c r="R1" s="4" t="s">
        <v>439</v>
      </c>
      <c r="S1" s="5" t="s">
        <v>438</v>
      </c>
      <c r="T1" s="3" t="s">
        <v>431</v>
      </c>
      <c r="U1" s="4" t="s">
        <v>434</v>
      </c>
    </row>
    <row r="2" spans="1:21">
      <c r="A2" s="2" t="s">
        <v>445</v>
      </c>
      <c r="B2" s="2" t="s">
        <v>187</v>
      </c>
      <c r="C2" s="1">
        <f>VLOOKUP(B2,Jar_Information_copy!$A$3:$AT$441,13,FALSE)</f>
        <v>71.989000000000004</v>
      </c>
      <c r="D2" s="1">
        <f>VLOOKUP($B2,Jar_Information_copy!$A$3:$AT$441,14,FALSE)</f>
        <v>48.991000000000014</v>
      </c>
      <c r="E2" s="1">
        <f>VLOOKUP($B2,Jar_Information_copy!$A$3:$AT$441,15,FALSE)</f>
        <v>1.6131181074185006</v>
      </c>
      <c r="F2" s="1">
        <f>IF(D2="NA",C2/E2,D2)</f>
        <v>48.991000000000014</v>
      </c>
      <c r="G2" s="5">
        <f>VLOOKUP($B2,Jar_Information_copy!$A$3:$AT$441,32,FALSE)</f>
        <v>3.7763889467605622</v>
      </c>
      <c r="H2" s="3">
        <f>VLOOKUP($B2,Jar_Information_copy!$A$3:$AT$441,33,FALSE)</f>
        <v>0.7741541738605997</v>
      </c>
      <c r="I2" s="4">
        <f>H2*C2</f>
        <v>55.730584822050716</v>
      </c>
      <c r="J2" s="5">
        <f>IF(VLOOKUP($B2,Jar_Information_copy!$A$3:$AT$441,35,FALSE)&lt;0,1,VLOOKUP($B2,Jar_Information_copy!$A$3:$AT$441,35,FALSE))</f>
        <v>0.97361111111240461</v>
      </c>
      <c r="K2" s="3">
        <f>VLOOKUP($B2,Jar_Information_copy!$A$3:$AT$441,36,FALSE)</f>
        <v>0.44923590386919848</v>
      </c>
      <c r="L2" s="4">
        <f>K2*$F2</f>
        <v>22.008516166455909</v>
      </c>
      <c r="M2" s="5">
        <f>VLOOKUP($B2,Jar_Information_copy!$A$3:$AT$441,38,FALSE)</f>
        <v>2.9361111111138598</v>
      </c>
      <c r="N2" s="3">
        <f>VLOOKUP($B2,Jar_Information_copy!$A$3:$AT$441,39,FALSE)</f>
        <v>0.53070626950356337</v>
      </c>
      <c r="O2" s="4">
        <f>N2*$F2</f>
        <v>25.999830849249079</v>
      </c>
      <c r="P2" s="5">
        <f>VLOOKUP($B2,Jar_Information_copy!$A$3:$AT$441,41,FALSE)</f>
        <v>7.1451388888890506</v>
      </c>
      <c r="Q2" s="3">
        <f>VLOOKUP($B2,Jar_Information_copy!$A$3:$AT$441,42,FALSE)</f>
        <v>1.2681403575489729</v>
      </c>
      <c r="R2" s="4">
        <f>Q2*$F2</f>
        <v>62.127464256681748</v>
      </c>
      <c r="S2" s="5">
        <f>VLOOKUP($B2,Jar_Information_copy!$A$3:$AT$441,44,FALSE)</f>
        <v>14.09513888888614</v>
      </c>
      <c r="T2" s="3">
        <f>VLOOKUP($B2,Jar_Information_copy!$A$3:$AT$441,45,FALSE)</f>
        <v>1.7142931330097144</v>
      </c>
      <c r="U2" s="4">
        <f>T2*$F2</f>
        <v>83.984934879278939</v>
      </c>
    </row>
    <row r="3" spans="1:21">
      <c r="A3" s="2" t="s">
        <v>445</v>
      </c>
      <c r="B3" s="2" t="s">
        <v>211</v>
      </c>
      <c r="C3" s="1">
        <f>VLOOKUP(B3,Jar_Information_copy!$A$3:$AT$441,13,FALSE)</f>
        <v>71.843999999999994</v>
      </c>
      <c r="D3" s="1">
        <f>VLOOKUP($B3,Jar_Information_copy!$A$3:$AT$441,14,FALSE)</f>
        <v>47.162999999999982</v>
      </c>
      <c r="E3" s="1">
        <f>VLOOKUP($B3,Jar_Information_copy!$A$3:$AT$441,15,FALSE)</f>
        <v>1.5413885820474293</v>
      </c>
      <c r="F3" s="1">
        <f t="shared" ref="F3:F13" si="0">IF(D3="NA",C3/E3,D3)</f>
        <v>47.162999999999982</v>
      </c>
      <c r="G3" s="5">
        <f>VLOOKUP($B3,Jar_Information_copy!$A$3:$AT$441,32,FALSE)</f>
        <v>3.784027951383905</v>
      </c>
      <c r="H3" s="3">
        <f>VLOOKUP($B3,Jar_Information_copy!$A$3:$AT$441,33,FALSE)</f>
        <v>0.62703235460201168</v>
      </c>
      <c r="I3" s="4">
        <f t="shared" ref="I3:I13" si="1">H3*C3</f>
        <v>45.048512484026922</v>
      </c>
      <c r="J3" s="5">
        <f>IF(VLOOKUP($B3,Jar_Information_copy!$A$3:$AT$441,35,FALSE)&lt;0,1,VLOOKUP($B3,Jar_Information_copy!$A$3:$AT$441,35,FALSE))</f>
        <v>1.1013885995344026</v>
      </c>
      <c r="K3" s="3">
        <f>VLOOKUP($B3,Jar_Information_copy!$A$3:$AT$441,36,FALSE)</f>
        <v>0.20315100946581532</v>
      </c>
      <c r="L3" s="4">
        <f t="shared" ref="L3:L13" si="2">K3*$F3</f>
        <v>9.5812110594362441</v>
      </c>
      <c r="M3" s="5">
        <f>VLOOKUP($B3,Jar_Information_copy!$A$3:$AT$441,38,FALSE)</f>
        <v>2.9076384259242332</v>
      </c>
      <c r="N3" s="3">
        <f>VLOOKUP($B3,Jar_Information_copy!$A$3:$AT$441,39,FALSE)</f>
        <v>0.45802014845135014</v>
      </c>
      <c r="O3" s="4">
        <f t="shared" ref="O3:O13" si="3">N3*$F3</f>
        <v>21.601604261411019</v>
      </c>
      <c r="P3" s="5">
        <f>VLOOKUP($B3,Jar_Information_copy!$A$3:$AT$441,41,FALSE)</f>
        <v>6.868055613420438</v>
      </c>
      <c r="Q3" s="3">
        <f>VLOOKUP($B3,Jar_Information_copy!$A$3:$AT$441,42,FALSE)</f>
        <v>1.1958736765879183</v>
      </c>
      <c r="R3" s="4">
        <f t="shared" ref="R3:R13" si="4">Q3*$F3</f>
        <v>56.400990208915971</v>
      </c>
      <c r="S3" s="5">
        <f>VLOOKUP($B3,Jar_Information_copy!$A$3:$AT$441,44,FALSE)</f>
        <v>13.852083043981111</v>
      </c>
      <c r="T3" s="3">
        <f>VLOOKUP($B3,Jar_Information_copy!$A$3:$AT$441,45,FALSE)</f>
        <v>1.606165403167644</v>
      </c>
      <c r="U3" s="4">
        <f t="shared" ref="U3:U13" si="5">T3*$F3</f>
        <v>75.751578909595565</v>
      </c>
    </row>
    <row r="4" spans="1:21">
      <c r="A4" s="2" t="s">
        <v>445</v>
      </c>
      <c r="B4" s="2" t="s">
        <v>227</v>
      </c>
      <c r="C4" s="1">
        <f>VLOOKUP(B4,Jar_Information_copy!$A$3:$AT$441,13,FALSE)</f>
        <v>69.953999999999994</v>
      </c>
      <c r="D4" s="1">
        <f>VLOOKUP($B4,Jar_Information_copy!$A$3:$AT$441,14,FALSE)</f>
        <v>45.222000000000008</v>
      </c>
      <c r="E4" s="1">
        <f>VLOOKUP($B4,Jar_Information_copy!$A$3:$AT$441,15,FALSE)</f>
        <v>1.5591709860843141</v>
      </c>
      <c r="F4" s="1">
        <f t="shared" si="0"/>
        <v>45.222000000000008</v>
      </c>
      <c r="G4" s="5">
        <f>VLOOKUP($B4,Jar_Information_copy!$A$3:$AT$441,32,FALSE)</f>
        <v>3.7979170138860354</v>
      </c>
      <c r="H4" s="3">
        <f>VLOOKUP($B4,Jar_Information_copy!$A$3:$AT$441,33,FALSE)</f>
        <v>0.69458375316094445</v>
      </c>
      <c r="I4" s="4">
        <f t="shared" si="1"/>
        <v>48.588911868620706</v>
      </c>
      <c r="J4" s="5">
        <f>IF(VLOOKUP($B4,Jar_Information_copy!$A$3:$AT$441,35,FALSE)&lt;0,1,VLOOKUP($B4,Jar_Information_copy!$A$3:$AT$441,35,FALSE))</f>
        <v>1.0979154513916001</v>
      </c>
      <c r="K4" s="3">
        <f>VLOOKUP($B4,Jar_Information_copy!$A$3:$AT$441,36,FALSE)</f>
        <v>0.23936917902387791</v>
      </c>
      <c r="L4" s="4">
        <f t="shared" si="2"/>
        <v>10.824753013817809</v>
      </c>
      <c r="M4" s="5">
        <f>VLOOKUP($B4,Jar_Information_copy!$A$3:$AT$441,38,FALSE)</f>
        <v>2.8979153935215436</v>
      </c>
      <c r="N4" s="3">
        <f>VLOOKUP($B4,Jar_Information_copy!$A$3:$AT$441,39,FALSE)</f>
        <v>0.47455248750919682</v>
      </c>
      <c r="O4" s="4">
        <f t="shared" si="3"/>
        <v>21.460212590140902</v>
      </c>
      <c r="P4" s="5">
        <f>VLOOKUP($B4,Jar_Information_copy!$A$3:$AT$441,41,FALSE)</f>
        <v>6.8687485532427672</v>
      </c>
      <c r="Q4" s="3">
        <f>VLOOKUP($B4,Jar_Information_copy!$A$3:$AT$441,42,FALSE)</f>
        <v>1.0034989020095522</v>
      </c>
      <c r="R4" s="4">
        <f t="shared" si="4"/>
        <v>45.380227346675973</v>
      </c>
      <c r="S4" s="5">
        <f>VLOOKUP($B4,Jar_Information_copy!$A$3:$AT$441,44,FALSE)</f>
        <v>13.845137673612044</v>
      </c>
      <c r="T4" s="3">
        <f>VLOOKUP($B4,Jar_Information_copy!$A$3:$AT$441,45,FALSE)</f>
        <v>1.5464338152237034</v>
      </c>
      <c r="U4" s="4">
        <f t="shared" si="5"/>
        <v>69.932829992046322</v>
      </c>
    </row>
    <row r="5" spans="1:21">
      <c r="A5" s="2" t="s">
        <v>445</v>
      </c>
      <c r="B5" s="2" t="s">
        <v>253</v>
      </c>
      <c r="C5" s="1">
        <f>VLOOKUP(B5,Jar_Information_copy!$A$3:$AT$441,13,FALSE)</f>
        <v>90.415000000000006</v>
      </c>
      <c r="D5" s="1">
        <f>VLOOKUP($B5,Jar_Information_copy!$A$3:$AT$441,14,FALSE)</f>
        <v>65.453000000000017</v>
      </c>
      <c r="E5" s="1">
        <f>VLOOKUP($B5,Jar_Information_copy!$A$3:$AT$441,15,FALSE)</f>
        <v>1.3728069013712618</v>
      </c>
      <c r="F5" s="1">
        <f t="shared" si="0"/>
        <v>65.453000000000017</v>
      </c>
      <c r="G5" s="5">
        <f>VLOOKUP($B5,Jar_Information_copy!$A$3:$AT$441,32,FALSE)</f>
        <v>3.7451388888875954</v>
      </c>
      <c r="H5" s="3">
        <f>VLOOKUP($B5,Jar_Information_copy!$A$3:$AT$441,33,FALSE)</f>
        <v>0.12725167131025086</v>
      </c>
      <c r="I5" s="4">
        <f t="shared" si="1"/>
        <v>11.505459861516332</v>
      </c>
      <c r="J5" s="5">
        <f>IF(VLOOKUP($B5,Jar_Information_copy!$A$3:$AT$441,35,FALSE)&lt;0,1,VLOOKUP($B5,Jar_Information_copy!$A$3:$AT$441,35,FALSE))</f>
        <v>0.99513778935215669</v>
      </c>
      <c r="K5" s="3">
        <f>VLOOKUP($B5,Jar_Information_copy!$A$3:$AT$441,36,FALSE)</f>
        <v>6.2212912271419195E-2</v>
      </c>
      <c r="L5" s="4">
        <f t="shared" si="2"/>
        <v>4.0720217469012017</v>
      </c>
      <c r="M5" s="5">
        <f>VLOOKUP($B5,Jar_Information_copy!$A$3:$AT$441,38,FALSE)</f>
        <v>2.9520822337944992</v>
      </c>
      <c r="N5" s="3">
        <f>VLOOKUP($B5,Jar_Information_copy!$A$3:$AT$441,39,FALSE)</f>
        <v>9.7850811194596557E-2</v>
      </c>
      <c r="O5" s="4">
        <f t="shared" si="3"/>
        <v>6.4046291451199302</v>
      </c>
      <c r="P5" s="5">
        <f>VLOOKUP($B5,Jar_Information_copy!$A$3:$AT$441,41,FALSE)</f>
        <v>7.1097211226879153</v>
      </c>
      <c r="Q5" s="3">
        <f>VLOOKUP($B5,Jar_Information_copy!$A$3:$AT$441,42,FALSE)</f>
        <v>9.4290525782605439E-2</v>
      </c>
      <c r="R5" s="4">
        <f t="shared" si="4"/>
        <v>6.1715977840488758</v>
      </c>
      <c r="S5" s="5">
        <f>VLOOKUP($B5,Jar_Information_copy!$A$3:$AT$441,44,FALSE)</f>
        <v>14.066665567130258</v>
      </c>
      <c r="T5" s="3">
        <f>VLOOKUP($B5,Jar_Information_copy!$A$3:$AT$441,45,FALSE)</f>
        <v>0.11147337105674021</v>
      </c>
      <c r="U5" s="4">
        <f t="shared" si="5"/>
        <v>7.2962665557768194</v>
      </c>
    </row>
    <row r="6" spans="1:21">
      <c r="A6" s="2" t="s">
        <v>445</v>
      </c>
      <c r="B6" s="2" t="s">
        <v>275</v>
      </c>
      <c r="C6" s="1">
        <f>VLOOKUP(B6,Jar_Information_copy!$A$3:$AT$441,13,FALSE)</f>
        <v>91.057000000000002</v>
      </c>
      <c r="D6" s="1">
        <f>VLOOKUP($B6,Jar_Information_copy!$A$3:$AT$441,14,FALSE)</f>
        <v>67.996000000000009</v>
      </c>
      <c r="E6" s="1">
        <f>VLOOKUP($B6,Jar_Information_copy!$A$3:$AT$441,15,FALSE)</f>
        <v>1.3579928235083423</v>
      </c>
      <c r="F6" s="1">
        <f t="shared" si="0"/>
        <v>67.996000000000009</v>
      </c>
      <c r="G6" s="5">
        <f>VLOOKUP($B6,Jar_Information_copy!$A$3:$AT$441,32,FALSE)</f>
        <v>3.8048616319429129</v>
      </c>
      <c r="H6" s="3">
        <f>VLOOKUP($B6,Jar_Information_copy!$A$3:$AT$441,33,FALSE)</f>
        <v>6.3872170882249196E-2</v>
      </c>
      <c r="I6" s="4">
        <f t="shared" si="1"/>
        <v>5.8160082640249655</v>
      </c>
      <c r="J6" s="5">
        <f>IF(VLOOKUP($B6,Jar_Information_copy!$A$3:$AT$441,35,FALSE)&lt;0,1,VLOOKUP($B6,Jar_Information_copy!$A$3:$AT$441,35,FALSE))</f>
        <v>1.1979175925953314</v>
      </c>
      <c r="K6" s="3">
        <f>VLOOKUP($B6,Jar_Information_copy!$A$3:$AT$441,36,FALSE)</f>
        <v>4.5627737883106818E-2</v>
      </c>
      <c r="L6" s="4">
        <f t="shared" si="2"/>
        <v>3.1025036650997317</v>
      </c>
      <c r="M6" s="5">
        <f>VLOOKUP($B6,Jar_Information_copy!$A$3:$AT$441,38,FALSE)</f>
        <v>2.9569453703734325</v>
      </c>
      <c r="N6" s="3">
        <f>VLOOKUP($B6,Jar_Information_copy!$A$3:$AT$441,39,FALSE)</f>
        <v>5.7824510497371903E-2</v>
      </c>
      <c r="O6" s="4">
        <f t="shared" si="3"/>
        <v>3.9318354157793003</v>
      </c>
      <c r="P6" s="5">
        <f>VLOOKUP($B6,Jar_Information_copy!$A$3:$AT$441,41,FALSE)</f>
        <v>6.9993064814843819</v>
      </c>
      <c r="Q6" s="3">
        <f>VLOOKUP($B6,Jar_Information_copy!$A$3:$AT$441,42,FALSE)</f>
        <v>6.8305107838343967E-2</v>
      </c>
      <c r="R6" s="4">
        <f t="shared" si="4"/>
        <v>4.6444741125760372</v>
      </c>
      <c r="S6" s="5">
        <f>VLOOKUP($B6,Jar_Information_copy!$A$3:$AT$441,44,FALSE)</f>
        <v>13.963889699080028</v>
      </c>
      <c r="T6" s="3">
        <f>VLOOKUP($B6,Jar_Information_copy!$A$3:$AT$441,45,FALSE)</f>
        <v>7.1238369604727861E-2</v>
      </c>
      <c r="U6" s="4">
        <f t="shared" si="5"/>
        <v>4.8439241796430759</v>
      </c>
    </row>
    <row r="7" spans="1:21">
      <c r="A7" s="2" t="s">
        <v>445</v>
      </c>
      <c r="B7" s="2" t="s">
        <v>274</v>
      </c>
      <c r="C7" s="1">
        <f>VLOOKUP(B7,Jar_Information_copy!$A$3:$AT$441,13,FALSE)</f>
        <v>89.132000000000005</v>
      </c>
      <c r="D7" s="1">
        <f>VLOOKUP($B7,Jar_Information_copy!$A$3:$AT$441,14,FALSE)</f>
        <v>63.701999999999984</v>
      </c>
      <c r="E7" s="1">
        <f>VLOOKUP($B7,Jar_Information_copy!$A$3:$AT$441,15,FALSE)</f>
        <v>1.4234715082765477</v>
      </c>
      <c r="F7" s="1">
        <f t="shared" si="0"/>
        <v>63.701999999999984</v>
      </c>
      <c r="G7" s="5">
        <f>VLOOKUP($B7,Jar_Information_copy!$A$3:$AT$441,32,FALSE)</f>
        <v>3.8041667245342978</v>
      </c>
      <c r="H7" s="3">
        <f>VLOOKUP($B7,Jar_Information_copy!$A$3:$AT$441,33,FALSE)</f>
        <v>0.1961667363418178</v>
      </c>
      <c r="I7" s="4">
        <f t="shared" si="1"/>
        <v>17.484733543618905</v>
      </c>
      <c r="J7" s="5">
        <f>IF(VLOOKUP($B7,Jar_Information_copy!$A$3:$AT$441,35,FALSE)&lt;0,1,VLOOKUP($B7,Jar_Information_copy!$A$3:$AT$441,35,FALSE))</f>
        <v>1.1986118634231389</v>
      </c>
      <c r="K7" s="3">
        <f>VLOOKUP($B7,Jar_Information_copy!$A$3:$AT$441,36,FALSE)</f>
        <v>7.2910280683352618E-2</v>
      </c>
      <c r="L7" s="4">
        <f t="shared" si="2"/>
        <v>4.6445307000909271</v>
      </c>
      <c r="M7" s="5">
        <f>VLOOKUP($B7,Jar_Information_copy!$A$3:$AT$441,38,FALSE)</f>
        <v>2.9562508680537576</v>
      </c>
      <c r="N7" s="3">
        <f>VLOOKUP($B7,Jar_Information_copy!$A$3:$AT$441,39,FALSE)</f>
        <v>0.13760265371471481</v>
      </c>
      <c r="O7" s="4">
        <f t="shared" si="3"/>
        <v>8.7655642469347601</v>
      </c>
      <c r="P7" s="5">
        <f>VLOOKUP($B7,Jar_Information_copy!$A$3:$AT$441,41,FALSE)</f>
        <v>7.0000008680508472</v>
      </c>
      <c r="Q7" s="3">
        <f>VLOOKUP($B7,Jar_Information_copy!$A$3:$AT$441,42,FALSE)</f>
        <v>0.30734833515837862</v>
      </c>
      <c r="R7" s="4">
        <f t="shared" si="4"/>
        <v>19.578703646259029</v>
      </c>
      <c r="S7" s="5">
        <f>VLOOKUP($B7,Jar_Information_copy!$A$3:$AT$441,44,FALSE)</f>
        <v>13.964584201385151</v>
      </c>
      <c r="T7" s="3">
        <f>VLOOKUP($B7,Jar_Information_copy!$A$3:$AT$441,45,FALSE)</f>
        <v>0.46644015727570198</v>
      </c>
      <c r="U7" s="4">
        <f t="shared" si="5"/>
        <v>29.71317089877676</v>
      </c>
    </row>
    <row r="8" spans="1:21">
      <c r="A8" s="2" t="s">
        <v>445</v>
      </c>
      <c r="B8" s="2" t="s">
        <v>326</v>
      </c>
      <c r="C8" s="1">
        <f>VLOOKUP(B8,Jar_Information_copy!$A$3:$AT$441,13,FALSE)</f>
        <v>70.192999999999998</v>
      </c>
      <c r="D8" s="1">
        <f>VLOOKUP($B8,Jar_Information_copy!$A$3:$AT$441,14,FALSE)</f>
        <v>56.072999999999993</v>
      </c>
      <c r="E8" s="1">
        <f>VLOOKUP($B8,Jar_Information_copy!$A$3:$AT$441,15,FALSE)</f>
        <v>1.2727859795203746</v>
      </c>
      <c r="F8" s="1">
        <f t="shared" si="0"/>
        <v>56.072999999999993</v>
      </c>
      <c r="G8" s="5">
        <f>VLOOKUP($B8,Jar_Information_copy!$A$3:$AT$441,32,FALSE)</f>
        <v>3.9520833912029047</v>
      </c>
      <c r="H8" s="3">
        <f>VLOOKUP($B8,Jar_Information_copy!$A$3:$AT$441,33,FALSE)</f>
        <v>0.35628126956393791</v>
      </c>
      <c r="I8" s="4">
        <f t="shared" si="1"/>
        <v>25.008451154501493</v>
      </c>
      <c r="J8" s="5">
        <f>IF(VLOOKUP($B8,Jar_Information_copy!$A$3:$AT$441,35,FALSE)&lt;0,1,VLOOKUP($B8,Jar_Information_copy!$A$3:$AT$441,35,FALSE))</f>
        <v>1</v>
      </c>
      <c r="K8" s="3">
        <f>VLOOKUP($B8,Jar_Information_copy!$A$3:$AT$441,36,FALSE)</f>
        <v>0.15419550600653195</v>
      </c>
      <c r="L8" s="4">
        <f t="shared" si="2"/>
        <v>8.6462046083042647</v>
      </c>
      <c r="M8" s="5">
        <f>VLOOKUP($B8,Jar_Information_copy!$A$3:$AT$441,38,FALSE)</f>
        <v>2.9666673611136503</v>
      </c>
      <c r="N8" s="3">
        <f>VLOOKUP($B8,Jar_Information_copy!$A$3:$AT$441,39,FALSE)</f>
        <v>0.22264971723153348</v>
      </c>
      <c r="O8" s="4">
        <f t="shared" si="3"/>
        <v>12.484637594323775</v>
      </c>
      <c r="P8" s="5">
        <f>VLOOKUP($B8,Jar_Information_copy!$A$3:$AT$441,41,FALSE)</f>
        <v>6.7659730902814772</v>
      </c>
      <c r="Q8" s="3">
        <f>VLOOKUP($B8,Jar_Information_copy!$A$3:$AT$441,42,FALSE)</f>
        <v>0.39171498380862674</v>
      </c>
      <c r="R8" s="4">
        <f t="shared" si="4"/>
        <v>21.964634287101124</v>
      </c>
      <c r="S8" s="5">
        <f>VLOOKUP($B8,Jar_Information_copy!$A$3:$AT$441,44,FALSE)</f>
        <v>13.775695138894662</v>
      </c>
      <c r="T8" s="3">
        <f>VLOOKUP($B8,Jar_Information_copy!$A$3:$AT$441,45,FALSE)</f>
        <v>0.67155144288618507</v>
      </c>
      <c r="U8" s="4">
        <f t="shared" si="5"/>
        <v>37.655904056957048</v>
      </c>
    </row>
    <row r="9" spans="1:21">
      <c r="A9" s="2" t="s">
        <v>445</v>
      </c>
      <c r="B9" s="2" t="s">
        <v>328</v>
      </c>
      <c r="C9" s="1">
        <f>VLOOKUP(B9,Jar_Information_copy!$A$3:$AT$441,13,FALSE)</f>
        <v>70.956999999999994</v>
      </c>
      <c r="D9" s="1">
        <f>VLOOKUP($B9,Jar_Information_copy!$A$3:$AT$441,14,FALSE)</f>
        <v>56.135999999999996</v>
      </c>
      <c r="E9" s="1">
        <f>VLOOKUP($B9,Jar_Information_copy!$A$3:$AT$441,15,FALSE)</f>
        <v>1.2720703451354214</v>
      </c>
      <c r="F9" s="1">
        <f t="shared" si="0"/>
        <v>56.135999999999996</v>
      </c>
      <c r="G9" s="5">
        <f>VLOOKUP($B9,Jar_Information_copy!$A$3:$AT$441,32,FALSE)</f>
        <v>3.9534721643503872</v>
      </c>
      <c r="H9" s="3">
        <f>VLOOKUP($B9,Jar_Information_copy!$A$3:$AT$441,33,FALSE)</f>
        <v>0.35689072279746781</v>
      </c>
      <c r="I9" s="4">
        <f t="shared" si="1"/>
        <v>25.323895017539922</v>
      </c>
      <c r="J9" s="5">
        <f>IF(VLOOKUP($B9,Jar_Information_copy!$A$3:$AT$441,35,FALSE)&lt;0,1,VLOOKUP($B9,Jar_Information_copy!$A$3:$AT$441,35,FALSE))</f>
        <v>1</v>
      </c>
      <c r="K9" s="3">
        <f>VLOOKUP($B9,Jar_Information_copy!$A$3:$AT$441,36,FALSE)</f>
        <v>0.16195786358715897</v>
      </c>
      <c r="L9" s="4">
        <f t="shared" si="2"/>
        <v>9.0916666303287546</v>
      </c>
      <c r="M9" s="5">
        <f>VLOOKUP($B9,Jar_Information_copy!$A$3:$AT$441,38,FALSE)</f>
        <v>2.9659730324056</v>
      </c>
      <c r="N9" s="3">
        <f>VLOOKUP($B9,Jar_Information_copy!$A$3:$AT$441,39,FALSE)</f>
        <v>0.21120709416581407</v>
      </c>
      <c r="O9" s="4">
        <f t="shared" si="3"/>
        <v>11.856321438092138</v>
      </c>
      <c r="P9" s="5">
        <f>VLOOKUP($B9,Jar_Information_copy!$A$3:$AT$441,41,FALSE)</f>
        <v>6.7652785879618023</v>
      </c>
      <c r="Q9" s="3">
        <f>VLOOKUP($B9,Jar_Information_copy!$A$3:$AT$441,42,FALSE)</f>
        <v>0.4068199904166796</v>
      </c>
      <c r="R9" s="4">
        <f t="shared" si="4"/>
        <v>22.837246982030724</v>
      </c>
      <c r="S9" s="5">
        <f>VLOOKUP($B9,Jar_Information_copy!$A$3:$AT$441,44,FALSE)</f>
        <v>13.775695138887386</v>
      </c>
      <c r="T9" s="3">
        <f>VLOOKUP($B9,Jar_Information_copy!$A$3:$AT$441,45,FALSE)</f>
        <v>0.61677095306380891</v>
      </c>
      <c r="U9" s="4">
        <f t="shared" si="5"/>
        <v>34.623054221189975</v>
      </c>
    </row>
    <row r="10" spans="1:21">
      <c r="A10" s="2" t="s">
        <v>445</v>
      </c>
      <c r="B10" s="2" t="s">
        <v>334</v>
      </c>
      <c r="C10" s="1">
        <f>VLOOKUP(B10,Jar_Information_copy!$A$3:$AT$441,13,FALSE)</f>
        <v>70.638999999999996</v>
      </c>
      <c r="D10" s="1">
        <f>VLOOKUP($B10,Jar_Information_copy!$A$3:$AT$441,14,FALSE)</f>
        <v>53.867000000000004</v>
      </c>
      <c r="E10" s="1">
        <f>VLOOKUP($B10,Jar_Information_copy!$A$3:$AT$441,15,FALSE)</f>
        <v>1.3442053777416363</v>
      </c>
      <c r="F10" s="1">
        <f t="shared" si="0"/>
        <v>53.867000000000004</v>
      </c>
      <c r="G10" s="5">
        <f>VLOOKUP($B10,Jar_Information_copy!$A$3:$AT$441,32,FALSE)</f>
        <v>3.9583333912014496</v>
      </c>
      <c r="H10" s="3">
        <f>VLOOKUP($B10,Jar_Information_copy!$A$3:$AT$441,33,FALSE)</f>
        <v>0.32676647739704745</v>
      </c>
      <c r="I10" s="4">
        <f t="shared" si="1"/>
        <v>23.082457196850033</v>
      </c>
      <c r="J10" s="5">
        <f>IF(VLOOKUP($B10,Jar_Information_copy!$A$3:$AT$441,35,FALSE)&lt;0,1,VLOOKUP($B10,Jar_Information_copy!$A$3:$AT$441,35,FALSE))</f>
        <v>1</v>
      </c>
      <c r="K10" s="3">
        <f>VLOOKUP($B10,Jar_Information_copy!$A$3:$AT$441,36,FALSE)</f>
        <v>0.17007368782050836</v>
      </c>
      <c r="L10" s="4">
        <f t="shared" si="2"/>
        <v>9.1613593418273247</v>
      </c>
      <c r="M10" s="5">
        <f>VLOOKUP($B10,Jar_Information_copy!$A$3:$AT$441,38,FALSE)</f>
        <v>2.9638900462960009</v>
      </c>
      <c r="N10" s="3">
        <f>VLOOKUP($B10,Jar_Information_copy!$A$3:$AT$441,39,FALSE)</f>
        <v>0.27155805248041093</v>
      </c>
      <c r="O10" s="4">
        <f t="shared" si="3"/>
        <v>14.628017612962296</v>
      </c>
      <c r="P10" s="5">
        <f>VLOOKUP($B10,Jar_Information_copy!$A$3:$AT$441,41,FALSE)</f>
        <v>6.7625011574127711</v>
      </c>
      <c r="Q10" s="3">
        <f>VLOOKUP($B10,Jar_Information_copy!$A$3:$AT$441,42,FALSE)</f>
        <v>0.44430816221620223</v>
      </c>
      <c r="R10" s="4">
        <f t="shared" si="4"/>
        <v>23.933547774100166</v>
      </c>
      <c r="S10" s="5">
        <f>VLOOKUP($B10,Jar_Information_copy!$A$3:$AT$441,44,FALSE)</f>
        <v>13.773612268523721</v>
      </c>
      <c r="T10" s="3">
        <f>VLOOKUP($B10,Jar_Information_copy!$A$3:$AT$441,45,FALSE)</f>
        <v>0.69953536013042084</v>
      </c>
      <c r="U10" s="4">
        <f t="shared" si="5"/>
        <v>37.681871244145384</v>
      </c>
    </row>
    <row r="11" spans="1:21">
      <c r="A11" s="2" t="s">
        <v>445</v>
      </c>
      <c r="B11" s="2" t="s">
        <v>351</v>
      </c>
      <c r="C11" s="1">
        <f>VLOOKUP(B11,Jar_Information_copy!$A$3:$AT$441,13,FALSE)</f>
        <v>89.613</v>
      </c>
      <c r="D11" s="1" t="str">
        <f>VLOOKUP($B11,Jar_Information_copy!$A$3:$AT$441,14,FALSE)</f>
        <v>NA</v>
      </c>
      <c r="E11" s="1">
        <f>VLOOKUP($B11,Jar_Information_copy!$A$3:$AT$441,15,FALSE)</f>
        <v>1.2573245032871656</v>
      </c>
      <c r="F11" s="1">
        <f t="shared" si="0"/>
        <v>71.272769890123513</v>
      </c>
      <c r="G11" s="5">
        <f>VLOOKUP($B11,Jar_Information_copy!$A$3:$AT$441,32,FALSE)</f>
        <v>3.8097222800934105</v>
      </c>
      <c r="H11" s="3">
        <f>VLOOKUP($B11,Jar_Information_copy!$A$3:$AT$441,33,FALSE)</f>
        <v>0.16091661819416067</v>
      </c>
      <c r="I11" s="4">
        <f t="shared" si="1"/>
        <v>14.42022090623332</v>
      </c>
      <c r="J11" s="5">
        <f>IF(VLOOKUP($B11,Jar_Information_copy!$A$3:$AT$441,35,FALSE)&lt;0,1,VLOOKUP($B11,Jar_Information_copy!$A$3:$AT$441,35,FALSE))</f>
        <v>0.85138923611521022</v>
      </c>
      <c r="K11" s="3">
        <f>VLOOKUP($B11,Jar_Information_copy!$A$3:$AT$441,36,FALSE)</f>
        <v>5.1209138602551545E-2</v>
      </c>
      <c r="L11" s="4">
        <f t="shared" si="2"/>
        <v>3.6498171518910976</v>
      </c>
      <c r="M11" s="5">
        <f>VLOOKUP($B11,Jar_Information_copy!$A$3:$AT$441,38,FALSE)</f>
        <v>2.8763892361093895</v>
      </c>
      <c r="N11" s="3">
        <f>VLOOKUP($B11,Jar_Information_copy!$A$3:$AT$441,39,FALSE)</f>
        <v>0.12078744549675291</v>
      </c>
      <c r="O11" s="4">
        <f t="shared" si="3"/>
        <v>8.6088558085059059</v>
      </c>
      <c r="P11" s="5">
        <f>VLOOKUP($B11,Jar_Information_copy!$A$3:$AT$441,41,FALSE)</f>
        <v>6.8368059027779964</v>
      </c>
      <c r="Q11" s="3">
        <f>VLOOKUP($B11,Jar_Information_copy!$A$3:$AT$441,42,FALSE)</f>
        <v>0.21031654379587186</v>
      </c>
      <c r="R11" s="4">
        <f t="shared" si="4"/>
        <v>14.989842630049258</v>
      </c>
      <c r="S11" s="5">
        <f>VLOOKUP($B11,Jar_Information_copy!$A$3:$AT$441,44,FALSE)</f>
        <v>14.10694473379408</v>
      </c>
      <c r="T11" s="3">
        <f>VLOOKUP($B11,Jar_Information_copy!$A$3:$AT$441,45,FALSE)</f>
        <v>0.30271959976747392</v>
      </c>
      <c r="U11" s="4">
        <f t="shared" si="5"/>
        <v>21.575664375457457</v>
      </c>
    </row>
    <row r="12" spans="1:21">
      <c r="A12" s="2" t="s">
        <v>445</v>
      </c>
      <c r="B12" s="2" t="s">
        <v>374</v>
      </c>
      <c r="C12" s="1">
        <f>VLOOKUP(B12,Jar_Information_copy!$A$3:$AT$441,13,FALSE)</f>
        <v>90.971000000000004</v>
      </c>
      <c r="D12" s="1" t="str">
        <f>VLOOKUP($B12,Jar_Information_copy!$A$3:$AT$441,14,FALSE)</f>
        <v>NA</v>
      </c>
      <c r="E12" s="1">
        <f>VLOOKUP($B12,Jar_Information_copy!$A$3:$AT$441,15,FALSE)</f>
        <v>1.2440174742962204</v>
      </c>
      <c r="F12" s="1">
        <f t="shared" si="0"/>
        <v>73.126786302953775</v>
      </c>
      <c r="G12" s="5">
        <f>VLOOKUP($B12,Jar_Information_copy!$A$3:$AT$441,32,FALSE)</f>
        <v>3.8333333912014496</v>
      </c>
      <c r="H12" s="3">
        <f>VLOOKUP($B12,Jar_Information_copy!$A$3:$AT$441,33,FALSE)</f>
        <v>0.11060987038403704</v>
      </c>
      <c r="I12" s="4">
        <f t="shared" si="1"/>
        <v>10.062290518706234</v>
      </c>
      <c r="J12" s="5">
        <f>IF(VLOOKUP($B12,Jar_Information_copy!$A$3:$AT$441,35,FALSE)&lt;0,1,VLOOKUP($B12,Jar_Information_copy!$A$3:$AT$441,35,FALSE))</f>
        <v>0.80555601851665415</v>
      </c>
      <c r="K12" s="3">
        <f>VLOOKUP($B12,Jar_Information_copy!$A$3:$AT$441,36,FALSE)</f>
        <v>3.0666231276415132E-2</v>
      </c>
      <c r="L12" s="4">
        <f t="shared" si="2"/>
        <v>2.2425229412673668</v>
      </c>
      <c r="M12" s="5">
        <f>VLOOKUP($B12,Jar_Information_copy!$A$3:$AT$441,38,FALSE)</f>
        <v>2.9402782407414634</v>
      </c>
      <c r="N12" s="3">
        <f>VLOOKUP($B12,Jar_Information_copy!$A$3:$AT$441,39,FALSE)</f>
        <v>7.7470222757419313E-2</v>
      </c>
      <c r="O12" s="4">
        <f t="shared" si="3"/>
        <v>5.6651484244240287</v>
      </c>
      <c r="P12" s="5">
        <f>VLOOKUP($B12,Jar_Information_copy!$A$3:$AT$441,41,FALSE)</f>
        <v>6.7868060185137438</v>
      </c>
      <c r="Q12" s="3">
        <f>VLOOKUP($B12,Jar_Information_copy!$A$3:$AT$441,42,FALSE)</f>
        <v>0.15355740122281972</v>
      </c>
      <c r="R12" s="4">
        <f t="shared" si="4"/>
        <v>11.229159264458071</v>
      </c>
      <c r="S12" s="5">
        <f>VLOOKUP($B12,Jar_Information_copy!$A$3:$AT$441,44,FALSE)</f>
        <v>14.128472743053862</v>
      </c>
      <c r="T12" s="3">
        <f>VLOOKUP($B12,Jar_Information_copy!$A$3:$AT$441,45,FALSE)</f>
        <v>0.24798038901254638</v>
      </c>
      <c r="U12" s="4">
        <f t="shared" si="5"/>
        <v>18.134008914643825</v>
      </c>
    </row>
    <row r="13" spans="1:21">
      <c r="A13" s="2" t="s">
        <v>445</v>
      </c>
      <c r="B13" s="2" t="s">
        <v>383</v>
      </c>
      <c r="C13" s="1">
        <f>VLOOKUP(B13,Jar_Information_copy!$A$3:$AT$441,13,FALSE)</f>
        <v>89.997</v>
      </c>
      <c r="D13" s="1" t="str">
        <f>VLOOKUP($B13,Jar_Information_copy!$A$3:$AT$441,14,FALSE)</f>
        <v>NA</v>
      </c>
      <c r="E13" s="1">
        <f>VLOOKUP($B13,Jar_Information_copy!$A$3:$AT$441,15,FALSE)</f>
        <v>1.301216908833376</v>
      </c>
      <c r="F13" s="1">
        <f t="shared" si="0"/>
        <v>69.163718507691428</v>
      </c>
      <c r="G13" s="5">
        <f>VLOOKUP($B13,Jar_Information_copy!$A$3:$AT$441,32,FALSE)</f>
        <v>3.844444502312399</v>
      </c>
      <c r="H13" s="3">
        <f>VLOOKUP($B13,Jar_Information_copy!$A$3:$AT$441,33,FALSE)</f>
        <v>9.271121881043555E-2</v>
      </c>
      <c r="I13" s="4">
        <f t="shared" si="1"/>
        <v>8.3437315592827677</v>
      </c>
      <c r="J13" s="5">
        <f>IF(VLOOKUP($B13,Jar_Information_copy!$A$3:$AT$441,35,FALSE)&lt;0,1,VLOOKUP($B13,Jar_Information_copy!$A$3:$AT$441,35,FALSE))</f>
        <v>0.80555653935152804</v>
      </c>
      <c r="K13" s="3">
        <f>VLOOKUP($B13,Jar_Information_copy!$A$3:$AT$441,36,FALSE)</f>
        <v>4.065064487669829E-2</v>
      </c>
      <c r="L13" s="4">
        <f t="shared" si="2"/>
        <v>2.8115497594080892</v>
      </c>
      <c r="M13" s="5">
        <f>VLOOKUP($B13,Jar_Information_copy!$A$3:$AT$441,38,FALSE)</f>
        <v>2.9361120949106407</v>
      </c>
      <c r="N13" s="3">
        <f>VLOOKUP($B13,Jar_Information_copy!$A$3:$AT$441,39,FALSE)</f>
        <v>6.2421605957065716E-2</v>
      </c>
      <c r="O13" s="4">
        <f t="shared" si="3"/>
        <v>4.3173103832125275</v>
      </c>
      <c r="P13" s="5">
        <f>VLOOKUP($B13,Jar_Information_copy!$A$3:$AT$441,41,FALSE)</f>
        <v>6.781945428243489</v>
      </c>
      <c r="Q13" s="3">
        <f>VLOOKUP($B13,Jar_Information_copy!$A$3:$AT$441,42,FALSE)</f>
        <v>9.2446493085070969E-2</v>
      </c>
      <c r="R13" s="4">
        <f t="shared" si="4"/>
        <v>6.3939432247590906</v>
      </c>
      <c r="S13" s="5">
        <f>VLOOKUP($B13,Jar_Information_copy!$A$3:$AT$441,44,FALSE)</f>
        <v>14.125001041669748</v>
      </c>
      <c r="T13" s="3">
        <f>VLOOKUP($B13,Jar_Information_copy!$A$3:$AT$441,45,FALSE)</f>
        <v>0.10566916870708409</v>
      </c>
      <c r="U13" s="4">
        <f t="shared" si="5"/>
        <v>7.30847263939852</v>
      </c>
    </row>
    <row r="14" spans="1:21">
      <c r="A14" s="2" t="s">
        <v>446</v>
      </c>
      <c r="B14" s="2" t="s">
        <v>257</v>
      </c>
      <c r="C14" s="1">
        <f>VLOOKUP(B14,Jar_Information_copy!$A$3:$AT$441,13,FALSE)</f>
        <v>89.805000000000007</v>
      </c>
      <c r="D14" s="1">
        <f>VLOOKUP($B14,Jar_Information_copy!$A$3:$AT$441,14,FALSE)</f>
        <v>66.847000000000008</v>
      </c>
      <c r="E14" s="1">
        <f>VLOOKUP($B14,Jar_Information_copy!$A$3:$AT$441,15,FALSE)</f>
        <v>1.3640161439411784</v>
      </c>
      <c r="F14" s="1">
        <f t="shared" ref="F14:F19" si="6">IF(D14="NA",C14/E14,D14)</f>
        <v>66.847000000000008</v>
      </c>
      <c r="G14" s="5">
        <f>VLOOKUP($B14,Jar_Information_copy!$A$3:$AT$441,32,FALSE)</f>
        <v>3.7840277777795563</v>
      </c>
      <c r="H14" s="3">
        <f>VLOOKUP($B14,Jar_Information_copy!$A$3:$AT$441,33,FALSE)</f>
        <v>0.14778834142690714</v>
      </c>
      <c r="I14" s="4">
        <f t="shared" ref="I14:I19" si="7">H14*C14</f>
        <v>13.272132001843396</v>
      </c>
      <c r="J14" s="5">
        <f>IF(VLOOKUP($B14,Jar_Information_copy!$A$3:$AT$441,35,FALSE)&lt;0,1,VLOOKUP($B14,Jar_Information_copy!$A$3:$AT$441,35,FALSE))</f>
        <v>1.2048611111094942</v>
      </c>
      <c r="K14" s="3">
        <f>VLOOKUP($B14,Jar_Information_copy!$A$3:$AT$441,36,FALSE)</f>
        <v>7.4415138362799213E-2</v>
      </c>
      <c r="L14" s="4">
        <f t="shared" ref="L14:L19" si="8">K14*$F14</f>
        <v>4.9744287541380396</v>
      </c>
      <c r="M14" s="5">
        <f>VLOOKUP($B14,Jar_Information_copy!$A$3:$AT$441,38,FALSE)</f>
        <v>2.9618055555547471</v>
      </c>
      <c r="N14" s="3">
        <f>VLOOKUP($B14,Jar_Information_copy!$A$3:$AT$441,39,FALSE)</f>
        <v>0.1624110124429127</v>
      </c>
      <c r="O14" s="4">
        <f t="shared" ref="O14:O19" si="9">N14*$F14</f>
        <v>10.856688948771387</v>
      </c>
      <c r="P14" s="5">
        <f>VLOOKUP($B14,Jar_Information_copy!$A$3:$AT$441,41,FALSE)</f>
        <v>7.0062499999985448</v>
      </c>
      <c r="Q14" s="3">
        <f>VLOOKUP($B14,Jar_Information_copy!$A$3:$AT$441,42,FALSE)</f>
        <v>0.31269554848985776</v>
      </c>
      <c r="R14" s="4">
        <f t="shared" ref="R14:R19" si="10">Q14*$F14</f>
        <v>20.902759329901524</v>
      </c>
      <c r="S14" s="5">
        <f>VLOOKUP($B14,Jar_Information_copy!$A$3:$AT$441,44,FALSE)</f>
        <v>13.969444444439432</v>
      </c>
      <c r="T14" s="3">
        <f>VLOOKUP($B14,Jar_Information_copy!$A$3:$AT$441,45,FALSE)</f>
        <v>0.48587705420700389</v>
      </c>
      <c r="U14" s="4">
        <f t="shared" ref="U14:U19" si="11">T14*$F14</f>
        <v>32.479423442575595</v>
      </c>
    </row>
    <row r="15" spans="1:21">
      <c r="A15" s="2" t="s">
        <v>446</v>
      </c>
      <c r="B15" s="2" t="s">
        <v>280</v>
      </c>
      <c r="C15" s="1">
        <f>VLOOKUP(B15,Jar_Information_copy!$A$3:$AT$441,13,FALSE)</f>
        <v>90.504000000000005</v>
      </c>
      <c r="D15" s="1">
        <f>VLOOKUP($B15,Jar_Information_copy!$A$3:$AT$441,14,FALSE)</f>
        <v>63.435000000000002</v>
      </c>
      <c r="E15" s="1">
        <f>VLOOKUP($B15,Jar_Information_copy!$A$3:$AT$441,15,FALSE)</f>
        <v>1.4487012479840915</v>
      </c>
      <c r="F15" s="1">
        <f t="shared" si="6"/>
        <v>63.435000000000002</v>
      </c>
      <c r="G15" s="5">
        <f>VLOOKUP($B15,Jar_Information_copy!$A$3:$AT$441,32,FALSE)</f>
        <v>3.8125000578656909</v>
      </c>
      <c r="H15" s="3">
        <f>VLOOKUP($B15,Jar_Information_copy!$A$3:$AT$441,33,FALSE)</f>
        <v>0.3112187938717903</v>
      </c>
      <c r="I15" s="4">
        <f t="shared" si="7"/>
        <v>28.166545720572511</v>
      </c>
      <c r="J15" s="5">
        <f>IF(VLOOKUP($B15,Jar_Information_copy!$A$3:$AT$441,35,FALSE)&lt;0,1,VLOOKUP($B15,Jar_Information_copy!$A$3:$AT$441,35,FALSE))</f>
        <v>1.1944461805542232</v>
      </c>
      <c r="K15" s="3">
        <f>VLOOKUP($B15,Jar_Information_copy!$A$3:$AT$441,36,FALSE)</f>
        <v>9.0316897542075156E-2</v>
      </c>
      <c r="L15" s="4">
        <f t="shared" si="8"/>
        <v>5.729252395581538</v>
      </c>
      <c r="M15" s="5">
        <f>VLOOKUP($B15,Jar_Information_copy!$A$3:$AT$441,38,FALSE)</f>
        <v>2.9555567708375747</v>
      </c>
      <c r="N15" s="3">
        <f>VLOOKUP($B15,Jar_Information_copy!$A$3:$AT$441,39,FALSE)</f>
        <v>0.20344389822546619</v>
      </c>
      <c r="O15" s="4">
        <f t="shared" si="9"/>
        <v>12.905463683932448</v>
      </c>
      <c r="P15" s="5">
        <f>VLOOKUP($B15,Jar_Information_copy!$A$3:$AT$441,41,FALSE)</f>
        <v>6.9972234375018161</v>
      </c>
      <c r="Q15" s="3">
        <f>VLOOKUP($B15,Jar_Information_copy!$A$3:$AT$441,42,FALSE)</f>
        <v>0.41258731983746927</v>
      </c>
      <c r="R15" s="4">
        <f t="shared" si="10"/>
        <v>26.172476633889865</v>
      </c>
      <c r="S15" s="5">
        <f>VLOOKUP($B15,Jar_Information_copy!$A$3:$AT$441,44,FALSE)</f>
        <v>13.96180677083612</v>
      </c>
      <c r="T15" s="3">
        <f>VLOOKUP($B15,Jar_Information_copy!$A$3:$AT$441,45,FALSE)</f>
        <v>0.60426579989422546</v>
      </c>
      <c r="U15" s="4">
        <f t="shared" si="11"/>
        <v>38.331601016290193</v>
      </c>
    </row>
    <row r="16" spans="1:21">
      <c r="A16" s="2" t="s">
        <v>446</v>
      </c>
      <c r="B16" s="2" t="s">
        <v>197</v>
      </c>
      <c r="C16" s="1">
        <f>VLOOKUP(B16,Jar_Information_copy!$A$3:$AT$441,13,FALSE)</f>
        <v>72.08</v>
      </c>
      <c r="D16" s="1">
        <f>VLOOKUP($B16,Jar_Information_copy!$A$3:$AT$441,14,FALSE)</f>
        <v>49.015000000000001</v>
      </c>
      <c r="E16" s="1">
        <f>VLOOKUP($B16,Jar_Information_copy!$A$3:$AT$441,15,FALSE)</f>
        <v>1.4489900807327873</v>
      </c>
      <c r="F16" s="1">
        <f t="shared" si="6"/>
        <v>49.015000000000001</v>
      </c>
      <c r="G16" s="5">
        <f>VLOOKUP($B16,Jar_Information_copy!$A$3:$AT$441,32,FALSE)</f>
        <v>3.7958333912029047</v>
      </c>
      <c r="H16" s="3">
        <f>VLOOKUP($B16,Jar_Information_copy!$A$3:$AT$441,33,FALSE)</f>
        <v>0.41395541222551469</v>
      </c>
      <c r="I16" s="4">
        <f t="shared" si="7"/>
        <v>29.837906113215098</v>
      </c>
      <c r="J16" s="5">
        <f>IF(VLOOKUP($B16,Jar_Information_copy!$A$3:$AT$441,35,FALSE)&lt;0,1,VLOOKUP($B16,Jar_Information_copy!$A$3:$AT$441,35,FALSE))</f>
        <v>0.96805572916491656</v>
      </c>
      <c r="K16" s="3">
        <f>VLOOKUP($B16,Jar_Information_copy!$A$3:$AT$441,36,FALSE)</f>
        <v>0.24009184351754184</v>
      </c>
      <c r="L16" s="4">
        <f t="shared" si="8"/>
        <v>11.768101710012314</v>
      </c>
      <c r="M16" s="5">
        <f>VLOOKUP($B16,Jar_Information_copy!$A$3:$AT$441,38,FALSE)</f>
        <v>2.9298610532350722</v>
      </c>
      <c r="N16" s="3">
        <f>VLOOKUP($B16,Jar_Information_copy!$A$3:$AT$441,39,FALSE)</f>
        <v>0.30993174751985875</v>
      </c>
      <c r="O16" s="4">
        <f t="shared" si="9"/>
        <v>15.191304604685877</v>
      </c>
      <c r="P16" s="5">
        <f>VLOOKUP($B16,Jar_Information_copy!$A$3:$AT$441,41,FALSE)</f>
        <v>7.1416666666627862</v>
      </c>
      <c r="Q16" s="3">
        <f>VLOOKUP($B16,Jar_Information_copy!$A$3:$AT$441,42,FALSE)</f>
        <v>0.43632529561023664</v>
      </c>
      <c r="R16" s="4">
        <f t="shared" si="10"/>
        <v>21.38648436433575</v>
      </c>
      <c r="S16" s="5">
        <f>VLOOKUP($B16,Jar_Information_copy!$A$3:$AT$441,44,FALSE)</f>
        <v>14.094444444439432</v>
      </c>
      <c r="T16" s="3">
        <f>VLOOKUP($B16,Jar_Information_copy!$A$3:$AT$441,45,FALSE)</f>
        <v>0.52200123858981939</v>
      </c>
      <c r="U16" s="4">
        <f t="shared" si="11"/>
        <v>25.585890709479997</v>
      </c>
    </row>
    <row r="17" spans="1:21">
      <c r="A17" s="2" t="s">
        <v>446</v>
      </c>
      <c r="B17" s="2" t="s">
        <v>212</v>
      </c>
      <c r="C17" s="1">
        <f>VLOOKUP(B17,Jar_Information_copy!$A$3:$AT$441,13,FALSE)</f>
        <v>72.233000000000004</v>
      </c>
      <c r="D17" s="1">
        <f>VLOOKUP($B17,Jar_Information_copy!$A$3:$AT$441,14,FALSE)</f>
        <v>49.193999999999988</v>
      </c>
      <c r="E17" s="1">
        <f>VLOOKUP($B17,Jar_Information_copy!$A$3:$AT$441,15,FALSE)</f>
        <v>1.4717486446340624</v>
      </c>
      <c r="F17" s="1">
        <f t="shared" si="6"/>
        <v>49.193999999999988</v>
      </c>
      <c r="G17" s="5">
        <f>VLOOKUP($B17,Jar_Information_copy!$A$3:$AT$441,32,FALSE)</f>
        <v>3.7854167245313874</v>
      </c>
      <c r="H17" s="3">
        <f>VLOOKUP($B17,Jar_Information_copy!$A$3:$AT$441,33,FALSE)</f>
        <v>0.52639625794812051</v>
      </c>
      <c r="I17" s="4">
        <f t="shared" si="7"/>
        <v>38.02318090036659</v>
      </c>
      <c r="J17" s="5">
        <f>IF(VLOOKUP($B17,Jar_Information_copy!$A$3:$AT$441,35,FALSE)&lt;0,1,VLOOKUP($B17,Jar_Information_copy!$A$3:$AT$441,35,FALSE))</f>
        <v>1.101388425922778</v>
      </c>
      <c r="K17" s="3">
        <f>VLOOKUP($B17,Jar_Information_copy!$A$3:$AT$441,36,FALSE)</f>
        <v>0.12387349172427015</v>
      </c>
      <c r="L17" s="4">
        <f t="shared" si="8"/>
        <v>6.093832551883744</v>
      </c>
      <c r="M17" s="5">
        <f>VLOOKUP($B17,Jar_Information_copy!$A$3:$AT$441,38,FALSE)</f>
        <v>2.9069438657388673</v>
      </c>
      <c r="N17" s="3">
        <f>VLOOKUP($B17,Jar_Information_copy!$A$3:$AT$441,39,FALSE)</f>
        <v>0.3066601325792272</v>
      </c>
      <c r="O17" s="4">
        <f t="shared" si="9"/>
        <v>15.085838562102499</v>
      </c>
      <c r="P17" s="5">
        <f>VLOOKUP($B17,Jar_Information_copy!$A$3:$AT$441,41,FALSE)</f>
        <v>6.8680552083314979</v>
      </c>
      <c r="Q17" s="3">
        <f>VLOOKUP($B17,Jar_Information_copy!$A$3:$AT$441,42,FALSE)</f>
        <v>0.81266208141865171</v>
      </c>
      <c r="R17" s="4">
        <f t="shared" si="10"/>
        <v>39.978098433309142</v>
      </c>
      <c r="S17" s="5">
        <f>VLOOKUP($B17,Jar_Information_copy!$A$3:$AT$441,44,FALSE)</f>
        <v>13.851388541661436</v>
      </c>
      <c r="T17" s="3">
        <f>VLOOKUP($B17,Jar_Information_copy!$A$3:$AT$441,45,FALSE)</f>
        <v>1.2710605623542013</v>
      </c>
      <c r="U17" s="4">
        <f t="shared" si="11"/>
        <v>62.528553304452565</v>
      </c>
    </row>
    <row r="18" spans="1:21">
      <c r="A18" s="2" t="s">
        <v>446</v>
      </c>
      <c r="B18" s="2" t="s">
        <v>183</v>
      </c>
      <c r="C18" s="1">
        <f>VLOOKUP(B18,Jar_Information_copy!$A$3:$AT$441,13,FALSE)</f>
        <v>69.23</v>
      </c>
      <c r="D18" s="1">
        <f>VLOOKUP($B18,Jar_Information_copy!$A$3:$AT$441,14,FALSE)</f>
        <v>49.067000000000007</v>
      </c>
      <c r="E18" s="1">
        <f>VLOOKUP($B18,Jar_Information_copy!$A$3:$AT$441,15,FALSE)</f>
        <v>1.4523937949713077</v>
      </c>
      <c r="F18" s="1">
        <f t="shared" si="6"/>
        <v>49.067000000000007</v>
      </c>
      <c r="G18" s="5">
        <f>VLOOKUP($B18,Jar_Information_copy!$A$3:$AT$441,32,FALSE)</f>
        <v>3.7729167245342978</v>
      </c>
      <c r="H18" s="3">
        <f>VLOOKUP($B18,Jar_Information_copy!$A$3:$AT$441,33,FALSE)</f>
        <v>0.47208981291806951</v>
      </c>
      <c r="I18" s="4">
        <f t="shared" si="7"/>
        <v>32.682777748317953</v>
      </c>
      <c r="J18" s="5">
        <f>IF(VLOOKUP($B18,Jar_Information_copy!$A$3:$AT$441,35,FALSE)&lt;0,1,VLOOKUP($B18,Jar_Information_copy!$A$3:$AT$441,35,FALSE))</f>
        <v>0.97500000000582077</v>
      </c>
      <c r="K18" s="3">
        <f>VLOOKUP($B18,Jar_Information_copy!$A$3:$AT$441,36,FALSE)</f>
        <v>0.27384991411231352</v>
      </c>
      <c r="L18" s="4">
        <f t="shared" si="8"/>
        <v>13.436993735748889</v>
      </c>
      <c r="M18" s="5">
        <f>VLOOKUP($B18,Jar_Information_copy!$A$3:$AT$441,38,FALSE)</f>
        <v>2.9388888888934162</v>
      </c>
      <c r="N18" s="3">
        <f>VLOOKUP($B18,Jar_Information_copy!$A$3:$AT$441,39,FALSE)</f>
        <v>0.3375029023233454</v>
      </c>
      <c r="O18" s="4">
        <f t="shared" si="9"/>
        <v>16.560254908299591</v>
      </c>
      <c r="P18" s="5">
        <f>VLOOKUP($B18,Jar_Information_copy!$A$3:$AT$441,41,FALSE)</f>
        <v>7.1465277777824667</v>
      </c>
      <c r="Q18" s="3">
        <f>VLOOKUP($B18,Jar_Information_copy!$A$3:$AT$441,42,FALSE)</f>
        <v>0.8912626450879908</v>
      </c>
      <c r="R18" s="4">
        <f t="shared" si="10"/>
        <v>43.731584206532453</v>
      </c>
      <c r="S18" s="5">
        <f>VLOOKUP($B18,Jar_Information_copy!$A$3:$AT$441,44,FALSE)</f>
        <v>14.094444444446708</v>
      </c>
      <c r="T18" s="3">
        <f>VLOOKUP($B18,Jar_Information_copy!$A$3:$AT$441,45,FALSE)</f>
        <v>0.99369805925884813</v>
      </c>
      <c r="U18" s="4">
        <f t="shared" si="11"/>
        <v>48.757782673653907</v>
      </c>
    </row>
    <row r="19" spans="1:21">
      <c r="A19" s="2" t="s">
        <v>446</v>
      </c>
      <c r="B19" s="2" t="s">
        <v>282</v>
      </c>
      <c r="C19" s="1">
        <f>VLOOKUP(B19,Jar_Information_copy!$A$3:$AT$441,13,FALSE)</f>
        <v>91.376999999999995</v>
      </c>
      <c r="D19" s="1">
        <f>VLOOKUP($B19,Jar_Information_copy!$A$3:$AT$441,14,FALSE)</f>
        <v>67.499000000000009</v>
      </c>
      <c r="E19" s="1">
        <f>VLOOKUP($B19,Jar_Information_copy!$A$3:$AT$441,15,FALSE)</f>
        <v>1.3638188826745359</v>
      </c>
      <c r="F19" s="1">
        <f t="shared" si="6"/>
        <v>67.499000000000009</v>
      </c>
      <c r="G19" s="5">
        <f>VLOOKUP($B19,Jar_Information_copy!$A$3:$AT$441,32,FALSE)</f>
        <v>3.8152778356452473</v>
      </c>
      <c r="H19" s="3">
        <f>VLOOKUP($B19,Jar_Information_copy!$A$3:$AT$441,33,FALSE)</f>
        <v>0.18074613884003143</v>
      </c>
      <c r="I19" s="4">
        <f t="shared" si="7"/>
        <v>16.516039928785553</v>
      </c>
      <c r="J19" s="5">
        <f>IF(VLOOKUP($B19,Jar_Information_copy!$A$3:$AT$441,35,FALSE)&lt;0,1,VLOOKUP($B19,Jar_Information_copy!$A$3:$AT$441,35,FALSE))</f>
        <v>1.193751331018575</v>
      </c>
      <c r="K19" s="3">
        <f>VLOOKUP($B19,Jar_Information_copy!$A$3:$AT$441,36,FALSE)</f>
        <v>6.4948203999123752E-2</v>
      </c>
      <c r="L19" s="4">
        <f t="shared" si="8"/>
        <v>4.3839388217368551</v>
      </c>
      <c r="M19" s="5">
        <f>VLOOKUP($B19,Jar_Information_copy!$A$3:$AT$441,38,FALSE)</f>
        <v>2.9541679976828163</v>
      </c>
      <c r="N19" s="3">
        <f>VLOOKUP($B19,Jar_Information_copy!$A$3:$AT$441,39,FALSE)</f>
        <v>0.13541564310625037</v>
      </c>
      <c r="O19" s="4">
        <f t="shared" si="9"/>
        <v>9.1404204940287954</v>
      </c>
      <c r="P19" s="5">
        <f>VLOOKUP($B19,Jar_Information_copy!$A$3:$AT$441,41,FALSE)</f>
        <v>6.9958346643470577</v>
      </c>
      <c r="Q19" s="3">
        <f>VLOOKUP($B19,Jar_Information_copy!$A$3:$AT$441,42,FALSE)</f>
        <v>0.29709827915851295</v>
      </c>
      <c r="R19" s="4">
        <f t="shared" si="10"/>
        <v>20.053836744920467</v>
      </c>
      <c r="S19" s="5">
        <f>VLOOKUP($B19,Jar_Information_copy!$A$3:$AT$441,44,FALSE)</f>
        <v>13.960418113420019</v>
      </c>
      <c r="T19" s="3">
        <f>VLOOKUP($B19,Jar_Information_copy!$A$3:$AT$441,45,FALSE)</f>
        <v>0.4806728219685768</v>
      </c>
      <c r="U19" s="4">
        <f t="shared" si="11"/>
        <v>32.444934810056971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2020-04-27T14:03:44Z</dcterms:modified>
</cp:coreProperties>
</file>