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80" yWindow="0" windowWidth="27680" windowHeight="16440" tabRatio="557" firstSheet="11" activeTab="18"/>
  </bookViews>
  <sheets>
    <sheet name="arc_inc_ids2" sheetId="1" r:id="rId1"/>
    <sheet name="Methods" sheetId="8" r:id="rId2"/>
    <sheet name="templates" sheetId="2" r:id="rId3"/>
    <sheet name="jar_information" sheetId="3" r:id="rId4"/>
    <sheet name="Pre_04.12.18" sheetId="4" r:id="rId5"/>
    <sheet name="Pre_05.12.18" sheetId="5" r:id="rId6"/>
    <sheet name="Pre_06.12.18" sheetId="6" r:id="rId7"/>
    <sheet name="Pre_07.12.18" sheetId="7" r:id="rId8"/>
    <sheet name="Tabelle1" sheetId="9" r:id="rId9"/>
    <sheet name="Inc_10.12.18" sheetId="10" r:id="rId10"/>
    <sheet name="Inc_12.12.18" sheetId="11" r:id="rId11"/>
    <sheet name="Inc_14.12.18" sheetId="12" r:id="rId12"/>
    <sheet name="13C_PreInc" sheetId="13" r:id="rId13"/>
    <sheet name="13_Inc" sheetId="17" r:id="rId14"/>
    <sheet name="Inc_17.12.18" sheetId="14" r:id="rId15"/>
    <sheet name="Inc_14.01.19" sheetId="15" r:id="rId16"/>
    <sheet name="Inc_21.01.19" sheetId="16" r:id="rId17"/>
    <sheet name="14C" sheetId="18" r:id="rId18"/>
    <sheet name="archive-flux-t2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0" i="19" l="1"/>
  <c r="G21" i="12"/>
  <c r="N21" i="12"/>
  <c r="O21" i="12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98" i="19"/>
  <c r="I2" i="19"/>
  <c r="E2" i="19"/>
  <c r="N2" i="19"/>
  <c r="C3" i="19"/>
  <c r="I3" i="19"/>
  <c r="E3" i="19"/>
  <c r="N3" i="19"/>
  <c r="C4" i="19"/>
  <c r="I4" i="19"/>
  <c r="E4" i="19"/>
  <c r="N4" i="19"/>
  <c r="C5" i="19"/>
  <c r="I5" i="19"/>
  <c r="E5" i="19"/>
  <c r="N5" i="19"/>
  <c r="C6" i="19"/>
  <c r="I6" i="19"/>
  <c r="E6" i="19"/>
  <c r="N6" i="19"/>
  <c r="C7" i="19"/>
  <c r="I7" i="19"/>
  <c r="E7" i="19"/>
  <c r="N7" i="19"/>
  <c r="C8" i="19"/>
  <c r="I8" i="19"/>
  <c r="E8" i="19"/>
  <c r="N8" i="19"/>
  <c r="C9" i="19"/>
  <c r="I9" i="19"/>
  <c r="E9" i="19"/>
  <c r="N9" i="19"/>
  <c r="C10" i="19"/>
  <c r="I10" i="19"/>
  <c r="E10" i="19"/>
  <c r="N10" i="19"/>
  <c r="C11" i="19"/>
  <c r="I11" i="19"/>
  <c r="E11" i="19"/>
  <c r="N11" i="19"/>
  <c r="C12" i="19"/>
  <c r="I12" i="19"/>
  <c r="E12" i="19"/>
  <c r="N12" i="19"/>
  <c r="C13" i="19"/>
  <c r="I13" i="19"/>
  <c r="E13" i="19"/>
  <c r="N13" i="19"/>
  <c r="C14" i="19"/>
  <c r="I14" i="19"/>
  <c r="E14" i="19"/>
  <c r="N14" i="19"/>
  <c r="C15" i="19"/>
  <c r="I15" i="19"/>
  <c r="E15" i="19"/>
  <c r="N15" i="19"/>
  <c r="C16" i="19"/>
  <c r="I16" i="19"/>
  <c r="E16" i="19"/>
  <c r="N16" i="19"/>
  <c r="C17" i="19"/>
  <c r="I17" i="19"/>
  <c r="E17" i="19"/>
  <c r="N17" i="19"/>
  <c r="C18" i="19"/>
  <c r="I18" i="19"/>
  <c r="E18" i="19"/>
  <c r="N18" i="19"/>
  <c r="C19" i="19"/>
  <c r="I19" i="19"/>
  <c r="E19" i="19"/>
  <c r="N19" i="19"/>
  <c r="C20" i="19"/>
  <c r="I20" i="19"/>
  <c r="E20" i="19"/>
  <c r="N20" i="19"/>
  <c r="C21" i="19"/>
  <c r="I21" i="19"/>
  <c r="E21" i="19"/>
  <c r="N21" i="19"/>
  <c r="C22" i="19"/>
  <c r="I22" i="19"/>
  <c r="E22" i="19"/>
  <c r="N22" i="19"/>
  <c r="C23" i="19"/>
  <c r="I23" i="19"/>
  <c r="E23" i="19"/>
  <c r="N23" i="19"/>
  <c r="C24" i="19"/>
  <c r="I24" i="19"/>
  <c r="E24" i="19"/>
  <c r="N24" i="19"/>
  <c r="C25" i="19"/>
  <c r="I25" i="19"/>
  <c r="E25" i="19"/>
  <c r="N25" i="19"/>
  <c r="I26" i="19"/>
  <c r="E26" i="19"/>
  <c r="N26" i="19"/>
  <c r="C27" i="19"/>
  <c r="I27" i="19"/>
  <c r="E27" i="19"/>
  <c r="N27" i="19"/>
  <c r="C28" i="19"/>
  <c r="I28" i="19"/>
  <c r="E28" i="19"/>
  <c r="N28" i="19"/>
  <c r="C29" i="19"/>
  <c r="I29" i="19"/>
  <c r="E29" i="19"/>
  <c r="N29" i="19"/>
  <c r="C30" i="19"/>
  <c r="I30" i="19"/>
  <c r="E30" i="19"/>
  <c r="N30" i="19"/>
  <c r="C31" i="19"/>
  <c r="I31" i="19"/>
  <c r="E31" i="19"/>
  <c r="N31" i="19"/>
  <c r="C32" i="19"/>
  <c r="I32" i="19"/>
  <c r="E32" i="19"/>
  <c r="N32" i="19"/>
  <c r="C33" i="19"/>
  <c r="I33" i="19"/>
  <c r="E33" i="19"/>
  <c r="N33" i="19"/>
  <c r="C34" i="19"/>
  <c r="I34" i="19"/>
  <c r="E34" i="19"/>
  <c r="N34" i="19"/>
  <c r="C35" i="19"/>
  <c r="I35" i="19"/>
  <c r="E35" i="19"/>
  <c r="N35" i="19"/>
  <c r="C36" i="19"/>
  <c r="I36" i="19"/>
  <c r="E36" i="19"/>
  <c r="N36" i="19"/>
  <c r="C37" i="19"/>
  <c r="I37" i="19"/>
  <c r="E37" i="19"/>
  <c r="N37" i="19"/>
  <c r="C38" i="19"/>
  <c r="I38" i="19"/>
  <c r="E38" i="19"/>
  <c r="N38" i="19"/>
  <c r="C39" i="19"/>
  <c r="I39" i="19"/>
  <c r="E39" i="19"/>
  <c r="N39" i="19"/>
  <c r="C40" i="19"/>
  <c r="I40" i="19"/>
  <c r="E40" i="19"/>
  <c r="N40" i="19"/>
  <c r="C41" i="19"/>
  <c r="I41" i="19"/>
  <c r="E41" i="19"/>
  <c r="N41" i="19"/>
  <c r="C42" i="19"/>
  <c r="I42" i="19"/>
  <c r="E42" i="19"/>
  <c r="N42" i="19"/>
  <c r="C43" i="19"/>
  <c r="I43" i="19"/>
  <c r="E43" i="19"/>
  <c r="N43" i="19"/>
  <c r="C44" i="19"/>
  <c r="I44" i="19"/>
  <c r="E44" i="19"/>
  <c r="N44" i="19"/>
  <c r="C45" i="19"/>
  <c r="I45" i="19"/>
  <c r="E45" i="19"/>
  <c r="N45" i="19"/>
  <c r="C46" i="19"/>
  <c r="I46" i="19"/>
  <c r="E46" i="19"/>
  <c r="N46" i="19"/>
  <c r="C47" i="19"/>
  <c r="I47" i="19"/>
  <c r="E47" i="19"/>
  <c r="N47" i="19"/>
  <c r="C48" i="19"/>
  <c r="I48" i="19"/>
  <c r="E48" i="19"/>
  <c r="N48" i="19"/>
  <c r="C49" i="19"/>
  <c r="I49" i="19"/>
  <c r="E49" i="19"/>
  <c r="N49" i="19"/>
  <c r="I50" i="19"/>
  <c r="E50" i="19"/>
  <c r="N50" i="19"/>
  <c r="C51" i="19"/>
  <c r="I51" i="19"/>
  <c r="E51" i="19"/>
  <c r="N51" i="19"/>
  <c r="C52" i="19"/>
  <c r="I52" i="19"/>
  <c r="E52" i="19"/>
  <c r="N52" i="19"/>
  <c r="C53" i="19"/>
  <c r="I53" i="19"/>
  <c r="E53" i="19"/>
  <c r="N53" i="19"/>
  <c r="C54" i="19"/>
  <c r="I54" i="19"/>
  <c r="E54" i="19"/>
  <c r="N54" i="19"/>
  <c r="C55" i="19"/>
  <c r="I55" i="19"/>
  <c r="E55" i="19"/>
  <c r="N55" i="19"/>
  <c r="C56" i="19"/>
  <c r="I56" i="19"/>
  <c r="E56" i="19"/>
  <c r="N56" i="19"/>
  <c r="C57" i="19"/>
  <c r="I57" i="19"/>
  <c r="E57" i="19"/>
  <c r="N57" i="19"/>
  <c r="C58" i="19"/>
  <c r="I58" i="19"/>
  <c r="E58" i="19"/>
  <c r="N58" i="19"/>
  <c r="C59" i="19"/>
  <c r="I59" i="19"/>
  <c r="E59" i="19"/>
  <c r="N59" i="19"/>
  <c r="C60" i="19"/>
  <c r="I60" i="19"/>
  <c r="E60" i="19"/>
  <c r="N60" i="19"/>
  <c r="C61" i="19"/>
  <c r="I61" i="19"/>
  <c r="E61" i="19"/>
  <c r="N61" i="19"/>
  <c r="C62" i="19"/>
  <c r="I62" i="19"/>
  <c r="E62" i="19"/>
  <c r="N62" i="19"/>
  <c r="C63" i="19"/>
  <c r="I63" i="19"/>
  <c r="E63" i="19"/>
  <c r="N63" i="19"/>
  <c r="C64" i="19"/>
  <c r="I64" i="19"/>
  <c r="E64" i="19"/>
  <c r="N64" i="19"/>
  <c r="C65" i="19"/>
  <c r="I65" i="19"/>
  <c r="E65" i="19"/>
  <c r="N65" i="19"/>
  <c r="C66" i="19"/>
  <c r="I66" i="19"/>
  <c r="E66" i="19"/>
  <c r="N66" i="19"/>
  <c r="C67" i="19"/>
  <c r="I67" i="19"/>
  <c r="E67" i="19"/>
  <c r="N67" i="19"/>
  <c r="C68" i="19"/>
  <c r="I68" i="19"/>
  <c r="E68" i="19"/>
  <c r="N68" i="19"/>
  <c r="C69" i="19"/>
  <c r="I69" i="19"/>
  <c r="E69" i="19"/>
  <c r="N69" i="19"/>
  <c r="C70" i="19"/>
  <c r="I70" i="19"/>
  <c r="E70" i="19"/>
  <c r="N70" i="19"/>
  <c r="C71" i="19"/>
  <c r="I71" i="19"/>
  <c r="E71" i="19"/>
  <c r="N71" i="19"/>
  <c r="C72" i="19"/>
  <c r="I72" i="19"/>
  <c r="E72" i="19"/>
  <c r="N72" i="19"/>
  <c r="C73" i="19"/>
  <c r="I73" i="19"/>
  <c r="E73" i="19"/>
  <c r="N73" i="19"/>
  <c r="I74" i="19"/>
  <c r="E74" i="19"/>
  <c r="N74" i="19"/>
  <c r="C75" i="19"/>
  <c r="I75" i="19"/>
  <c r="E75" i="19"/>
  <c r="N75" i="19"/>
  <c r="C76" i="19"/>
  <c r="I76" i="19"/>
  <c r="E76" i="19"/>
  <c r="N76" i="19"/>
  <c r="C77" i="19"/>
  <c r="I77" i="19"/>
  <c r="E77" i="19"/>
  <c r="N77" i="19"/>
  <c r="C78" i="19"/>
  <c r="I78" i="19"/>
  <c r="E78" i="19"/>
  <c r="N78" i="19"/>
  <c r="C79" i="19"/>
  <c r="I79" i="19"/>
  <c r="E79" i="19"/>
  <c r="N79" i="19"/>
  <c r="C80" i="19"/>
  <c r="I80" i="19"/>
  <c r="E80" i="19"/>
  <c r="N80" i="19"/>
  <c r="C81" i="19"/>
  <c r="I81" i="19"/>
  <c r="E81" i="19"/>
  <c r="N81" i="19"/>
  <c r="C82" i="19"/>
  <c r="I82" i="19"/>
  <c r="E82" i="19"/>
  <c r="N82" i="19"/>
  <c r="C83" i="19"/>
  <c r="I83" i="19"/>
  <c r="E83" i="19"/>
  <c r="N83" i="19"/>
  <c r="C84" i="19"/>
  <c r="I84" i="19"/>
  <c r="E84" i="19"/>
  <c r="N84" i="19"/>
  <c r="C85" i="19"/>
  <c r="I85" i="19"/>
  <c r="E85" i="19"/>
  <c r="N85" i="19"/>
  <c r="C86" i="19"/>
  <c r="I86" i="19"/>
  <c r="E86" i="19"/>
  <c r="N86" i="19"/>
  <c r="C87" i="19"/>
  <c r="I87" i="19"/>
  <c r="E87" i="19"/>
  <c r="N87" i="19"/>
  <c r="C88" i="19"/>
  <c r="I88" i="19"/>
  <c r="E88" i="19"/>
  <c r="N88" i="19"/>
  <c r="C89" i="19"/>
  <c r="I89" i="19"/>
  <c r="E89" i="19"/>
  <c r="N89" i="19"/>
  <c r="C90" i="19"/>
  <c r="I90" i="19"/>
  <c r="E90" i="19"/>
  <c r="N90" i="19"/>
  <c r="C91" i="19"/>
  <c r="I91" i="19"/>
  <c r="E91" i="19"/>
  <c r="N91" i="19"/>
  <c r="C92" i="19"/>
  <c r="I92" i="19"/>
  <c r="E92" i="19"/>
  <c r="N92" i="19"/>
  <c r="C93" i="19"/>
  <c r="I93" i="19"/>
  <c r="E93" i="19"/>
  <c r="N93" i="19"/>
  <c r="C94" i="19"/>
  <c r="I94" i="19"/>
  <c r="E94" i="19"/>
  <c r="N94" i="19"/>
  <c r="C95" i="19"/>
  <c r="I95" i="19"/>
  <c r="E95" i="19"/>
  <c r="N95" i="19"/>
  <c r="C96" i="19"/>
  <c r="I96" i="19"/>
  <c r="E96" i="19"/>
  <c r="N96" i="19"/>
  <c r="C97" i="19"/>
  <c r="I97" i="19"/>
  <c r="E97" i="19"/>
  <c r="N97" i="19"/>
  <c r="C99" i="19"/>
  <c r="I99" i="19"/>
  <c r="C100" i="19"/>
  <c r="I100" i="19"/>
  <c r="C101" i="19"/>
  <c r="I101" i="19"/>
  <c r="C102" i="19"/>
  <c r="I102" i="19"/>
  <c r="C103" i="19"/>
  <c r="I103" i="19"/>
  <c r="C104" i="19"/>
  <c r="I104" i="19"/>
  <c r="C105" i="19"/>
  <c r="I105" i="19"/>
  <c r="C106" i="19"/>
  <c r="I106" i="19"/>
  <c r="C107" i="19"/>
  <c r="I107" i="19"/>
  <c r="C108" i="19"/>
  <c r="I108" i="19"/>
  <c r="C109" i="19"/>
  <c r="I109" i="19"/>
  <c r="C110" i="19"/>
  <c r="I110" i="19"/>
  <c r="C111" i="19"/>
  <c r="I111" i="19"/>
  <c r="C112" i="19"/>
  <c r="I112" i="19"/>
  <c r="C113" i="19"/>
  <c r="I113" i="19"/>
  <c r="C114" i="19"/>
  <c r="I114" i="19"/>
  <c r="C115" i="19"/>
  <c r="I115" i="19"/>
  <c r="C116" i="19"/>
  <c r="I116" i="19"/>
  <c r="C117" i="19"/>
  <c r="I117" i="19"/>
  <c r="C118" i="19"/>
  <c r="I118" i="19"/>
  <c r="C119" i="19"/>
  <c r="I119" i="19"/>
  <c r="C120" i="19"/>
  <c r="I120" i="19"/>
  <c r="C121" i="19"/>
  <c r="I121" i="19"/>
  <c r="I122" i="19"/>
  <c r="C123" i="19"/>
  <c r="I123" i="19"/>
  <c r="C124" i="19"/>
  <c r="I124" i="19"/>
  <c r="C125" i="19"/>
  <c r="I125" i="19"/>
  <c r="C126" i="19"/>
  <c r="I126" i="19"/>
  <c r="C127" i="19"/>
  <c r="I127" i="19"/>
  <c r="C128" i="19"/>
  <c r="I128" i="19"/>
  <c r="C129" i="19"/>
  <c r="I129" i="19"/>
  <c r="C130" i="19"/>
  <c r="I130" i="19"/>
  <c r="C131" i="19"/>
  <c r="I131" i="19"/>
  <c r="C132" i="19"/>
  <c r="I132" i="19"/>
  <c r="C133" i="19"/>
  <c r="I133" i="19"/>
  <c r="C134" i="19"/>
  <c r="I134" i="19"/>
  <c r="C135" i="19"/>
  <c r="I135" i="19"/>
  <c r="C136" i="19"/>
  <c r="I136" i="19"/>
  <c r="C137" i="19"/>
  <c r="I137" i="19"/>
  <c r="C138" i="19"/>
  <c r="I138" i="19"/>
  <c r="C139" i="19"/>
  <c r="I139" i="19"/>
  <c r="C140" i="19"/>
  <c r="I140" i="19"/>
  <c r="C141" i="19"/>
  <c r="I141" i="19"/>
  <c r="C142" i="19"/>
  <c r="I142" i="19"/>
  <c r="C143" i="19"/>
  <c r="I143" i="19"/>
  <c r="C144" i="19"/>
  <c r="I144" i="19"/>
  <c r="C145" i="19"/>
  <c r="I145" i="19"/>
  <c r="I146" i="19"/>
  <c r="C147" i="19"/>
  <c r="I147" i="19"/>
  <c r="C148" i="19"/>
  <c r="I148" i="19"/>
  <c r="C149" i="19"/>
  <c r="I149" i="19"/>
  <c r="C150" i="19"/>
  <c r="I150" i="19"/>
  <c r="C151" i="19"/>
  <c r="I151" i="19"/>
  <c r="C152" i="19"/>
  <c r="I152" i="19"/>
  <c r="C153" i="19"/>
  <c r="I153" i="19"/>
  <c r="C154" i="19"/>
  <c r="I154" i="19"/>
  <c r="C155" i="19"/>
  <c r="I155" i="19"/>
  <c r="C156" i="19"/>
  <c r="I156" i="19"/>
  <c r="C157" i="19"/>
  <c r="I157" i="19"/>
  <c r="C158" i="19"/>
  <c r="I158" i="19"/>
  <c r="C159" i="19"/>
  <c r="I159" i="19"/>
  <c r="C160" i="19"/>
  <c r="I160" i="19"/>
  <c r="C161" i="19"/>
  <c r="I161" i="19"/>
  <c r="C162" i="19"/>
  <c r="I162" i="19"/>
  <c r="C163" i="19"/>
  <c r="I163" i="19"/>
  <c r="C164" i="19"/>
  <c r="I164" i="19"/>
  <c r="C165" i="19"/>
  <c r="I165" i="19"/>
  <c r="C166" i="19"/>
  <c r="I166" i="19"/>
  <c r="C167" i="19"/>
  <c r="I167" i="19"/>
  <c r="C168" i="19"/>
  <c r="I168" i="19"/>
  <c r="C169" i="19"/>
  <c r="I169" i="19"/>
  <c r="I170" i="19"/>
  <c r="C171" i="19"/>
  <c r="I171" i="19"/>
  <c r="C172" i="19"/>
  <c r="I172" i="19"/>
  <c r="C173" i="19"/>
  <c r="I173" i="19"/>
  <c r="C174" i="19"/>
  <c r="I174" i="19"/>
  <c r="C175" i="19"/>
  <c r="I175" i="19"/>
  <c r="C176" i="19"/>
  <c r="I176" i="19"/>
  <c r="C177" i="19"/>
  <c r="I177" i="19"/>
  <c r="C178" i="19"/>
  <c r="I178" i="19"/>
  <c r="C179" i="19"/>
  <c r="I179" i="19"/>
  <c r="C180" i="19"/>
  <c r="I180" i="19"/>
  <c r="C181" i="19"/>
  <c r="I181" i="19"/>
  <c r="C182" i="19"/>
  <c r="I182" i="19"/>
  <c r="C183" i="19"/>
  <c r="I183" i="19"/>
  <c r="C184" i="19"/>
  <c r="I184" i="19"/>
  <c r="C185" i="19"/>
  <c r="I185" i="19"/>
  <c r="C186" i="19"/>
  <c r="I186" i="19"/>
  <c r="C187" i="19"/>
  <c r="I187" i="19"/>
  <c r="C188" i="19"/>
  <c r="I188" i="19"/>
  <c r="C189" i="19"/>
  <c r="I189" i="19"/>
  <c r="C190" i="19"/>
  <c r="I190" i="19"/>
  <c r="C191" i="19"/>
  <c r="I191" i="19"/>
  <c r="C192" i="19"/>
  <c r="I192" i="19"/>
  <c r="C193" i="19"/>
  <c r="I193" i="19"/>
  <c r="I194" i="19"/>
  <c r="C195" i="19"/>
  <c r="I195" i="19"/>
  <c r="C196" i="19"/>
  <c r="I196" i="19"/>
  <c r="C197" i="19"/>
  <c r="I197" i="19"/>
  <c r="C198" i="19"/>
  <c r="I198" i="19"/>
  <c r="C199" i="19"/>
  <c r="I199" i="19"/>
  <c r="C200" i="19"/>
  <c r="I200" i="19"/>
  <c r="C201" i="19"/>
  <c r="I201" i="19"/>
  <c r="C202" i="19"/>
  <c r="I202" i="19"/>
  <c r="C203" i="19"/>
  <c r="I203" i="19"/>
  <c r="C204" i="19"/>
  <c r="I204" i="19"/>
  <c r="C205" i="19"/>
  <c r="I205" i="19"/>
  <c r="C206" i="19"/>
  <c r="I206" i="19"/>
  <c r="C207" i="19"/>
  <c r="I207" i="19"/>
  <c r="C208" i="19"/>
  <c r="I208" i="19"/>
  <c r="C209" i="19"/>
  <c r="I209" i="19"/>
  <c r="C210" i="19"/>
  <c r="I210" i="19"/>
  <c r="C211" i="19"/>
  <c r="I211" i="19"/>
  <c r="C212" i="19"/>
  <c r="I212" i="19"/>
  <c r="C213" i="19"/>
  <c r="I213" i="19"/>
  <c r="C214" i="19"/>
  <c r="I214" i="19"/>
  <c r="C215" i="19"/>
  <c r="I215" i="19"/>
  <c r="C216" i="19"/>
  <c r="I216" i="19"/>
  <c r="C217" i="19"/>
  <c r="I217" i="19"/>
  <c r="I218" i="19"/>
  <c r="C219" i="19"/>
  <c r="I219" i="19"/>
  <c r="C220" i="19"/>
  <c r="I220" i="19"/>
  <c r="C221" i="19"/>
  <c r="I221" i="19"/>
  <c r="C222" i="19"/>
  <c r="I222" i="19"/>
  <c r="C223" i="19"/>
  <c r="I223" i="19"/>
  <c r="C224" i="19"/>
  <c r="I224" i="19"/>
  <c r="C225" i="19"/>
  <c r="I225" i="19"/>
  <c r="C226" i="19"/>
  <c r="I226" i="19"/>
  <c r="C227" i="19"/>
  <c r="I227" i="19"/>
  <c r="C228" i="19"/>
  <c r="I228" i="19"/>
  <c r="C229" i="19"/>
  <c r="I229" i="19"/>
  <c r="C230" i="19"/>
  <c r="I230" i="19"/>
  <c r="C231" i="19"/>
  <c r="I231" i="19"/>
  <c r="C232" i="19"/>
  <c r="I232" i="19"/>
  <c r="C233" i="19"/>
  <c r="I233" i="19"/>
  <c r="C234" i="19"/>
  <c r="I234" i="19"/>
  <c r="C235" i="19"/>
  <c r="I235" i="19"/>
  <c r="C236" i="19"/>
  <c r="I236" i="19"/>
  <c r="C237" i="19"/>
  <c r="I237" i="19"/>
  <c r="C238" i="19"/>
  <c r="I238" i="19"/>
  <c r="C239" i="19"/>
  <c r="I239" i="19"/>
  <c r="C240" i="19"/>
  <c r="I240" i="19"/>
  <c r="C241" i="19"/>
  <c r="I241" i="19"/>
  <c r="I98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" i="19"/>
  <c r="O27" i="19"/>
  <c r="O3" i="19"/>
  <c r="D27" i="19"/>
  <c r="O28" i="19"/>
  <c r="O4" i="19"/>
  <c r="D28" i="19"/>
  <c r="O29" i="19"/>
  <c r="O5" i="19"/>
  <c r="D29" i="19"/>
  <c r="O30" i="19"/>
  <c r="O6" i="19"/>
  <c r="D30" i="19"/>
  <c r="O31" i="19"/>
  <c r="O7" i="19"/>
  <c r="D31" i="19"/>
  <c r="O32" i="19"/>
  <c r="O8" i="19"/>
  <c r="D32" i="19"/>
  <c r="O33" i="19"/>
  <c r="O9" i="19"/>
  <c r="D33" i="19"/>
  <c r="O34" i="19"/>
  <c r="O10" i="19"/>
  <c r="D34" i="19"/>
  <c r="O35" i="19"/>
  <c r="O11" i="19"/>
  <c r="D35" i="19"/>
  <c r="O36" i="19"/>
  <c r="O12" i="19"/>
  <c r="D36" i="19"/>
  <c r="O37" i="19"/>
  <c r="O13" i="19"/>
  <c r="D37" i="19"/>
  <c r="O38" i="19"/>
  <c r="O14" i="19"/>
  <c r="D38" i="19"/>
  <c r="O39" i="19"/>
  <c r="O15" i="19"/>
  <c r="D39" i="19"/>
  <c r="O40" i="19"/>
  <c r="O16" i="19"/>
  <c r="D40" i="19"/>
  <c r="O41" i="19"/>
  <c r="O17" i="19"/>
  <c r="D41" i="19"/>
  <c r="O42" i="19"/>
  <c r="O18" i="19"/>
  <c r="D42" i="19"/>
  <c r="O43" i="19"/>
  <c r="O19" i="19"/>
  <c r="D43" i="19"/>
  <c r="O44" i="19"/>
  <c r="O20" i="19"/>
  <c r="D44" i="19"/>
  <c r="O45" i="19"/>
  <c r="O21" i="19"/>
  <c r="D45" i="19"/>
  <c r="O46" i="19"/>
  <c r="O22" i="19"/>
  <c r="D46" i="19"/>
  <c r="O47" i="19"/>
  <c r="O23" i="19"/>
  <c r="D47" i="19"/>
  <c r="O48" i="19"/>
  <c r="O24" i="19"/>
  <c r="D48" i="19"/>
  <c r="O49" i="19"/>
  <c r="O25" i="19"/>
  <c r="D49" i="19"/>
  <c r="O50" i="19"/>
  <c r="O26" i="19"/>
  <c r="D50" i="19"/>
  <c r="O51" i="19"/>
  <c r="D51" i="19"/>
  <c r="O52" i="19"/>
  <c r="D52" i="19"/>
  <c r="O53" i="19"/>
  <c r="D53" i="19"/>
  <c r="O54" i="19"/>
  <c r="D54" i="19"/>
  <c r="O55" i="19"/>
  <c r="D55" i="19"/>
  <c r="O56" i="19"/>
  <c r="D56" i="19"/>
  <c r="O57" i="19"/>
  <c r="D57" i="19"/>
  <c r="O58" i="19"/>
  <c r="D58" i="19"/>
  <c r="O59" i="19"/>
  <c r="D59" i="19"/>
  <c r="O60" i="19"/>
  <c r="D60" i="19"/>
  <c r="O61" i="19"/>
  <c r="D61" i="19"/>
  <c r="O62" i="19"/>
  <c r="D62" i="19"/>
  <c r="O63" i="19"/>
  <c r="D63" i="19"/>
  <c r="O64" i="19"/>
  <c r="D64" i="19"/>
  <c r="O65" i="19"/>
  <c r="D65" i="19"/>
  <c r="O66" i="19"/>
  <c r="D66" i="19"/>
  <c r="O67" i="19"/>
  <c r="D67" i="19"/>
  <c r="O68" i="19"/>
  <c r="D68" i="19"/>
  <c r="O69" i="19"/>
  <c r="D69" i="19"/>
  <c r="O70" i="19"/>
  <c r="D70" i="19"/>
  <c r="O71" i="19"/>
  <c r="D71" i="19"/>
  <c r="O72" i="19"/>
  <c r="D72" i="19"/>
  <c r="O73" i="19"/>
  <c r="D73" i="19"/>
  <c r="O74" i="19"/>
  <c r="D74" i="19"/>
  <c r="O75" i="19"/>
  <c r="D75" i="19"/>
  <c r="O76" i="19"/>
  <c r="D76" i="19"/>
  <c r="O77" i="19"/>
  <c r="D77" i="19"/>
  <c r="O78" i="19"/>
  <c r="D78" i="19"/>
  <c r="O79" i="19"/>
  <c r="D79" i="19"/>
  <c r="O80" i="19"/>
  <c r="D80" i="19"/>
  <c r="O81" i="19"/>
  <c r="D81" i="19"/>
  <c r="O82" i="19"/>
  <c r="D82" i="19"/>
  <c r="O83" i="19"/>
  <c r="D83" i="19"/>
  <c r="O84" i="19"/>
  <c r="D84" i="19"/>
  <c r="O85" i="19"/>
  <c r="D85" i="19"/>
  <c r="O86" i="19"/>
  <c r="D86" i="19"/>
  <c r="O87" i="19"/>
  <c r="D87" i="19"/>
  <c r="O88" i="19"/>
  <c r="D88" i="19"/>
  <c r="O89" i="19"/>
  <c r="D89" i="19"/>
  <c r="O90" i="19"/>
  <c r="D90" i="19"/>
  <c r="O91" i="19"/>
  <c r="D91" i="19"/>
  <c r="O92" i="19"/>
  <c r="D92" i="19"/>
  <c r="O93" i="19"/>
  <c r="D93" i="19"/>
  <c r="O94" i="19"/>
  <c r="D94" i="19"/>
  <c r="O95" i="19"/>
  <c r="D95" i="19"/>
  <c r="O96" i="19"/>
  <c r="D96" i="19"/>
  <c r="O97" i="19"/>
  <c r="D97" i="19"/>
  <c r="O98" i="19"/>
  <c r="D98" i="19"/>
  <c r="O99" i="19"/>
  <c r="D99" i="19"/>
  <c r="O100" i="19"/>
  <c r="D100" i="19"/>
  <c r="O101" i="19"/>
  <c r="D101" i="19"/>
  <c r="O102" i="19"/>
  <c r="D102" i="19"/>
  <c r="O103" i="19"/>
  <c r="D103" i="19"/>
  <c r="O104" i="19"/>
  <c r="D104" i="19"/>
  <c r="O105" i="19"/>
  <c r="D105" i="19"/>
  <c r="O106" i="19"/>
  <c r="D106" i="19"/>
  <c r="O107" i="19"/>
  <c r="D107" i="19"/>
  <c r="O108" i="19"/>
  <c r="D108" i="19"/>
  <c r="O109" i="19"/>
  <c r="D109" i="19"/>
  <c r="O110" i="19"/>
  <c r="D110" i="19"/>
  <c r="O111" i="19"/>
  <c r="D111" i="19"/>
  <c r="O112" i="19"/>
  <c r="D112" i="19"/>
  <c r="O113" i="19"/>
  <c r="D113" i="19"/>
  <c r="O114" i="19"/>
  <c r="D114" i="19"/>
  <c r="O115" i="19"/>
  <c r="D115" i="19"/>
  <c r="O116" i="19"/>
  <c r="D116" i="19"/>
  <c r="O117" i="19"/>
  <c r="D117" i="19"/>
  <c r="O118" i="19"/>
  <c r="D118" i="19"/>
  <c r="O119" i="19"/>
  <c r="D119" i="19"/>
  <c r="O120" i="19"/>
  <c r="D120" i="19"/>
  <c r="O121" i="19"/>
  <c r="D121" i="19"/>
  <c r="O122" i="19"/>
  <c r="D122" i="19"/>
  <c r="O123" i="19"/>
  <c r="D123" i="19"/>
  <c r="O124" i="19"/>
  <c r="D124" i="19"/>
  <c r="O125" i="19"/>
  <c r="D125" i="19"/>
  <c r="O126" i="19"/>
  <c r="D126" i="19"/>
  <c r="O127" i="19"/>
  <c r="D127" i="19"/>
  <c r="O128" i="19"/>
  <c r="D128" i="19"/>
  <c r="O129" i="19"/>
  <c r="D129" i="19"/>
  <c r="O130" i="19"/>
  <c r="D130" i="19"/>
  <c r="O131" i="19"/>
  <c r="D131" i="19"/>
  <c r="O132" i="19"/>
  <c r="D132" i="19"/>
  <c r="O133" i="19"/>
  <c r="D133" i="19"/>
  <c r="O134" i="19"/>
  <c r="D134" i="19"/>
  <c r="O135" i="19"/>
  <c r="D135" i="19"/>
  <c r="O136" i="19"/>
  <c r="D136" i="19"/>
  <c r="O137" i="19"/>
  <c r="D137" i="19"/>
  <c r="O138" i="19"/>
  <c r="D138" i="19"/>
  <c r="O139" i="19"/>
  <c r="D139" i="19"/>
  <c r="O140" i="19"/>
  <c r="D140" i="19"/>
  <c r="O141" i="19"/>
  <c r="D141" i="19"/>
  <c r="O142" i="19"/>
  <c r="D142" i="19"/>
  <c r="O143" i="19"/>
  <c r="D143" i="19"/>
  <c r="O144" i="19"/>
  <c r="D144" i="19"/>
  <c r="O145" i="19"/>
  <c r="D145" i="19"/>
  <c r="O146" i="19"/>
  <c r="D146" i="19"/>
  <c r="O147" i="19"/>
  <c r="D147" i="19"/>
  <c r="O148" i="19"/>
  <c r="D148" i="19"/>
  <c r="O149" i="19"/>
  <c r="D149" i="19"/>
  <c r="O150" i="19"/>
  <c r="D150" i="19"/>
  <c r="O151" i="19"/>
  <c r="D151" i="19"/>
  <c r="O152" i="19"/>
  <c r="D152" i="19"/>
  <c r="O153" i="19"/>
  <c r="D153" i="19"/>
  <c r="O154" i="19"/>
  <c r="D154" i="19"/>
  <c r="O155" i="19"/>
  <c r="D155" i="19"/>
  <c r="O156" i="19"/>
  <c r="D156" i="19"/>
  <c r="O157" i="19"/>
  <c r="D157" i="19"/>
  <c r="O158" i="19"/>
  <c r="D158" i="19"/>
  <c r="O159" i="19"/>
  <c r="D159" i="19"/>
  <c r="O160" i="19"/>
  <c r="D160" i="19"/>
  <c r="O161" i="19"/>
  <c r="D161" i="19"/>
  <c r="O162" i="19"/>
  <c r="D162" i="19"/>
  <c r="O163" i="19"/>
  <c r="D163" i="19"/>
  <c r="O164" i="19"/>
  <c r="D164" i="19"/>
  <c r="O165" i="19"/>
  <c r="D165" i="19"/>
  <c r="O166" i="19"/>
  <c r="D166" i="19"/>
  <c r="O167" i="19"/>
  <c r="D167" i="19"/>
  <c r="O168" i="19"/>
  <c r="D168" i="19"/>
  <c r="O169" i="19"/>
  <c r="D169" i="19"/>
  <c r="O170" i="19"/>
  <c r="D170" i="19"/>
  <c r="O171" i="19"/>
  <c r="D171" i="19"/>
  <c r="O172" i="19"/>
  <c r="D172" i="19"/>
  <c r="O173" i="19"/>
  <c r="D173" i="19"/>
  <c r="O174" i="19"/>
  <c r="D174" i="19"/>
  <c r="O175" i="19"/>
  <c r="D175" i="19"/>
  <c r="O176" i="19"/>
  <c r="D176" i="19"/>
  <c r="O177" i="19"/>
  <c r="D177" i="19"/>
  <c r="O178" i="19"/>
  <c r="D178" i="19"/>
  <c r="O179" i="19"/>
  <c r="D179" i="19"/>
  <c r="O180" i="19"/>
  <c r="D180" i="19"/>
  <c r="O181" i="19"/>
  <c r="D181" i="19"/>
  <c r="O182" i="19"/>
  <c r="D182" i="19"/>
  <c r="O183" i="19"/>
  <c r="D183" i="19"/>
  <c r="O184" i="19"/>
  <c r="D184" i="19"/>
  <c r="O185" i="19"/>
  <c r="D185" i="19"/>
  <c r="O186" i="19"/>
  <c r="D186" i="19"/>
  <c r="O187" i="19"/>
  <c r="D187" i="19"/>
  <c r="O188" i="19"/>
  <c r="D188" i="19"/>
  <c r="O189" i="19"/>
  <c r="D189" i="19"/>
  <c r="O190" i="19"/>
  <c r="D190" i="19"/>
  <c r="O191" i="19"/>
  <c r="D191" i="19"/>
  <c r="O192" i="19"/>
  <c r="D192" i="19"/>
  <c r="O193" i="19"/>
  <c r="D193" i="19"/>
  <c r="O194" i="19"/>
  <c r="D194" i="19"/>
  <c r="O195" i="19"/>
  <c r="D195" i="19"/>
  <c r="O196" i="19"/>
  <c r="D196" i="19"/>
  <c r="O197" i="19"/>
  <c r="D197" i="19"/>
  <c r="O198" i="19"/>
  <c r="D198" i="19"/>
  <c r="O199" i="19"/>
  <c r="D199" i="19"/>
  <c r="O200" i="19"/>
  <c r="D200" i="19"/>
  <c r="O201" i="19"/>
  <c r="D201" i="19"/>
  <c r="O202" i="19"/>
  <c r="D202" i="19"/>
  <c r="O203" i="19"/>
  <c r="D203" i="19"/>
  <c r="O204" i="19"/>
  <c r="D204" i="19"/>
  <c r="O205" i="19"/>
  <c r="D205" i="19"/>
  <c r="O206" i="19"/>
  <c r="D206" i="19"/>
  <c r="O207" i="19"/>
  <c r="D207" i="19"/>
  <c r="O208" i="19"/>
  <c r="D208" i="19"/>
  <c r="O209" i="19"/>
  <c r="D209" i="19"/>
  <c r="O210" i="19"/>
  <c r="D210" i="19"/>
  <c r="O211" i="19"/>
  <c r="D211" i="19"/>
  <c r="O212" i="19"/>
  <c r="D212" i="19"/>
  <c r="O213" i="19"/>
  <c r="D213" i="19"/>
  <c r="O214" i="19"/>
  <c r="D214" i="19"/>
  <c r="O215" i="19"/>
  <c r="D215" i="19"/>
  <c r="O216" i="19"/>
  <c r="D216" i="19"/>
  <c r="O217" i="19"/>
  <c r="D217" i="19"/>
  <c r="O218" i="19"/>
  <c r="D218" i="19"/>
  <c r="O219" i="19"/>
  <c r="D219" i="19"/>
  <c r="O220" i="19"/>
  <c r="D220" i="19"/>
  <c r="O221" i="19"/>
  <c r="D221" i="19"/>
  <c r="O222" i="19"/>
  <c r="D222" i="19"/>
  <c r="O223" i="19"/>
  <c r="D223" i="19"/>
  <c r="O224" i="19"/>
  <c r="D224" i="19"/>
  <c r="O225" i="19"/>
  <c r="D225" i="19"/>
  <c r="O226" i="19"/>
  <c r="D226" i="19"/>
  <c r="O227" i="19"/>
  <c r="D227" i="19"/>
  <c r="O228" i="19"/>
  <c r="D228" i="19"/>
  <c r="O229" i="19"/>
  <c r="D229" i="19"/>
  <c r="O230" i="19"/>
  <c r="D230" i="19"/>
  <c r="O231" i="19"/>
  <c r="D231" i="19"/>
  <c r="O232" i="19"/>
  <c r="D232" i="19"/>
  <c r="O233" i="19"/>
  <c r="D233" i="19"/>
  <c r="O234" i="19"/>
  <c r="D234" i="19"/>
  <c r="O235" i="19"/>
  <c r="D235" i="19"/>
  <c r="O236" i="19"/>
  <c r="D236" i="19"/>
  <c r="O237" i="19"/>
  <c r="D237" i="19"/>
  <c r="O238" i="19"/>
  <c r="D238" i="19"/>
  <c r="O239" i="19"/>
  <c r="D239" i="19"/>
  <c r="O240" i="19"/>
  <c r="D240" i="19"/>
  <c r="O241" i="19"/>
  <c r="D241" i="19"/>
  <c r="O2" i="19"/>
  <c r="D26" i="19"/>
  <c r="J75" i="19"/>
  <c r="K75" i="19"/>
  <c r="L75" i="19"/>
  <c r="J76" i="19"/>
  <c r="K76" i="19"/>
  <c r="L76" i="19"/>
  <c r="J77" i="19"/>
  <c r="K77" i="19"/>
  <c r="L77" i="19"/>
  <c r="J78" i="19"/>
  <c r="K78" i="19"/>
  <c r="L78" i="19"/>
  <c r="J79" i="19"/>
  <c r="K79" i="19"/>
  <c r="L79" i="19"/>
  <c r="J80" i="19"/>
  <c r="K80" i="19"/>
  <c r="L80" i="19"/>
  <c r="J81" i="19"/>
  <c r="K81" i="19"/>
  <c r="L81" i="19"/>
  <c r="J82" i="19"/>
  <c r="K82" i="19"/>
  <c r="L82" i="19"/>
  <c r="J83" i="19"/>
  <c r="K83" i="19"/>
  <c r="L83" i="19"/>
  <c r="J84" i="19"/>
  <c r="K84" i="19"/>
  <c r="L84" i="19"/>
  <c r="J85" i="19"/>
  <c r="K85" i="19"/>
  <c r="L85" i="19"/>
  <c r="J86" i="19"/>
  <c r="K86" i="19"/>
  <c r="L86" i="19"/>
  <c r="J87" i="19"/>
  <c r="K87" i="19"/>
  <c r="L87" i="19"/>
  <c r="J88" i="19"/>
  <c r="K88" i="19"/>
  <c r="L88" i="19"/>
  <c r="J89" i="19"/>
  <c r="K89" i="19"/>
  <c r="L89" i="19"/>
  <c r="J90" i="19"/>
  <c r="K90" i="19"/>
  <c r="L90" i="19"/>
  <c r="J91" i="19"/>
  <c r="K91" i="19"/>
  <c r="L91" i="19"/>
  <c r="J92" i="19"/>
  <c r="K92" i="19"/>
  <c r="L92" i="19"/>
  <c r="J93" i="19"/>
  <c r="K93" i="19"/>
  <c r="L93" i="19"/>
  <c r="J94" i="19"/>
  <c r="K94" i="19"/>
  <c r="L94" i="19"/>
  <c r="J95" i="19"/>
  <c r="K95" i="19"/>
  <c r="L95" i="19"/>
  <c r="J96" i="19"/>
  <c r="K96" i="19"/>
  <c r="L96" i="19"/>
  <c r="J97" i="19"/>
  <c r="K97" i="19"/>
  <c r="L97" i="19"/>
  <c r="J98" i="19"/>
  <c r="K98" i="19"/>
  <c r="L98" i="19"/>
  <c r="N98" i="19"/>
  <c r="J99" i="19"/>
  <c r="K99" i="19"/>
  <c r="L99" i="19"/>
  <c r="N99" i="19"/>
  <c r="J100" i="19"/>
  <c r="K100" i="19"/>
  <c r="L100" i="19"/>
  <c r="N100" i="19"/>
  <c r="J101" i="19"/>
  <c r="K101" i="19"/>
  <c r="L101" i="19"/>
  <c r="N101" i="19"/>
  <c r="J102" i="19"/>
  <c r="K102" i="19"/>
  <c r="L102" i="19"/>
  <c r="N102" i="19"/>
  <c r="J103" i="19"/>
  <c r="K103" i="19"/>
  <c r="L103" i="19"/>
  <c r="N103" i="19"/>
  <c r="J104" i="19"/>
  <c r="K104" i="19"/>
  <c r="L104" i="19"/>
  <c r="N104" i="19"/>
  <c r="J105" i="19"/>
  <c r="K105" i="19"/>
  <c r="L105" i="19"/>
  <c r="N105" i="19"/>
  <c r="J106" i="19"/>
  <c r="K106" i="19"/>
  <c r="L106" i="19"/>
  <c r="N106" i="19"/>
  <c r="J107" i="19"/>
  <c r="K107" i="19"/>
  <c r="L107" i="19"/>
  <c r="N107" i="19"/>
  <c r="J108" i="19"/>
  <c r="K108" i="19"/>
  <c r="L108" i="19"/>
  <c r="N108" i="19"/>
  <c r="J109" i="19"/>
  <c r="K109" i="19"/>
  <c r="L109" i="19"/>
  <c r="N109" i="19"/>
  <c r="J110" i="19"/>
  <c r="K110" i="19"/>
  <c r="L110" i="19"/>
  <c r="N110" i="19"/>
  <c r="J111" i="19"/>
  <c r="K111" i="19"/>
  <c r="L111" i="19"/>
  <c r="N111" i="19"/>
  <c r="J112" i="19"/>
  <c r="K112" i="19"/>
  <c r="L112" i="19"/>
  <c r="N112" i="19"/>
  <c r="J113" i="19"/>
  <c r="K113" i="19"/>
  <c r="L113" i="19"/>
  <c r="N113" i="19"/>
  <c r="J114" i="19"/>
  <c r="K114" i="19"/>
  <c r="L114" i="19"/>
  <c r="N114" i="19"/>
  <c r="J115" i="19"/>
  <c r="K115" i="19"/>
  <c r="L115" i="19"/>
  <c r="N115" i="19"/>
  <c r="J116" i="19"/>
  <c r="K116" i="19"/>
  <c r="L116" i="19"/>
  <c r="N116" i="19"/>
  <c r="J117" i="19"/>
  <c r="K117" i="19"/>
  <c r="L117" i="19"/>
  <c r="N117" i="19"/>
  <c r="J118" i="19"/>
  <c r="K118" i="19"/>
  <c r="L118" i="19"/>
  <c r="N118" i="19"/>
  <c r="J119" i="19"/>
  <c r="K119" i="19"/>
  <c r="L119" i="19"/>
  <c r="N119" i="19"/>
  <c r="J120" i="19"/>
  <c r="K120" i="19"/>
  <c r="L120" i="19"/>
  <c r="N120" i="19"/>
  <c r="J121" i="19"/>
  <c r="K121" i="19"/>
  <c r="L121" i="19"/>
  <c r="N121" i="19"/>
  <c r="J122" i="19"/>
  <c r="K122" i="19"/>
  <c r="L122" i="19"/>
  <c r="N122" i="19"/>
  <c r="J123" i="19"/>
  <c r="K123" i="19"/>
  <c r="L123" i="19"/>
  <c r="N123" i="19"/>
  <c r="J124" i="19"/>
  <c r="K124" i="19"/>
  <c r="L124" i="19"/>
  <c r="N124" i="19"/>
  <c r="J125" i="19"/>
  <c r="K125" i="19"/>
  <c r="L125" i="19"/>
  <c r="N125" i="19"/>
  <c r="J126" i="19"/>
  <c r="K126" i="19"/>
  <c r="L126" i="19"/>
  <c r="N126" i="19"/>
  <c r="J127" i="19"/>
  <c r="K127" i="19"/>
  <c r="L127" i="19"/>
  <c r="N127" i="19"/>
  <c r="J128" i="19"/>
  <c r="K128" i="19"/>
  <c r="L128" i="19"/>
  <c r="N128" i="19"/>
  <c r="J129" i="19"/>
  <c r="K129" i="19"/>
  <c r="L129" i="19"/>
  <c r="N129" i="19"/>
  <c r="J130" i="19"/>
  <c r="K130" i="19"/>
  <c r="L130" i="19"/>
  <c r="N130" i="19"/>
  <c r="J131" i="19"/>
  <c r="K131" i="19"/>
  <c r="L131" i="19"/>
  <c r="N131" i="19"/>
  <c r="J132" i="19"/>
  <c r="K132" i="19"/>
  <c r="L132" i="19"/>
  <c r="N132" i="19"/>
  <c r="J133" i="19"/>
  <c r="K133" i="19"/>
  <c r="L133" i="19"/>
  <c r="N133" i="19"/>
  <c r="J134" i="19"/>
  <c r="K134" i="19"/>
  <c r="L134" i="19"/>
  <c r="N134" i="19"/>
  <c r="J135" i="19"/>
  <c r="K135" i="19"/>
  <c r="L135" i="19"/>
  <c r="N135" i="19"/>
  <c r="J136" i="19"/>
  <c r="K136" i="19"/>
  <c r="L136" i="19"/>
  <c r="N136" i="19"/>
  <c r="J137" i="19"/>
  <c r="K137" i="19"/>
  <c r="L137" i="19"/>
  <c r="N137" i="19"/>
  <c r="J138" i="19"/>
  <c r="K138" i="19"/>
  <c r="L138" i="19"/>
  <c r="N138" i="19"/>
  <c r="J139" i="19"/>
  <c r="K139" i="19"/>
  <c r="L139" i="19"/>
  <c r="N139" i="19"/>
  <c r="J140" i="19"/>
  <c r="K140" i="19"/>
  <c r="L140" i="19"/>
  <c r="N140" i="19"/>
  <c r="J141" i="19"/>
  <c r="K141" i="19"/>
  <c r="L141" i="19"/>
  <c r="N141" i="19"/>
  <c r="J142" i="19"/>
  <c r="K142" i="19"/>
  <c r="L142" i="19"/>
  <c r="N142" i="19"/>
  <c r="J143" i="19"/>
  <c r="K143" i="19"/>
  <c r="L143" i="19"/>
  <c r="N143" i="19"/>
  <c r="J144" i="19"/>
  <c r="K144" i="19"/>
  <c r="L144" i="19"/>
  <c r="N144" i="19"/>
  <c r="J145" i="19"/>
  <c r="K145" i="19"/>
  <c r="L145" i="19"/>
  <c r="N145" i="19"/>
  <c r="J146" i="19"/>
  <c r="K146" i="19"/>
  <c r="L146" i="19"/>
  <c r="N146" i="19"/>
  <c r="J147" i="19"/>
  <c r="K147" i="19"/>
  <c r="L147" i="19"/>
  <c r="N147" i="19"/>
  <c r="J148" i="19"/>
  <c r="K148" i="19"/>
  <c r="L148" i="19"/>
  <c r="N148" i="19"/>
  <c r="J149" i="19"/>
  <c r="K149" i="19"/>
  <c r="L149" i="19"/>
  <c r="N149" i="19"/>
  <c r="J150" i="19"/>
  <c r="K150" i="19"/>
  <c r="N150" i="19"/>
  <c r="J151" i="19"/>
  <c r="K151" i="19"/>
  <c r="L151" i="19"/>
  <c r="N151" i="19"/>
  <c r="J152" i="19"/>
  <c r="K152" i="19"/>
  <c r="L152" i="19"/>
  <c r="N152" i="19"/>
  <c r="J153" i="19"/>
  <c r="K153" i="19"/>
  <c r="L153" i="19"/>
  <c r="N153" i="19"/>
  <c r="J154" i="19"/>
  <c r="K154" i="19"/>
  <c r="L154" i="19"/>
  <c r="N154" i="19"/>
  <c r="J155" i="19"/>
  <c r="K155" i="19"/>
  <c r="L155" i="19"/>
  <c r="N155" i="19"/>
  <c r="J156" i="19"/>
  <c r="K156" i="19"/>
  <c r="L156" i="19"/>
  <c r="N156" i="19"/>
  <c r="J157" i="19"/>
  <c r="K157" i="19"/>
  <c r="L157" i="19"/>
  <c r="N157" i="19"/>
  <c r="J158" i="19"/>
  <c r="K158" i="19"/>
  <c r="L158" i="19"/>
  <c r="N158" i="19"/>
  <c r="J159" i="19"/>
  <c r="K159" i="19"/>
  <c r="L159" i="19"/>
  <c r="N159" i="19"/>
  <c r="J160" i="19"/>
  <c r="K160" i="19"/>
  <c r="L160" i="19"/>
  <c r="N160" i="19"/>
  <c r="J161" i="19"/>
  <c r="K161" i="19"/>
  <c r="L161" i="19"/>
  <c r="N161" i="19"/>
  <c r="J162" i="19"/>
  <c r="K162" i="19"/>
  <c r="L162" i="19"/>
  <c r="N162" i="19"/>
  <c r="J163" i="19"/>
  <c r="K163" i="19"/>
  <c r="L163" i="19"/>
  <c r="N163" i="19"/>
  <c r="J164" i="19"/>
  <c r="K164" i="19"/>
  <c r="L164" i="19"/>
  <c r="N164" i="19"/>
  <c r="J165" i="19"/>
  <c r="K165" i="19"/>
  <c r="L165" i="19"/>
  <c r="N165" i="19"/>
  <c r="J166" i="19"/>
  <c r="K166" i="19"/>
  <c r="L166" i="19"/>
  <c r="N166" i="19"/>
  <c r="J167" i="19"/>
  <c r="K167" i="19"/>
  <c r="L167" i="19"/>
  <c r="N167" i="19"/>
  <c r="J168" i="19"/>
  <c r="K168" i="19"/>
  <c r="L168" i="19"/>
  <c r="N168" i="19"/>
  <c r="J169" i="19"/>
  <c r="K169" i="19"/>
  <c r="L169" i="19"/>
  <c r="N169" i="19"/>
  <c r="J170" i="19"/>
  <c r="K170" i="19"/>
  <c r="L170" i="19"/>
  <c r="N170" i="19"/>
  <c r="J171" i="19"/>
  <c r="K171" i="19"/>
  <c r="L171" i="19"/>
  <c r="N171" i="19"/>
  <c r="J172" i="19"/>
  <c r="K172" i="19"/>
  <c r="L172" i="19"/>
  <c r="N172" i="19"/>
  <c r="J173" i="19"/>
  <c r="K173" i="19"/>
  <c r="L173" i="19"/>
  <c r="N173" i="19"/>
  <c r="J174" i="19"/>
  <c r="K174" i="19"/>
  <c r="L174" i="19"/>
  <c r="N174" i="19"/>
  <c r="J175" i="19"/>
  <c r="K175" i="19"/>
  <c r="L175" i="19"/>
  <c r="N175" i="19"/>
  <c r="J176" i="19"/>
  <c r="K176" i="19"/>
  <c r="L176" i="19"/>
  <c r="N176" i="19"/>
  <c r="J177" i="19"/>
  <c r="K177" i="19"/>
  <c r="L177" i="19"/>
  <c r="N177" i="19"/>
  <c r="J178" i="19"/>
  <c r="K178" i="19"/>
  <c r="L178" i="19"/>
  <c r="N178" i="19"/>
  <c r="J179" i="19"/>
  <c r="K179" i="19"/>
  <c r="L179" i="19"/>
  <c r="N179" i="19"/>
  <c r="J180" i="19"/>
  <c r="K180" i="19"/>
  <c r="L180" i="19"/>
  <c r="N180" i="19"/>
  <c r="J181" i="19"/>
  <c r="K181" i="19"/>
  <c r="L181" i="19"/>
  <c r="N181" i="19"/>
  <c r="J182" i="19"/>
  <c r="K182" i="19"/>
  <c r="L182" i="19"/>
  <c r="N182" i="19"/>
  <c r="J183" i="19"/>
  <c r="K183" i="19"/>
  <c r="L183" i="19"/>
  <c r="N183" i="19"/>
  <c r="J184" i="19"/>
  <c r="K184" i="19"/>
  <c r="L184" i="19"/>
  <c r="N184" i="19"/>
  <c r="J185" i="19"/>
  <c r="K185" i="19"/>
  <c r="L185" i="19"/>
  <c r="N185" i="19"/>
  <c r="J186" i="19"/>
  <c r="K186" i="19"/>
  <c r="L186" i="19"/>
  <c r="N186" i="19"/>
  <c r="J187" i="19"/>
  <c r="K187" i="19"/>
  <c r="L187" i="19"/>
  <c r="N187" i="19"/>
  <c r="J188" i="19"/>
  <c r="K188" i="19"/>
  <c r="L188" i="19"/>
  <c r="N188" i="19"/>
  <c r="J189" i="19"/>
  <c r="K189" i="19"/>
  <c r="L189" i="19"/>
  <c r="N189" i="19"/>
  <c r="J190" i="19"/>
  <c r="K190" i="19"/>
  <c r="L190" i="19"/>
  <c r="N190" i="19"/>
  <c r="J191" i="19"/>
  <c r="K191" i="19"/>
  <c r="L191" i="19"/>
  <c r="N191" i="19"/>
  <c r="J192" i="19"/>
  <c r="K192" i="19"/>
  <c r="L192" i="19"/>
  <c r="N192" i="19"/>
  <c r="J193" i="19"/>
  <c r="K193" i="19"/>
  <c r="L193" i="19"/>
  <c r="N193" i="19"/>
  <c r="J194" i="19"/>
  <c r="K194" i="19"/>
  <c r="L194" i="19"/>
  <c r="N194" i="19"/>
  <c r="J195" i="19"/>
  <c r="K195" i="19"/>
  <c r="L195" i="19"/>
  <c r="N195" i="19"/>
  <c r="J196" i="19"/>
  <c r="K196" i="19"/>
  <c r="L196" i="19"/>
  <c r="N196" i="19"/>
  <c r="J197" i="19"/>
  <c r="K197" i="19"/>
  <c r="L197" i="19"/>
  <c r="N197" i="19"/>
  <c r="J198" i="19"/>
  <c r="K198" i="19"/>
  <c r="L198" i="19"/>
  <c r="N198" i="19"/>
  <c r="J199" i="19"/>
  <c r="K199" i="19"/>
  <c r="L199" i="19"/>
  <c r="N199" i="19"/>
  <c r="J200" i="19"/>
  <c r="K200" i="19"/>
  <c r="L200" i="19"/>
  <c r="N200" i="19"/>
  <c r="J201" i="19"/>
  <c r="K201" i="19"/>
  <c r="L201" i="19"/>
  <c r="N201" i="19"/>
  <c r="J202" i="19"/>
  <c r="K202" i="19"/>
  <c r="L202" i="19"/>
  <c r="N202" i="19"/>
  <c r="J203" i="19"/>
  <c r="K203" i="19"/>
  <c r="L203" i="19"/>
  <c r="N203" i="19"/>
  <c r="J204" i="19"/>
  <c r="K204" i="19"/>
  <c r="L204" i="19"/>
  <c r="N204" i="19"/>
  <c r="J205" i="19"/>
  <c r="K205" i="19"/>
  <c r="L205" i="19"/>
  <c r="N205" i="19"/>
  <c r="J206" i="19"/>
  <c r="K206" i="19"/>
  <c r="L206" i="19"/>
  <c r="N206" i="19"/>
  <c r="J207" i="19"/>
  <c r="K207" i="19"/>
  <c r="L207" i="19"/>
  <c r="N207" i="19"/>
  <c r="J208" i="19"/>
  <c r="K208" i="19"/>
  <c r="L208" i="19"/>
  <c r="N208" i="19"/>
  <c r="J209" i="19"/>
  <c r="K209" i="19"/>
  <c r="L209" i="19"/>
  <c r="N209" i="19"/>
  <c r="J210" i="19"/>
  <c r="K210" i="19"/>
  <c r="L210" i="19"/>
  <c r="N210" i="19"/>
  <c r="J211" i="19"/>
  <c r="K211" i="19"/>
  <c r="L211" i="19"/>
  <c r="N211" i="19"/>
  <c r="J212" i="19"/>
  <c r="K212" i="19"/>
  <c r="L212" i="19"/>
  <c r="N212" i="19"/>
  <c r="J213" i="19"/>
  <c r="K213" i="19"/>
  <c r="L213" i="19"/>
  <c r="N213" i="19"/>
  <c r="J214" i="19"/>
  <c r="K214" i="19"/>
  <c r="L214" i="19"/>
  <c r="N214" i="19"/>
  <c r="J215" i="19"/>
  <c r="K215" i="19"/>
  <c r="L215" i="19"/>
  <c r="N215" i="19"/>
  <c r="J216" i="19"/>
  <c r="K216" i="19"/>
  <c r="L216" i="19"/>
  <c r="N216" i="19"/>
  <c r="J217" i="19"/>
  <c r="K217" i="19"/>
  <c r="L217" i="19"/>
  <c r="N217" i="19"/>
  <c r="J218" i="19"/>
  <c r="K218" i="19"/>
  <c r="L218" i="19"/>
  <c r="N218" i="19"/>
  <c r="J219" i="19"/>
  <c r="K219" i="19"/>
  <c r="L219" i="19"/>
  <c r="N219" i="19"/>
  <c r="J220" i="19"/>
  <c r="K220" i="19"/>
  <c r="L220" i="19"/>
  <c r="N220" i="19"/>
  <c r="J221" i="19"/>
  <c r="K221" i="19"/>
  <c r="L221" i="19"/>
  <c r="N221" i="19"/>
  <c r="J222" i="19"/>
  <c r="K222" i="19"/>
  <c r="L222" i="19"/>
  <c r="N222" i="19"/>
  <c r="J223" i="19"/>
  <c r="K223" i="19"/>
  <c r="L223" i="19"/>
  <c r="N223" i="19"/>
  <c r="J224" i="19"/>
  <c r="K224" i="19"/>
  <c r="L224" i="19"/>
  <c r="N224" i="19"/>
  <c r="J225" i="19"/>
  <c r="K225" i="19"/>
  <c r="L225" i="19"/>
  <c r="N225" i="19"/>
  <c r="J226" i="19"/>
  <c r="K226" i="19"/>
  <c r="L226" i="19"/>
  <c r="N226" i="19"/>
  <c r="J227" i="19"/>
  <c r="K227" i="19"/>
  <c r="L227" i="19"/>
  <c r="N227" i="19"/>
  <c r="J228" i="19"/>
  <c r="K228" i="19"/>
  <c r="L228" i="19"/>
  <c r="N228" i="19"/>
  <c r="J229" i="19"/>
  <c r="K229" i="19"/>
  <c r="L229" i="19"/>
  <c r="N229" i="19"/>
  <c r="J230" i="19"/>
  <c r="K230" i="19"/>
  <c r="L230" i="19"/>
  <c r="N230" i="19"/>
  <c r="J231" i="19"/>
  <c r="K231" i="19"/>
  <c r="L231" i="19"/>
  <c r="N231" i="19"/>
  <c r="J232" i="19"/>
  <c r="K232" i="19"/>
  <c r="L232" i="19"/>
  <c r="N232" i="19"/>
  <c r="J233" i="19"/>
  <c r="K233" i="19"/>
  <c r="L233" i="19"/>
  <c r="N233" i="19"/>
  <c r="J234" i="19"/>
  <c r="K234" i="19"/>
  <c r="L234" i="19"/>
  <c r="N234" i="19"/>
  <c r="J235" i="19"/>
  <c r="K235" i="19"/>
  <c r="L235" i="19"/>
  <c r="N235" i="19"/>
  <c r="J236" i="19"/>
  <c r="K236" i="19"/>
  <c r="L236" i="19"/>
  <c r="N236" i="19"/>
  <c r="J237" i="19"/>
  <c r="K237" i="19"/>
  <c r="L237" i="19"/>
  <c r="N237" i="19"/>
  <c r="J238" i="19"/>
  <c r="K238" i="19"/>
  <c r="L238" i="19"/>
  <c r="N238" i="19"/>
  <c r="J239" i="19"/>
  <c r="K239" i="19"/>
  <c r="L239" i="19"/>
  <c r="N239" i="19"/>
  <c r="J240" i="19"/>
  <c r="K240" i="19"/>
  <c r="L240" i="19"/>
  <c r="N240" i="19"/>
  <c r="J241" i="19"/>
  <c r="K241" i="19"/>
  <c r="L241" i="19"/>
  <c r="N241" i="19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F75" i="19"/>
  <c r="G75" i="19"/>
  <c r="H75" i="19"/>
  <c r="F76" i="19"/>
  <c r="G76" i="19"/>
  <c r="H76" i="19"/>
  <c r="F77" i="19"/>
  <c r="G77" i="19"/>
  <c r="H77" i="19"/>
  <c r="F78" i="19"/>
  <c r="G78" i="19"/>
  <c r="H78" i="19"/>
  <c r="F79" i="19"/>
  <c r="G79" i="19"/>
  <c r="H79" i="19"/>
  <c r="F80" i="19"/>
  <c r="G80" i="19"/>
  <c r="H80" i="19"/>
  <c r="F81" i="19"/>
  <c r="G81" i="19"/>
  <c r="H81" i="19"/>
  <c r="F82" i="19"/>
  <c r="G82" i="19"/>
  <c r="H82" i="19"/>
  <c r="F83" i="19"/>
  <c r="G83" i="19"/>
  <c r="H83" i="19"/>
  <c r="F84" i="19"/>
  <c r="G84" i="19"/>
  <c r="H84" i="19"/>
  <c r="F85" i="19"/>
  <c r="G85" i="19"/>
  <c r="H85" i="19"/>
  <c r="F86" i="19"/>
  <c r="G86" i="19"/>
  <c r="H86" i="19"/>
  <c r="F87" i="19"/>
  <c r="G87" i="19"/>
  <c r="H87" i="19"/>
  <c r="F88" i="19"/>
  <c r="G88" i="19"/>
  <c r="H88" i="19"/>
  <c r="F89" i="19"/>
  <c r="G89" i="19"/>
  <c r="H89" i="19"/>
  <c r="F90" i="19"/>
  <c r="G90" i="19"/>
  <c r="H90" i="19"/>
  <c r="F91" i="19"/>
  <c r="G91" i="19"/>
  <c r="H91" i="19"/>
  <c r="F92" i="19"/>
  <c r="G92" i="19"/>
  <c r="H92" i="19"/>
  <c r="F93" i="19"/>
  <c r="G93" i="19"/>
  <c r="H93" i="19"/>
  <c r="F94" i="19"/>
  <c r="G94" i="19"/>
  <c r="H94" i="19"/>
  <c r="F95" i="19"/>
  <c r="G95" i="19"/>
  <c r="H95" i="19"/>
  <c r="F96" i="19"/>
  <c r="G96" i="19"/>
  <c r="H96" i="19"/>
  <c r="F97" i="19"/>
  <c r="G97" i="19"/>
  <c r="H97" i="19"/>
  <c r="F98" i="19"/>
  <c r="G98" i="19"/>
  <c r="H98" i="19"/>
  <c r="F99" i="19"/>
  <c r="G99" i="19"/>
  <c r="H99" i="19"/>
  <c r="F100" i="19"/>
  <c r="G100" i="19"/>
  <c r="H100" i="19"/>
  <c r="F101" i="19"/>
  <c r="G101" i="19"/>
  <c r="H101" i="19"/>
  <c r="F102" i="19"/>
  <c r="G102" i="19"/>
  <c r="H102" i="19"/>
  <c r="F103" i="19"/>
  <c r="G103" i="19"/>
  <c r="H103" i="19"/>
  <c r="F104" i="19"/>
  <c r="G104" i="19"/>
  <c r="H104" i="19"/>
  <c r="F105" i="19"/>
  <c r="G105" i="19"/>
  <c r="H105" i="19"/>
  <c r="F106" i="19"/>
  <c r="G106" i="19"/>
  <c r="H106" i="19"/>
  <c r="F107" i="19"/>
  <c r="G107" i="19"/>
  <c r="H107" i="19"/>
  <c r="F108" i="19"/>
  <c r="G108" i="19"/>
  <c r="H108" i="19"/>
  <c r="F109" i="19"/>
  <c r="G109" i="19"/>
  <c r="H109" i="19"/>
  <c r="F110" i="19"/>
  <c r="G110" i="19"/>
  <c r="H110" i="19"/>
  <c r="F111" i="19"/>
  <c r="G111" i="19"/>
  <c r="H111" i="19"/>
  <c r="F112" i="19"/>
  <c r="G112" i="19"/>
  <c r="H112" i="19"/>
  <c r="F113" i="19"/>
  <c r="G113" i="19"/>
  <c r="H113" i="19"/>
  <c r="F114" i="19"/>
  <c r="G114" i="19"/>
  <c r="H114" i="19"/>
  <c r="F115" i="19"/>
  <c r="G115" i="19"/>
  <c r="H115" i="19"/>
  <c r="F116" i="19"/>
  <c r="G116" i="19"/>
  <c r="H116" i="19"/>
  <c r="F117" i="19"/>
  <c r="G117" i="19"/>
  <c r="H117" i="19"/>
  <c r="F118" i="19"/>
  <c r="G118" i="19"/>
  <c r="H118" i="19"/>
  <c r="F119" i="19"/>
  <c r="G119" i="19"/>
  <c r="H119" i="19"/>
  <c r="F120" i="19"/>
  <c r="G120" i="19"/>
  <c r="H120" i="19"/>
  <c r="F121" i="19"/>
  <c r="G121" i="19"/>
  <c r="H121" i="19"/>
  <c r="F122" i="19"/>
  <c r="G122" i="19"/>
  <c r="H122" i="19"/>
  <c r="F123" i="19"/>
  <c r="G123" i="19"/>
  <c r="H123" i="19"/>
  <c r="F124" i="19"/>
  <c r="G124" i="19"/>
  <c r="H124" i="19"/>
  <c r="F125" i="19"/>
  <c r="G125" i="19"/>
  <c r="H125" i="19"/>
  <c r="F126" i="19"/>
  <c r="G126" i="19"/>
  <c r="H126" i="19"/>
  <c r="F127" i="19"/>
  <c r="G127" i="19"/>
  <c r="H127" i="19"/>
  <c r="F128" i="19"/>
  <c r="G128" i="19"/>
  <c r="H128" i="19"/>
  <c r="F129" i="19"/>
  <c r="G129" i="19"/>
  <c r="H129" i="19"/>
  <c r="F130" i="19"/>
  <c r="G130" i="19"/>
  <c r="H130" i="19"/>
  <c r="F131" i="19"/>
  <c r="G131" i="19"/>
  <c r="H131" i="19"/>
  <c r="F132" i="19"/>
  <c r="G132" i="19"/>
  <c r="H132" i="19"/>
  <c r="F133" i="19"/>
  <c r="G133" i="19"/>
  <c r="H133" i="19"/>
  <c r="F134" i="19"/>
  <c r="G134" i="19"/>
  <c r="H134" i="19"/>
  <c r="F135" i="19"/>
  <c r="G135" i="19"/>
  <c r="H135" i="19"/>
  <c r="F136" i="19"/>
  <c r="G136" i="19"/>
  <c r="H136" i="19"/>
  <c r="F137" i="19"/>
  <c r="G137" i="19"/>
  <c r="H137" i="19"/>
  <c r="F138" i="19"/>
  <c r="G138" i="19"/>
  <c r="H138" i="19"/>
  <c r="F139" i="19"/>
  <c r="G139" i="19"/>
  <c r="H139" i="19"/>
  <c r="F140" i="19"/>
  <c r="G140" i="19"/>
  <c r="H140" i="19"/>
  <c r="F141" i="19"/>
  <c r="G141" i="19"/>
  <c r="H141" i="19"/>
  <c r="F142" i="19"/>
  <c r="G142" i="19"/>
  <c r="H142" i="19"/>
  <c r="F143" i="19"/>
  <c r="G143" i="19"/>
  <c r="H143" i="19"/>
  <c r="F144" i="19"/>
  <c r="G144" i="19"/>
  <c r="H144" i="19"/>
  <c r="F145" i="19"/>
  <c r="G145" i="19"/>
  <c r="H145" i="19"/>
  <c r="F146" i="19"/>
  <c r="G146" i="19"/>
  <c r="H146" i="19"/>
  <c r="F147" i="19"/>
  <c r="G147" i="19"/>
  <c r="H147" i="19"/>
  <c r="F148" i="19"/>
  <c r="G148" i="19"/>
  <c r="H148" i="19"/>
  <c r="F149" i="19"/>
  <c r="G149" i="19"/>
  <c r="H149" i="19"/>
  <c r="F150" i="19"/>
  <c r="G150" i="19"/>
  <c r="H150" i="19"/>
  <c r="F151" i="19"/>
  <c r="G151" i="19"/>
  <c r="H151" i="19"/>
  <c r="F152" i="19"/>
  <c r="G152" i="19"/>
  <c r="H152" i="19"/>
  <c r="F153" i="19"/>
  <c r="G153" i="19"/>
  <c r="H153" i="19"/>
  <c r="F154" i="19"/>
  <c r="G154" i="19"/>
  <c r="H154" i="19"/>
  <c r="F155" i="19"/>
  <c r="G155" i="19"/>
  <c r="H155" i="19"/>
  <c r="F156" i="19"/>
  <c r="G156" i="19"/>
  <c r="H156" i="19"/>
  <c r="F157" i="19"/>
  <c r="G157" i="19"/>
  <c r="H157" i="19"/>
  <c r="F158" i="19"/>
  <c r="G158" i="19"/>
  <c r="H158" i="19"/>
  <c r="F159" i="19"/>
  <c r="G159" i="19"/>
  <c r="H159" i="19"/>
  <c r="F160" i="19"/>
  <c r="G160" i="19"/>
  <c r="H160" i="19"/>
  <c r="F161" i="19"/>
  <c r="G161" i="19"/>
  <c r="H161" i="19"/>
  <c r="F162" i="19"/>
  <c r="G162" i="19"/>
  <c r="H162" i="19"/>
  <c r="F163" i="19"/>
  <c r="G163" i="19"/>
  <c r="H163" i="19"/>
  <c r="F164" i="19"/>
  <c r="G164" i="19"/>
  <c r="H164" i="19"/>
  <c r="F165" i="19"/>
  <c r="G165" i="19"/>
  <c r="H165" i="19"/>
  <c r="F166" i="19"/>
  <c r="G166" i="19"/>
  <c r="H166" i="19"/>
  <c r="F167" i="19"/>
  <c r="G167" i="19"/>
  <c r="H167" i="19"/>
  <c r="F168" i="19"/>
  <c r="G168" i="19"/>
  <c r="H168" i="19"/>
  <c r="F169" i="19"/>
  <c r="G169" i="19"/>
  <c r="H169" i="19"/>
  <c r="F170" i="19"/>
  <c r="G170" i="19"/>
  <c r="H170" i="19"/>
  <c r="F171" i="19"/>
  <c r="G171" i="19"/>
  <c r="H171" i="19"/>
  <c r="F172" i="19"/>
  <c r="G172" i="19"/>
  <c r="H172" i="19"/>
  <c r="F173" i="19"/>
  <c r="G173" i="19"/>
  <c r="H173" i="19"/>
  <c r="F174" i="19"/>
  <c r="G174" i="19"/>
  <c r="H174" i="19"/>
  <c r="F175" i="19"/>
  <c r="G175" i="19"/>
  <c r="H175" i="19"/>
  <c r="F176" i="19"/>
  <c r="G176" i="19"/>
  <c r="H176" i="19"/>
  <c r="F177" i="19"/>
  <c r="G177" i="19"/>
  <c r="H177" i="19"/>
  <c r="F178" i="19"/>
  <c r="G178" i="19"/>
  <c r="H178" i="19"/>
  <c r="F179" i="19"/>
  <c r="G179" i="19"/>
  <c r="H179" i="19"/>
  <c r="F180" i="19"/>
  <c r="G180" i="19"/>
  <c r="H180" i="19"/>
  <c r="F181" i="19"/>
  <c r="G181" i="19"/>
  <c r="H181" i="19"/>
  <c r="F182" i="19"/>
  <c r="G182" i="19"/>
  <c r="H182" i="19"/>
  <c r="F183" i="19"/>
  <c r="G183" i="19"/>
  <c r="H183" i="19"/>
  <c r="F184" i="19"/>
  <c r="G184" i="19"/>
  <c r="H184" i="19"/>
  <c r="F185" i="19"/>
  <c r="G185" i="19"/>
  <c r="H185" i="19"/>
  <c r="F186" i="19"/>
  <c r="G186" i="19"/>
  <c r="H186" i="19"/>
  <c r="F187" i="19"/>
  <c r="G187" i="19"/>
  <c r="H187" i="19"/>
  <c r="F188" i="19"/>
  <c r="G188" i="19"/>
  <c r="H188" i="19"/>
  <c r="F189" i="19"/>
  <c r="G189" i="19"/>
  <c r="H189" i="19"/>
  <c r="F190" i="19"/>
  <c r="G190" i="19"/>
  <c r="H190" i="19"/>
  <c r="F191" i="19"/>
  <c r="G191" i="19"/>
  <c r="H191" i="19"/>
  <c r="F192" i="19"/>
  <c r="G192" i="19"/>
  <c r="H192" i="19"/>
  <c r="F193" i="19"/>
  <c r="G193" i="19"/>
  <c r="H193" i="19"/>
  <c r="F194" i="19"/>
  <c r="G194" i="19"/>
  <c r="H194" i="19"/>
  <c r="F195" i="19"/>
  <c r="G195" i="19"/>
  <c r="H195" i="19"/>
  <c r="F196" i="19"/>
  <c r="G196" i="19"/>
  <c r="H196" i="19"/>
  <c r="F197" i="19"/>
  <c r="G197" i="19"/>
  <c r="H197" i="19"/>
  <c r="F198" i="19"/>
  <c r="G198" i="19"/>
  <c r="H198" i="19"/>
  <c r="F199" i="19"/>
  <c r="G199" i="19"/>
  <c r="H199" i="19"/>
  <c r="F200" i="19"/>
  <c r="G200" i="19"/>
  <c r="H200" i="19"/>
  <c r="F201" i="19"/>
  <c r="G201" i="19"/>
  <c r="H201" i="19"/>
  <c r="F202" i="19"/>
  <c r="G202" i="19"/>
  <c r="H202" i="19"/>
  <c r="F203" i="19"/>
  <c r="G203" i="19"/>
  <c r="H203" i="19"/>
  <c r="F204" i="19"/>
  <c r="G204" i="19"/>
  <c r="H204" i="19"/>
  <c r="F205" i="19"/>
  <c r="G205" i="19"/>
  <c r="H205" i="19"/>
  <c r="F206" i="19"/>
  <c r="G206" i="19"/>
  <c r="H206" i="19"/>
  <c r="F207" i="19"/>
  <c r="G207" i="19"/>
  <c r="H207" i="19"/>
  <c r="F208" i="19"/>
  <c r="G208" i="19"/>
  <c r="H208" i="19"/>
  <c r="F209" i="19"/>
  <c r="G209" i="19"/>
  <c r="H209" i="19"/>
  <c r="F210" i="19"/>
  <c r="G210" i="19"/>
  <c r="H210" i="19"/>
  <c r="F211" i="19"/>
  <c r="G211" i="19"/>
  <c r="H211" i="19"/>
  <c r="F212" i="19"/>
  <c r="G212" i="19"/>
  <c r="H212" i="19"/>
  <c r="F213" i="19"/>
  <c r="G213" i="19"/>
  <c r="H213" i="19"/>
  <c r="F214" i="19"/>
  <c r="G214" i="19"/>
  <c r="H214" i="19"/>
  <c r="F215" i="19"/>
  <c r="G215" i="19"/>
  <c r="H215" i="19"/>
  <c r="F216" i="19"/>
  <c r="G216" i="19"/>
  <c r="H216" i="19"/>
  <c r="F217" i="19"/>
  <c r="G217" i="19"/>
  <c r="H217" i="19"/>
  <c r="F218" i="19"/>
  <c r="G218" i="19"/>
  <c r="H218" i="19"/>
  <c r="F219" i="19"/>
  <c r="G219" i="19"/>
  <c r="H219" i="19"/>
  <c r="F220" i="19"/>
  <c r="G220" i="19"/>
  <c r="H220" i="19"/>
  <c r="F221" i="19"/>
  <c r="G221" i="19"/>
  <c r="H221" i="19"/>
  <c r="F222" i="19"/>
  <c r="G222" i="19"/>
  <c r="H222" i="19"/>
  <c r="F223" i="19"/>
  <c r="G223" i="19"/>
  <c r="H223" i="19"/>
  <c r="F224" i="19"/>
  <c r="G224" i="19"/>
  <c r="H224" i="19"/>
  <c r="F225" i="19"/>
  <c r="G225" i="19"/>
  <c r="H225" i="19"/>
  <c r="F226" i="19"/>
  <c r="G226" i="19"/>
  <c r="H226" i="19"/>
  <c r="F227" i="19"/>
  <c r="G227" i="19"/>
  <c r="H227" i="19"/>
  <c r="F228" i="19"/>
  <c r="G228" i="19"/>
  <c r="H228" i="19"/>
  <c r="F229" i="19"/>
  <c r="G229" i="19"/>
  <c r="H229" i="19"/>
  <c r="F230" i="19"/>
  <c r="G230" i="19"/>
  <c r="H230" i="19"/>
  <c r="F231" i="19"/>
  <c r="G231" i="19"/>
  <c r="H231" i="19"/>
  <c r="F232" i="19"/>
  <c r="G232" i="19"/>
  <c r="H232" i="19"/>
  <c r="F233" i="19"/>
  <c r="G233" i="19"/>
  <c r="H233" i="19"/>
  <c r="F234" i="19"/>
  <c r="G234" i="19"/>
  <c r="H234" i="19"/>
  <c r="F235" i="19"/>
  <c r="G235" i="19"/>
  <c r="H235" i="19"/>
  <c r="F236" i="19"/>
  <c r="G236" i="19"/>
  <c r="H236" i="19"/>
  <c r="F237" i="19"/>
  <c r="G237" i="19"/>
  <c r="H237" i="19"/>
  <c r="F238" i="19"/>
  <c r="G238" i="19"/>
  <c r="H238" i="19"/>
  <c r="F239" i="19"/>
  <c r="G239" i="19"/>
  <c r="H239" i="19"/>
  <c r="F240" i="19"/>
  <c r="G240" i="19"/>
  <c r="H240" i="19"/>
  <c r="F241" i="19"/>
  <c r="G241" i="19"/>
  <c r="H241" i="19"/>
  <c r="F51" i="19"/>
  <c r="G51" i="19"/>
  <c r="H51" i="19"/>
  <c r="J51" i="19"/>
  <c r="K51" i="19"/>
  <c r="L51" i="19"/>
  <c r="F52" i="19"/>
  <c r="G52" i="19"/>
  <c r="H52" i="19"/>
  <c r="J52" i="19"/>
  <c r="K52" i="19"/>
  <c r="L52" i="19"/>
  <c r="F53" i="19"/>
  <c r="G53" i="19"/>
  <c r="H53" i="19"/>
  <c r="J53" i="19"/>
  <c r="K53" i="19"/>
  <c r="L53" i="19"/>
  <c r="F54" i="19"/>
  <c r="G54" i="19"/>
  <c r="H54" i="19"/>
  <c r="J54" i="19"/>
  <c r="K54" i="19"/>
  <c r="L54" i="19"/>
  <c r="F55" i="19"/>
  <c r="G55" i="19"/>
  <c r="H55" i="19"/>
  <c r="J55" i="19"/>
  <c r="K55" i="19"/>
  <c r="L55" i="19"/>
  <c r="F56" i="19"/>
  <c r="G56" i="19"/>
  <c r="H56" i="19"/>
  <c r="J56" i="19"/>
  <c r="K56" i="19"/>
  <c r="L56" i="19"/>
  <c r="F57" i="19"/>
  <c r="G57" i="19"/>
  <c r="H57" i="19"/>
  <c r="J57" i="19"/>
  <c r="K57" i="19"/>
  <c r="L57" i="19"/>
  <c r="F58" i="19"/>
  <c r="G58" i="19"/>
  <c r="H58" i="19"/>
  <c r="J58" i="19"/>
  <c r="K58" i="19"/>
  <c r="L58" i="19"/>
  <c r="F59" i="19"/>
  <c r="G59" i="19"/>
  <c r="H59" i="19"/>
  <c r="J59" i="19"/>
  <c r="K59" i="19"/>
  <c r="L59" i="19"/>
  <c r="F60" i="19"/>
  <c r="G60" i="19"/>
  <c r="H60" i="19"/>
  <c r="J60" i="19"/>
  <c r="K60" i="19"/>
  <c r="L60" i="19"/>
  <c r="F61" i="19"/>
  <c r="G61" i="19"/>
  <c r="H61" i="19"/>
  <c r="J61" i="19"/>
  <c r="K61" i="19"/>
  <c r="L61" i="19"/>
  <c r="F62" i="19"/>
  <c r="G62" i="19"/>
  <c r="H62" i="19"/>
  <c r="J62" i="19"/>
  <c r="K62" i="19"/>
  <c r="L62" i="19"/>
  <c r="F63" i="19"/>
  <c r="G63" i="19"/>
  <c r="H63" i="19"/>
  <c r="J63" i="19"/>
  <c r="K63" i="19"/>
  <c r="L63" i="19"/>
  <c r="F64" i="19"/>
  <c r="G64" i="19"/>
  <c r="H64" i="19"/>
  <c r="J64" i="19"/>
  <c r="K64" i="19"/>
  <c r="L64" i="19"/>
  <c r="F65" i="19"/>
  <c r="G65" i="19"/>
  <c r="H65" i="19"/>
  <c r="J65" i="19"/>
  <c r="K65" i="19"/>
  <c r="L65" i="19"/>
  <c r="F66" i="19"/>
  <c r="G66" i="19"/>
  <c r="H66" i="19"/>
  <c r="J66" i="19"/>
  <c r="K66" i="19"/>
  <c r="L66" i="19"/>
  <c r="F67" i="19"/>
  <c r="G67" i="19"/>
  <c r="H67" i="19"/>
  <c r="J67" i="19"/>
  <c r="K67" i="19"/>
  <c r="L67" i="19"/>
  <c r="F68" i="19"/>
  <c r="G68" i="19"/>
  <c r="H68" i="19"/>
  <c r="J68" i="19"/>
  <c r="K68" i="19"/>
  <c r="L68" i="19"/>
  <c r="F69" i="19"/>
  <c r="G69" i="19"/>
  <c r="H69" i="19"/>
  <c r="J69" i="19"/>
  <c r="K69" i="19"/>
  <c r="L69" i="19"/>
  <c r="F70" i="19"/>
  <c r="G70" i="19"/>
  <c r="H70" i="19"/>
  <c r="J70" i="19"/>
  <c r="K70" i="19"/>
  <c r="L70" i="19"/>
  <c r="F71" i="19"/>
  <c r="G71" i="19"/>
  <c r="H71" i="19"/>
  <c r="J71" i="19"/>
  <c r="K71" i="19"/>
  <c r="L71" i="19"/>
  <c r="F72" i="19"/>
  <c r="G72" i="19"/>
  <c r="H72" i="19"/>
  <c r="J72" i="19"/>
  <c r="K72" i="19"/>
  <c r="L72" i="19"/>
  <c r="F73" i="19"/>
  <c r="G73" i="19"/>
  <c r="H73" i="19"/>
  <c r="J73" i="19"/>
  <c r="K73" i="19"/>
  <c r="L73" i="19"/>
  <c r="F74" i="19"/>
  <c r="G74" i="19"/>
  <c r="H74" i="19"/>
  <c r="J74" i="19"/>
  <c r="K74" i="19"/>
  <c r="L74" i="19"/>
  <c r="F27" i="19"/>
  <c r="G27" i="19"/>
  <c r="H27" i="19"/>
  <c r="J27" i="19"/>
  <c r="K27" i="19"/>
  <c r="L27" i="19"/>
  <c r="F28" i="19"/>
  <c r="G28" i="19"/>
  <c r="H28" i="19"/>
  <c r="J28" i="19"/>
  <c r="K28" i="19"/>
  <c r="L28" i="19"/>
  <c r="F29" i="19"/>
  <c r="G29" i="19"/>
  <c r="H29" i="19"/>
  <c r="J29" i="19"/>
  <c r="K29" i="19"/>
  <c r="L29" i="19"/>
  <c r="F30" i="19"/>
  <c r="G30" i="19"/>
  <c r="H30" i="19"/>
  <c r="J30" i="19"/>
  <c r="K30" i="19"/>
  <c r="L30" i="19"/>
  <c r="F31" i="19"/>
  <c r="G31" i="19"/>
  <c r="H31" i="19"/>
  <c r="J31" i="19"/>
  <c r="K31" i="19"/>
  <c r="L31" i="19"/>
  <c r="F32" i="19"/>
  <c r="G32" i="19"/>
  <c r="H32" i="19"/>
  <c r="J32" i="19"/>
  <c r="K32" i="19"/>
  <c r="L32" i="19"/>
  <c r="F33" i="19"/>
  <c r="G33" i="19"/>
  <c r="H33" i="19"/>
  <c r="J33" i="19"/>
  <c r="K33" i="19"/>
  <c r="L33" i="19"/>
  <c r="F34" i="19"/>
  <c r="G34" i="19"/>
  <c r="H34" i="19"/>
  <c r="J34" i="19"/>
  <c r="K34" i="19"/>
  <c r="L34" i="19"/>
  <c r="F35" i="19"/>
  <c r="G35" i="19"/>
  <c r="H35" i="19"/>
  <c r="J35" i="19"/>
  <c r="K35" i="19"/>
  <c r="L35" i="19"/>
  <c r="F36" i="19"/>
  <c r="G36" i="19"/>
  <c r="H36" i="19"/>
  <c r="J36" i="19"/>
  <c r="K36" i="19"/>
  <c r="L36" i="19"/>
  <c r="F37" i="19"/>
  <c r="G37" i="19"/>
  <c r="H37" i="19"/>
  <c r="J37" i="19"/>
  <c r="K37" i="19"/>
  <c r="L37" i="19"/>
  <c r="F38" i="19"/>
  <c r="G38" i="19"/>
  <c r="H38" i="19"/>
  <c r="J38" i="19"/>
  <c r="K38" i="19"/>
  <c r="L38" i="19"/>
  <c r="F39" i="19"/>
  <c r="G39" i="19"/>
  <c r="H39" i="19"/>
  <c r="J39" i="19"/>
  <c r="K39" i="19"/>
  <c r="L39" i="19"/>
  <c r="F40" i="19"/>
  <c r="G40" i="19"/>
  <c r="H40" i="19"/>
  <c r="J40" i="19"/>
  <c r="K40" i="19"/>
  <c r="L40" i="19"/>
  <c r="F41" i="19"/>
  <c r="G41" i="19"/>
  <c r="H41" i="19"/>
  <c r="J41" i="19"/>
  <c r="K41" i="19"/>
  <c r="L41" i="19"/>
  <c r="F42" i="19"/>
  <c r="G42" i="19"/>
  <c r="H42" i="19"/>
  <c r="J42" i="19"/>
  <c r="K42" i="19"/>
  <c r="L42" i="19"/>
  <c r="F43" i="19"/>
  <c r="G43" i="19"/>
  <c r="H43" i="19"/>
  <c r="J43" i="19"/>
  <c r="K43" i="19"/>
  <c r="L43" i="19"/>
  <c r="F44" i="19"/>
  <c r="G44" i="19"/>
  <c r="H44" i="19"/>
  <c r="J44" i="19"/>
  <c r="K44" i="19"/>
  <c r="L44" i="19"/>
  <c r="F45" i="19"/>
  <c r="G45" i="19"/>
  <c r="H45" i="19"/>
  <c r="J45" i="19"/>
  <c r="K45" i="19"/>
  <c r="L45" i="19"/>
  <c r="F46" i="19"/>
  <c r="G46" i="19"/>
  <c r="H46" i="19"/>
  <c r="J46" i="19"/>
  <c r="K46" i="19"/>
  <c r="L46" i="19"/>
  <c r="F47" i="19"/>
  <c r="G47" i="19"/>
  <c r="H47" i="19"/>
  <c r="J47" i="19"/>
  <c r="K47" i="19"/>
  <c r="L47" i="19"/>
  <c r="F48" i="19"/>
  <c r="G48" i="19"/>
  <c r="H48" i="19"/>
  <c r="J48" i="19"/>
  <c r="K48" i="19"/>
  <c r="L48" i="19"/>
  <c r="F49" i="19"/>
  <c r="G49" i="19"/>
  <c r="H49" i="19"/>
  <c r="J49" i="19"/>
  <c r="K49" i="19"/>
  <c r="L49" i="19"/>
  <c r="F50" i="19"/>
  <c r="G50" i="19"/>
  <c r="H50" i="19"/>
  <c r="J50" i="19"/>
  <c r="K50" i="19"/>
  <c r="L50" i="19"/>
  <c r="K17" i="10"/>
  <c r="F26" i="19"/>
  <c r="G26" i="19"/>
  <c r="H26" i="19"/>
  <c r="J26" i="19"/>
  <c r="K26" i="19"/>
  <c r="L26" i="19"/>
  <c r="F3" i="19"/>
  <c r="G3" i="19"/>
  <c r="H3" i="19"/>
  <c r="J3" i="19"/>
  <c r="K3" i="19"/>
  <c r="L3" i="19"/>
  <c r="F4" i="19"/>
  <c r="G4" i="19"/>
  <c r="H4" i="19"/>
  <c r="J4" i="19"/>
  <c r="K4" i="19"/>
  <c r="L4" i="19"/>
  <c r="F5" i="19"/>
  <c r="G5" i="19"/>
  <c r="H5" i="19"/>
  <c r="J5" i="19"/>
  <c r="K5" i="19"/>
  <c r="L5" i="19"/>
  <c r="F6" i="19"/>
  <c r="G6" i="19"/>
  <c r="H6" i="19"/>
  <c r="J6" i="19"/>
  <c r="K6" i="19"/>
  <c r="L6" i="19"/>
  <c r="F7" i="19"/>
  <c r="G7" i="19"/>
  <c r="H7" i="19"/>
  <c r="J7" i="19"/>
  <c r="K7" i="19"/>
  <c r="L7" i="19"/>
  <c r="F8" i="19"/>
  <c r="G8" i="19"/>
  <c r="H8" i="19"/>
  <c r="J8" i="19"/>
  <c r="K8" i="19"/>
  <c r="L8" i="19"/>
  <c r="F9" i="19"/>
  <c r="G9" i="19"/>
  <c r="H9" i="19"/>
  <c r="J9" i="19"/>
  <c r="K9" i="19"/>
  <c r="L9" i="19"/>
  <c r="F10" i="19"/>
  <c r="G10" i="19"/>
  <c r="H10" i="19"/>
  <c r="J10" i="19"/>
  <c r="K10" i="19"/>
  <c r="L10" i="19"/>
  <c r="F11" i="19"/>
  <c r="G11" i="19"/>
  <c r="H11" i="19"/>
  <c r="J11" i="19"/>
  <c r="K11" i="19"/>
  <c r="L11" i="19"/>
  <c r="F12" i="19"/>
  <c r="G12" i="19"/>
  <c r="H12" i="19"/>
  <c r="J12" i="19"/>
  <c r="K12" i="19"/>
  <c r="L12" i="19"/>
  <c r="F13" i="19"/>
  <c r="G13" i="19"/>
  <c r="H13" i="19"/>
  <c r="J13" i="19"/>
  <c r="K13" i="19"/>
  <c r="L13" i="19"/>
  <c r="F14" i="19"/>
  <c r="G14" i="19"/>
  <c r="H14" i="19"/>
  <c r="J14" i="19"/>
  <c r="K14" i="19"/>
  <c r="L14" i="19"/>
  <c r="F15" i="19"/>
  <c r="G15" i="19"/>
  <c r="H15" i="19"/>
  <c r="J15" i="19"/>
  <c r="K15" i="19"/>
  <c r="L15" i="19"/>
  <c r="F16" i="19"/>
  <c r="G16" i="19"/>
  <c r="H16" i="19"/>
  <c r="J16" i="19"/>
  <c r="K16" i="19"/>
  <c r="L16" i="19"/>
  <c r="F17" i="19"/>
  <c r="G17" i="19"/>
  <c r="H17" i="19"/>
  <c r="J17" i="19"/>
  <c r="K17" i="19"/>
  <c r="L17" i="19"/>
  <c r="F18" i="19"/>
  <c r="G18" i="19"/>
  <c r="H18" i="19"/>
  <c r="J18" i="19"/>
  <c r="K18" i="19"/>
  <c r="L18" i="19"/>
  <c r="F19" i="19"/>
  <c r="G19" i="19"/>
  <c r="H19" i="19"/>
  <c r="J19" i="19"/>
  <c r="K19" i="19"/>
  <c r="L19" i="19"/>
  <c r="F20" i="19"/>
  <c r="G20" i="19"/>
  <c r="H20" i="19"/>
  <c r="J20" i="19"/>
  <c r="K20" i="19"/>
  <c r="L20" i="19"/>
  <c r="F21" i="19"/>
  <c r="G21" i="19"/>
  <c r="H21" i="19"/>
  <c r="J21" i="19"/>
  <c r="K21" i="19"/>
  <c r="L21" i="19"/>
  <c r="F22" i="19"/>
  <c r="G22" i="19"/>
  <c r="H22" i="19"/>
  <c r="J22" i="19"/>
  <c r="K22" i="19"/>
  <c r="L22" i="19"/>
  <c r="F23" i="19"/>
  <c r="G23" i="19"/>
  <c r="H23" i="19"/>
  <c r="J23" i="19"/>
  <c r="K23" i="19"/>
  <c r="L23" i="19"/>
  <c r="F24" i="19"/>
  <c r="G24" i="19"/>
  <c r="H24" i="19"/>
  <c r="J24" i="19"/>
  <c r="K24" i="19"/>
  <c r="L24" i="19"/>
  <c r="F25" i="19"/>
  <c r="G25" i="19"/>
  <c r="H25" i="19"/>
  <c r="J25" i="19"/>
  <c r="K25" i="19"/>
  <c r="L25" i="19"/>
  <c r="L2" i="19"/>
  <c r="K2" i="19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17" i="4"/>
  <c r="C17" i="4"/>
  <c r="J2" i="19"/>
  <c r="H2" i="19"/>
  <c r="G2" i="19"/>
  <c r="F2" i="19"/>
  <c r="T37" i="16"/>
  <c r="S37" i="16"/>
  <c r="T38" i="16"/>
  <c r="S38" i="16"/>
  <c r="L21" i="3"/>
  <c r="G21" i="3"/>
  <c r="H21" i="3"/>
  <c r="M35" i="11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5" i="13"/>
  <c r="N42" i="17"/>
  <c r="N40" i="17"/>
  <c r="N38" i="17"/>
  <c r="N36" i="17"/>
  <c r="N34" i="17"/>
  <c r="N32" i="17"/>
  <c r="N30" i="17"/>
  <c r="N28" i="17"/>
  <c r="N26" i="17"/>
  <c r="N24" i="17"/>
  <c r="N22" i="17"/>
  <c r="N20" i="17"/>
  <c r="N18" i="17"/>
  <c r="N16" i="17"/>
  <c r="N14" i="17"/>
  <c r="N12" i="17"/>
  <c r="N10" i="17"/>
  <c r="N8" i="17"/>
  <c r="N6" i="17"/>
  <c r="N4" i="17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L26" i="3"/>
  <c r="G26" i="3"/>
  <c r="H26" i="3"/>
  <c r="M40" i="16"/>
  <c r="C40" i="16"/>
  <c r="J40" i="16"/>
  <c r="K40" i="16"/>
  <c r="L40" i="16"/>
  <c r="L25" i="3"/>
  <c r="G25" i="3"/>
  <c r="H25" i="3"/>
  <c r="M39" i="16"/>
  <c r="C39" i="16"/>
  <c r="J39" i="16"/>
  <c r="K39" i="16"/>
  <c r="L39" i="16"/>
  <c r="L24" i="3"/>
  <c r="G24" i="3"/>
  <c r="H24" i="3"/>
  <c r="M38" i="16"/>
  <c r="C38" i="16"/>
  <c r="J38" i="16"/>
  <c r="K38" i="16"/>
  <c r="L38" i="16"/>
  <c r="L23" i="3"/>
  <c r="G23" i="3"/>
  <c r="H23" i="3"/>
  <c r="M37" i="16"/>
  <c r="C37" i="16"/>
  <c r="J37" i="16"/>
  <c r="K37" i="16"/>
  <c r="L37" i="16"/>
  <c r="L22" i="3"/>
  <c r="G22" i="3"/>
  <c r="H22" i="3"/>
  <c r="M36" i="16"/>
  <c r="C36" i="16"/>
  <c r="J36" i="16"/>
  <c r="K36" i="16"/>
  <c r="L36" i="16"/>
  <c r="M35" i="16"/>
  <c r="C35" i="16"/>
  <c r="J35" i="16"/>
  <c r="K35" i="16"/>
  <c r="L35" i="16"/>
  <c r="L20" i="3"/>
  <c r="G20" i="3"/>
  <c r="H20" i="3"/>
  <c r="M34" i="16"/>
  <c r="C34" i="16"/>
  <c r="J34" i="16"/>
  <c r="K34" i="16"/>
  <c r="L34" i="16"/>
  <c r="L19" i="3"/>
  <c r="G19" i="3"/>
  <c r="H19" i="3"/>
  <c r="M33" i="16"/>
  <c r="C33" i="16"/>
  <c r="J33" i="16"/>
  <c r="K33" i="16"/>
  <c r="L33" i="16"/>
  <c r="L18" i="3"/>
  <c r="G18" i="3"/>
  <c r="H18" i="3"/>
  <c r="M32" i="16"/>
  <c r="C32" i="16"/>
  <c r="J32" i="16"/>
  <c r="K32" i="16"/>
  <c r="L32" i="16"/>
  <c r="L17" i="3"/>
  <c r="G17" i="3"/>
  <c r="H17" i="3"/>
  <c r="M31" i="16"/>
  <c r="C31" i="16"/>
  <c r="J31" i="16"/>
  <c r="K31" i="16"/>
  <c r="L31" i="16"/>
  <c r="L16" i="3"/>
  <c r="G16" i="3"/>
  <c r="H16" i="3"/>
  <c r="M30" i="16"/>
  <c r="C30" i="16"/>
  <c r="J30" i="16"/>
  <c r="K30" i="16"/>
  <c r="L30" i="16"/>
  <c r="L15" i="3"/>
  <c r="G15" i="3"/>
  <c r="H15" i="3"/>
  <c r="M29" i="16"/>
  <c r="C29" i="16"/>
  <c r="J29" i="16"/>
  <c r="K29" i="16"/>
  <c r="L29" i="16"/>
  <c r="L14" i="3"/>
  <c r="G14" i="3"/>
  <c r="H14" i="3"/>
  <c r="M28" i="16"/>
  <c r="C28" i="16"/>
  <c r="J28" i="16"/>
  <c r="K28" i="16"/>
  <c r="L28" i="16"/>
  <c r="L13" i="3"/>
  <c r="G13" i="3"/>
  <c r="H13" i="3"/>
  <c r="M27" i="16"/>
  <c r="C27" i="16"/>
  <c r="J27" i="16"/>
  <c r="K27" i="16"/>
  <c r="L27" i="16"/>
  <c r="L12" i="3"/>
  <c r="G12" i="3"/>
  <c r="H12" i="3"/>
  <c r="M26" i="16"/>
  <c r="C26" i="16"/>
  <c r="J26" i="16"/>
  <c r="K26" i="16"/>
  <c r="L26" i="16"/>
  <c r="L11" i="3"/>
  <c r="G11" i="3"/>
  <c r="H11" i="3"/>
  <c r="M25" i="16"/>
  <c r="C25" i="16"/>
  <c r="J25" i="16"/>
  <c r="K25" i="16"/>
  <c r="L25" i="16"/>
  <c r="L10" i="3"/>
  <c r="G10" i="3"/>
  <c r="H10" i="3"/>
  <c r="M24" i="16"/>
  <c r="C24" i="16"/>
  <c r="J24" i="16"/>
  <c r="K24" i="16"/>
  <c r="L24" i="16"/>
  <c r="L9" i="3"/>
  <c r="G9" i="3"/>
  <c r="H9" i="3"/>
  <c r="M23" i="16"/>
  <c r="C23" i="16"/>
  <c r="J23" i="16"/>
  <c r="K23" i="16"/>
  <c r="L23" i="16"/>
  <c r="L8" i="3"/>
  <c r="G8" i="3"/>
  <c r="H8" i="3"/>
  <c r="M22" i="16"/>
  <c r="C22" i="16"/>
  <c r="J22" i="16"/>
  <c r="K22" i="16"/>
  <c r="L22" i="16"/>
  <c r="L7" i="3"/>
  <c r="G7" i="3"/>
  <c r="H7" i="3"/>
  <c r="M21" i="16"/>
  <c r="C21" i="16"/>
  <c r="J21" i="16"/>
  <c r="K21" i="16"/>
  <c r="L21" i="16"/>
  <c r="L6" i="3"/>
  <c r="G6" i="3"/>
  <c r="H6" i="3"/>
  <c r="M20" i="16"/>
  <c r="C20" i="16"/>
  <c r="J20" i="16"/>
  <c r="K20" i="16"/>
  <c r="L20" i="16"/>
  <c r="L5" i="3"/>
  <c r="G5" i="3"/>
  <c r="H5" i="3"/>
  <c r="M19" i="16"/>
  <c r="C19" i="16"/>
  <c r="J19" i="16"/>
  <c r="K19" i="16"/>
  <c r="L19" i="16"/>
  <c r="L4" i="3"/>
  <c r="G4" i="3"/>
  <c r="H4" i="3"/>
  <c r="M18" i="16"/>
  <c r="C18" i="16"/>
  <c r="J18" i="16"/>
  <c r="K18" i="16"/>
  <c r="L18" i="16"/>
  <c r="L3" i="3"/>
  <c r="G3" i="3"/>
  <c r="H3" i="3"/>
  <c r="M17" i="16"/>
  <c r="C17" i="16"/>
  <c r="J17" i="16"/>
  <c r="K17" i="16"/>
  <c r="L17" i="16"/>
  <c r="G13" i="16"/>
  <c r="G12" i="16"/>
  <c r="G11" i="16"/>
  <c r="G3" i="16"/>
  <c r="G4" i="16"/>
  <c r="G5" i="16"/>
  <c r="G6" i="16"/>
  <c r="G7" i="16"/>
  <c r="G8" i="16"/>
  <c r="G9" i="16"/>
  <c r="G10" i="16"/>
  <c r="J10" i="16"/>
  <c r="T35" i="14"/>
  <c r="M35" i="14"/>
  <c r="T36" i="14"/>
  <c r="M36" i="14"/>
  <c r="T37" i="14"/>
  <c r="M37" i="14"/>
  <c r="T38" i="14"/>
  <c r="M38" i="14"/>
  <c r="T39" i="14"/>
  <c r="M39" i="14"/>
  <c r="T40" i="14"/>
  <c r="M40" i="14"/>
  <c r="T18" i="12"/>
  <c r="M18" i="12"/>
  <c r="T19" i="12"/>
  <c r="M19" i="12"/>
  <c r="T20" i="12"/>
  <c r="M20" i="12"/>
  <c r="T23" i="12"/>
  <c r="M23" i="12"/>
  <c r="T24" i="12"/>
  <c r="M24" i="12"/>
  <c r="T27" i="12"/>
  <c r="M27" i="12"/>
  <c r="T28" i="12"/>
  <c r="M28" i="12"/>
  <c r="T29" i="12"/>
  <c r="M29" i="12"/>
  <c r="T30" i="12"/>
  <c r="M30" i="12"/>
  <c r="T31" i="12"/>
  <c r="M31" i="12"/>
  <c r="T32" i="12"/>
  <c r="M32" i="12"/>
  <c r="T33" i="12"/>
  <c r="M33" i="12"/>
  <c r="T34" i="12"/>
  <c r="M34" i="12"/>
  <c r="T35" i="12"/>
  <c r="M35" i="12"/>
  <c r="T36" i="12"/>
  <c r="M36" i="12"/>
  <c r="T37" i="12"/>
  <c r="M37" i="12"/>
  <c r="T38" i="12"/>
  <c r="M38" i="12"/>
  <c r="T39" i="12"/>
  <c r="M39" i="12"/>
  <c r="T40" i="12"/>
  <c r="M40" i="12"/>
  <c r="T17" i="12"/>
  <c r="M17" i="12"/>
  <c r="T18" i="11"/>
  <c r="M18" i="11"/>
  <c r="T19" i="11"/>
  <c r="M19" i="11"/>
  <c r="T20" i="11"/>
  <c r="M20" i="11"/>
  <c r="T21" i="11"/>
  <c r="M21" i="11"/>
  <c r="T22" i="11"/>
  <c r="M22" i="11"/>
  <c r="T23" i="11"/>
  <c r="M23" i="11"/>
  <c r="T24" i="11"/>
  <c r="M24" i="11"/>
  <c r="T25" i="11"/>
  <c r="M25" i="11"/>
  <c r="T26" i="11"/>
  <c r="M26" i="11"/>
  <c r="T27" i="11"/>
  <c r="M27" i="11"/>
  <c r="T28" i="11"/>
  <c r="M28" i="11"/>
  <c r="T29" i="11"/>
  <c r="M29" i="11"/>
  <c r="T30" i="11"/>
  <c r="M30" i="11"/>
  <c r="T31" i="11"/>
  <c r="M31" i="11"/>
  <c r="T32" i="11"/>
  <c r="M32" i="11"/>
  <c r="T33" i="11"/>
  <c r="M33" i="11"/>
  <c r="T34" i="11"/>
  <c r="M34" i="11"/>
  <c r="T35" i="11"/>
  <c r="T36" i="11"/>
  <c r="M36" i="11"/>
  <c r="T37" i="11"/>
  <c r="M37" i="11"/>
  <c r="T38" i="11"/>
  <c r="M38" i="11"/>
  <c r="T39" i="11"/>
  <c r="M39" i="11"/>
  <c r="T40" i="11"/>
  <c r="M40" i="11"/>
  <c r="T17" i="11"/>
  <c r="M17" i="11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J17" i="10"/>
  <c r="M40" i="15"/>
  <c r="C40" i="15"/>
  <c r="J40" i="15"/>
  <c r="K40" i="15"/>
  <c r="L40" i="15"/>
  <c r="M39" i="15"/>
  <c r="C39" i="15"/>
  <c r="J39" i="15"/>
  <c r="K39" i="15"/>
  <c r="L39" i="15"/>
  <c r="M38" i="15"/>
  <c r="C38" i="15"/>
  <c r="J38" i="15"/>
  <c r="K38" i="15"/>
  <c r="L38" i="15"/>
  <c r="M37" i="15"/>
  <c r="C37" i="15"/>
  <c r="J37" i="15"/>
  <c r="K37" i="15"/>
  <c r="L37" i="15"/>
  <c r="M36" i="15"/>
  <c r="C36" i="15"/>
  <c r="J36" i="15"/>
  <c r="K36" i="15"/>
  <c r="L36" i="15"/>
  <c r="M35" i="15"/>
  <c r="C35" i="15"/>
  <c r="J35" i="15"/>
  <c r="K35" i="15"/>
  <c r="L35" i="15"/>
  <c r="M34" i="15"/>
  <c r="C34" i="15"/>
  <c r="J34" i="15"/>
  <c r="K34" i="15"/>
  <c r="L34" i="15"/>
  <c r="M33" i="15"/>
  <c r="C33" i="15"/>
  <c r="J33" i="15"/>
  <c r="K33" i="15"/>
  <c r="L33" i="15"/>
  <c r="M32" i="15"/>
  <c r="C32" i="15"/>
  <c r="J32" i="15"/>
  <c r="K32" i="15"/>
  <c r="L32" i="15"/>
  <c r="M31" i="15"/>
  <c r="C31" i="15"/>
  <c r="J31" i="15"/>
  <c r="K31" i="15"/>
  <c r="L31" i="15"/>
  <c r="M30" i="15"/>
  <c r="C30" i="15"/>
  <c r="J30" i="15"/>
  <c r="K30" i="15"/>
  <c r="L30" i="15"/>
  <c r="M29" i="15"/>
  <c r="C29" i="15"/>
  <c r="J29" i="15"/>
  <c r="K29" i="15"/>
  <c r="L29" i="15"/>
  <c r="M28" i="15"/>
  <c r="C28" i="15"/>
  <c r="J28" i="15"/>
  <c r="K28" i="15"/>
  <c r="L28" i="15"/>
  <c r="M27" i="15"/>
  <c r="C27" i="15"/>
  <c r="J27" i="15"/>
  <c r="K27" i="15"/>
  <c r="L27" i="15"/>
  <c r="M26" i="15"/>
  <c r="C26" i="15"/>
  <c r="J26" i="15"/>
  <c r="K26" i="15"/>
  <c r="L26" i="15"/>
  <c r="M25" i="15"/>
  <c r="C25" i="15"/>
  <c r="J25" i="15"/>
  <c r="K25" i="15"/>
  <c r="L25" i="15"/>
  <c r="M24" i="15"/>
  <c r="C24" i="15"/>
  <c r="J24" i="15"/>
  <c r="K24" i="15"/>
  <c r="L24" i="15"/>
  <c r="M23" i="15"/>
  <c r="C23" i="15"/>
  <c r="J23" i="15"/>
  <c r="K23" i="15"/>
  <c r="L23" i="15"/>
  <c r="M22" i="15"/>
  <c r="C22" i="15"/>
  <c r="J22" i="15"/>
  <c r="K22" i="15"/>
  <c r="L22" i="15"/>
  <c r="M21" i="15"/>
  <c r="C21" i="15"/>
  <c r="J21" i="15"/>
  <c r="K21" i="15"/>
  <c r="L21" i="15"/>
  <c r="M20" i="15"/>
  <c r="C20" i="15"/>
  <c r="J20" i="15"/>
  <c r="K20" i="15"/>
  <c r="L20" i="15"/>
  <c r="M19" i="15"/>
  <c r="C19" i="15"/>
  <c r="J19" i="15"/>
  <c r="K19" i="15"/>
  <c r="L19" i="15"/>
  <c r="M18" i="15"/>
  <c r="C18" i="15"/>
  <c r="J18" i="15"/>
  <c r="K18" i="15"/>
  <c r="L18" i="15"/>
  <c r="M17" i="15"/>
  <c r="C17" i="15"/>
  <c r="J17" i="15"/>
  <c r="K17" i="15"/>
  <c r="L17" i="15"/>
  <c r="G13" i="15"/>
  <c r="G12" i="15"/>
  <c r="G11" i="15"/>
  <c r="G3" i="15"/>
  <c r="G4" i="15"/>
  <c r="G5" i="15"/>
  <c r="G6" i="15"/>
  <c r="G7" i="15"/>
  <c r="G8" i="15"/>
  <c r="G9" i="15"/>
  <c r="G10" i="15"/>
  <c r="J10" i="15"/>
  <c r="C40" i="14"/>
  <c r="J40" i="14"/>
  <c r="K40" i="14"/>
  <c r="L40" i="14"/>
  <c r="C39" i="14"/>
  <c r="J39" i="14"/>
  <c r="K39" i="14"/>
  <c r="L39" i="14"/>
  <c r="C38" i="14"/>
  <c r="J38" i="14"/>
  <c r="K38" i="14"/>
  <c r="L38" i="14"/>
  <c r="C37" i="14"/>
  <c r="J37" i="14"/>
  <c r="K37" i="14"/>
  <c r="L37" i="14"/>
  <c r="C36" i="14"/>
  <c r="J36" i="14"/>
  <c r="K36" i="14"/>
  <c r="L36" i="14"/>
  <c r="C35" i="14"/>
  <c r="J35" i="14"/>
  <c r="K35" i="14"/>
  <c r="L35" i="14"/>
  <c r="M34" i="14"/>
  <c r="J34" i="14"/>
  <c r="K34" i="14"/>
  <c r="L34" i="14"/>
  <c r="M33" i="14"/>
  <c r="J33" i="14"/>
  <c r="K33" i="14"/>
  <c r="L33" i="14"/>
  <c r="M32" i="14"/>
  <c r="J32" i="14"/>
  <c r="K32" i="14"/>
  <c r="L32" i="14"/>
  <c r="M31" i="14"/>
  <c r="J31" i="14"/>
  <c r="K31" i="14"/>
  <c r="L31" i="14"/>
  <c r="M30" i="14"/>
  <c r="J30" i="14"/>
  <c r="K30" i="14"/>
  <c r="L30" i="14"/>
  <c r="M29" i="14"/>
  <c r="J29" i="14"/>
  <c r="K29" i="14"/>
  <c r="L29" i="14"/>
  <c r="M28" i="14"/>
  <c r="J28" i="14"/>
  <c r="K28" i="14"/>
  <c r="L28" i="14"/>
  <c r="M27" i="14"/>
  <c r="J27" i="14"/>
  <c r="K27" i="14"/>
  <c r="L27" i="14"/>
  <c r="M26" i="14"/>
  <c r="J26" i="14"/>
  <c r="K26" i="14"/>
  <c r="L26" i="14"/>
  <c r="M25" i="14"/>
  <c r="J25" i="14"/>
  <c r="K25" i="14"/>
  <c r="L25" i="14"/>
  <c r="M24" i="14"/>
  <c r="J24" i="14"/>
  <c r="K24" i="14"/>
  <c r="L24" i="14"/>
  <c r="M23" i="14"/>
  <c r="J23" i="14"/>
  <c r="K23" i="14"/>
  <c r="L23" i="14"/>
  <c r="M22" i="14"/>
  <c r="J22" i="14"/>
  <c r="K22" i="14"/>
  <c r="L22" i="14"/>
  <c r="M21" i="14"/>
  <c r="J21" i="14"/>
  <c r="K21" i="14"/>
  <c r="L21" i="14"/>
  <c r="M20" i="14"/>
  <c r="J20" i="14"/>
  <c r="K20" i="14"/>
  <c r="L20" i="14"/>
  <c r="M19" i="14"/>
  <c r="J19" i="14"/>
  <c r="K19" i="14"/>
  <c r="L19" i="14"/>
  <c r="M18" i="14"/>
  <c r="J18" i="14"/>
  <c r="K18" i="14"/>
  <c r="L18" i="14"/>
  <c r="M17" i="14"/>
  <c r="J17" i="14"/>
  <c r="K17" i="14"/>
  <c r="L17" i="14"/>
  <c r="G13" i="14"/>
  <c r="G12" i="14"/>
  <c r="G11" i="14"/>
  <c r="G3" i="14"/>
  <c r="G4" i="14"/>
  <c r="G5" i="14"/>
  <c r="G6" i="14"/>
  <c r="G7" i="14"/>
  <c r="G8" i="14"/>
  <c r="G9" i="14"/>
  <c r="G10" i="14"/>
  <c r="J10" i="14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42" i="12"/>
  <c r="C40" i="12"/>
  <c r="J40" i="12"/>
  <c r="K40" i="12"/>
  <c r="L40" i="12"/>
  <c r="C39" i="12"/>
  <c r="J39" i="12"/>
  <c r="K39" i="12"/>
  <c r="L39" i="12"/>
  <c r="C38" i="12"/>
  <c r="J38" i="12"/>
  <c r="K38" i="12"/>
  <c r="L38" i="12"/>
  <c r="C37" i="12"/>
  <c r="J37" i="12"/>
  <c r="K37" i="12"/>
  <c r="L37" i="12"/>
  <c r="C36" i="12"/>
  <c r="J36" i="12"/>
  <c r="K36" i="12"/>
  <c r="L36" i="12"/>
  <c r="C35" i="12"/>
  <c r="J35" i="12"/>
  <c r="K35" i="12"/>
  <c r="L35" i="12"/>
  <c r="C34" i="12"/>
  <c r="J34" i="12"/>
  <c r="K34" i="12"/>
  <c r="L34" i="12"/>
  <c r="C33" i="12"/>
  <c r="J33" i="12"/>
  <c r="K33" i="12"/>
  <c r="L33" i="12"/>
  <c r="C32" i="12"/>
  <c r="J32" i="12"/>
  <c r="K32" i="12"/>
  <c r="L32" i="12"/>
  <c r="C31" i="12"/>
  <c r="J31" i="12"/>
  <c r="K31" i="12"/>
  <c r="L31" i="12"/>
  <c r="C30" i="12"/>
  <c r="J30" i="12"/>
  <c r="K30" i="12"/>
  <c r="L30" i="12"/>
  <c r="C29" i="12"/>
  <c r="J29" i="12"/>
  <c r="K29" i="12"/>
  <c r="L29" i="12"/>
  <c r="C28" i="12"/>
  <c r="J28" i="12"/>
  <c r="K28" i="12"/>
  <c r="L28" i="12"/>
  <c r="C27" i="12"/>
  <c r="J27" i="12"/>
  <c r="K27" i="12"/>
  <c r="L27" i="12"/>
  <c r="M26" i="12"/>
  <c r="C26" i="12"/>
  <c r="J26" i="12"/>
  <c r="K26" i="12"/>
  <c r="L26" i="12"/>
  <c r="M25" i="12"/>
  <c r="C25" i="12"/>
  <c r="J25" i="12"/>
  <c r="K25" i="12"/>
  <c r="L25" i="12"/>
  <c r="C24" i="12"/>
  <c r="J24" i="12"/>
  <c r="K24" i="12"/>
  <c r="L24" i="12"/>
  <c r="C23" i="12"/>
  <c r="J23" i="12"/>
  <c r="K23" i="12"/>
  <c r="L23" i="12"/>
  <c r="M22" i="12"/>
  <c r="C22" i="12"/>
  <c r="J22" i="12"/>
  <c r="K22" i="12"/>
  <c r="L22" i="12"/>
  <c r="M21" i="12"/>
  <c r="C21" i="12"/>
  <c r="J21" i="12"/>
  <c r="K21" i="12"/>
  <c r="L21" i="12"/>
  <c r="C20" i="12"/>
  <c r="J20" i="12"/>
  <c r="K20" i="12"/>
  <c r="L20" i="12"/>
  <c r="C19" i="12"/>
  <c r="J19" i="12"/>
  <c r="K19" i="12"/>
  <c r="L19" i="12"/>
  <c r="C18" i="12"/>
  <c r="J18" i="12"/>
  <c r="K18" i="12"/>
  <c r="L18" i="12"/>
  <c r="C17" i="12"/>
  <c r="J17" i="12"/>
  <c r="K17" i="12"/>
  <c r="L17" i="12"/>
  <c r="G13" i="12"/>
  <c r="G12" i="12"/>
  <c r="G11" i="12"/>
  <c r="G3" i="12"/>
  <c r="G4" i="12"/>
  <c r="G5" i="12"/>
  <c r="G6" i="12"/>
  <c r="G7" i="12"/>
  <c r="G8" i="12"/>
  <c r="G9" i="12"/>
  <c r="G10" i="12"/>
  <c r="J10" i="12"/>
  <c r="M18" i="7"/>
  <c r="T18" i="7"/>
  <c r="M19" i="7"/>
  <c r="T19" i="7"/>
  <c r="M20" i="7"/>
  <c r="T20" i="7"/>
  <c r="M21" i="7"/>
  <c r="T21" i="7"/>
  <c r="M22" i="7"/>
  <c r="T22" i="7"/>
  <c r="M23" i="7"/>
  <c r="T23" i="7"/>
  <c r="M24" i="7"/>
  <c r="T24" i="7"/>
  <c r="M25" i="7"/>
  <c r="U25" i="7"/>
  <c r="T25" i="7"/>
  <c r="M26" i="7"/>
  <c r="T26" i="7"/>
  <c r="M27" i="7"/>
  <c r="T27" i="7"/>
  <c r="M28" i="7"/>
  <c r="T28" i="7"/>
  <c r="M29" i="7"/>
  <c r="T29" i="7"/>
  <c r="M30" i="7"/>
  <c r="T30" i="7"/>
  <c r="M31" i="7"/>
  <c r="T31" i="7"/>
  <c r="M32" i="7"/>
  <c r="T32" i="7"/>
  <c r="M33" i="7"/>
  <c r="T33" i="7"/>
  <c r="M34" i="7"/>
  <c r="T34" i="7"/>
  <c r="M35" i="7"/>
  <c r="T35" i="7"/>
  <c r="M36" i="7"/>
  <c r="T36" i="7"/>
  <c r="M37" i="7"/>
  <c r="T37" i="7"/>
  <c r="M38" i="7"/>
  <c r="T38" i="7"/>
  <c r="M39" i="7"/>
  <c r="T39" i="7"/>
  <c r="M40" i="7"/>
  <c r="T40" i="7"/>
  <c r="M17" i="7"/>
  <c r="T17" i="7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17" i="11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K40" i="11"/>
  <c r="L40" i="11"/>
  <c r="K39" i="11"/>
  <c r="L39" i="11"/>
  <c r="K38" i="11"/>
  <c r="L38" i="11"/>
  <c r="K37" i="11"/>
  <c r="L37" i="11"/>
  <c r="K36" i="11"/>
  <c r="L36" i="11"/>
  <c r="K35" i="11"/>
  <c r="L35" i="11"/>
  <c r="K34" i="11"/>
  <c r="L34" i="11"/>
  <c r="K33" i="11"/>
  <c r="L33" i="11"/>
  <c r="K32" i="11"/>
  <c r="L32" i="11"/>
  <c r="K31" i="11"/>
  <c r="L31" i="11"/>
  <c r="K30" i="11"/>
  <c r="L30" i="11"/>
  <c r="K29" i="11"/>
  <c r="L29" i="11"/>
  <c r="K28" i="11"/>
  <c r="L28" i="11"/>
  <c r="K27" i="11"/>
  <c r="L27" i="11"/>
  <c r="K26" i="11"/>
  <c r="L26" i="11"/>
  <c r="K25" i="11"/>
  <c r="L25" i="11"/>
  <c r="K24" i="11"/>
  <c r="L24" i="11"/>
  <c r="K23" i="11"/>
  <c r="L23" i="11"/>
  <c r="K22" i="11"/>
  <c r="L22" i="11"/>
  <c r="K21" i="11"/>
  <c r="L21" i="11"/>
  <c r="K20" i="11"/>
  <c r="L20" i="11"/>
  <c r="K19" i="11"/>
  <c r="L19" i="11"/>
  <c r="K18" i="11"/>
  <c r="L18" i="11"/>
  <c r="C17" i="11"/>
  <c r="K17" i="11"/>
  <c r="L17" i="11"/>
  <c r="G13" i="11"/>
  <c r="G12" i="11"/>
  <c r="G11" i="11"/>
  <c r="G3" i="11"/>
  <c r="G4" i="11"/>
  <c r="G5" i="11"/>
  <c r="G6" i="11"/>
  <c r="G7" i="11"/>
  <c r="G8" i="11"/>
  <c r="G9" i="11"/>
  <c r="G10" i="11"/>
  <c r="J10" i="11"/>
  <c r="M40" i="10"/>
  <c r="C40" i="10"/>
  <c r="K40" i="10"/>
  <c r="L40" i="10"/>
  <c r="M39" i="10"/>
  <c r="C39" i="10"/>
  <c r="K39" i="10"/>
  <c r="L39" i="10"/>
  <c r="M38" i="10"/>
  <c r="C38" i="10"/>
  <c r="K38" i="10"/>
  <c r="L38" i="10"/>
  <c r="M37" i="10"/>
  <c r="C37" i="10"/>
  <c r="K37" i="10"/>
  <c r="L37" i="10"/>
  <c r="M36" i="10"/>
  <c r="C36" i="10"/>
  <c r="K36" i="10"/>
  <c r="L36" i="10"/>
  <c r="M35" i="10"/>
  <c r="C35" i="10"/>
  <c r="K35" i="10"/>
  <c r="L35" i="10"/>
  <c r="M34" i="10"/>
  <c r="C34" i="10"/>
  <c r="K34" i="10"/>
  <c r="L34" i="10"/>
  <c r="M33" i="10"/>
  <c r="C33" i="10"/>
  <c r="K33" i="10"/>
  <c r="L33" i="10"/>
  <c r="M32" i="10"/>
  <c r="C32" i="10"/>
  <c r="K32" i="10"/>
  <c r="L32" i="10"/>
  <c r="M31" i="10"/>
  <c r="C31" i="10"/>
  <c r="K31" i="10"/>
  <c r="L31" i="10"/>
  <c r="M30" i="10"/>
  <c r="C30" i="10"/>
  <c r="K30" i="10"/>
  <c r="L30" i="10"/>
  <c r="M29" i="10"/>
  <c r="C29" i="10"/>
  <c r="K29" i="10"/>
  <c r="L29" i="10"/>
  <c r="M28" i="10"/>
  <c r="C28" i="10"/>
  <c r="K28" i="10"/>
  <c r="L28" i="10"/>
  <c r="M27" i="10"/>
  <c r="C27" i="10"/>
  <c r="K27" i="10"/>
  <c r="L27" i="10"/>
  <c r="M26" i="10"/>
  <c r="C26" i="10"/>
  <c r="K26" i="10"/>
  <c r="L26" i="10"/>
  <c r="M25" i="10"/>
  <c r="C25" i="10"/>
  <c r="K25" i="10"/>
  <c r="L25" i="10"/>
  <c r="M24" i="10"/>
  <c r="C24" i="10"/>
  <c r="K24" i="10"/>
  <c r="L24" i="10"/>
  <c r="M23" i="10"/>
  <c r="C23" i="10"/>
  <c r="K23" i="10"/>
  <c r="L23" i="10"/>
  <c r="M22" i="10"/>
  <c r="C22" i="10"/>
  <c r="K22" i="10"/>
  <c r="L22" i="10"/>
  <c r="M21" i="10"/>
  <c r="C21" i="10"/>
  <c r="K21" i="10"/>
  <c r="L21" i="10"/>
  <c r="M20" i="10"/>
  <c r="C20" i="10"/>
  <c r="K20" i="10"/>
  <c r="L20" i="10"/>
  <c r="M19" i="10"/>
  <c r="C19" i="10"/>
  <c r="K19" i="10"/>
  <c r="L19" i="10"/>
  <c r="M18" i="10"/>
  <c r="C18" i="10"/>
  <c r="K18" i="10"/>
  <c r="L18" i="10"/>
  <c r="M17" i="10"/>
  <c r="C17" i="10"/>
  <c r="L17" i="10"/>
  <c r="G13" i="10"/>
  <c r="G12" i="10"/>
  <c r="G11" i="10"/>
  <c r="G3" i="10"/>
  <c r="G4" i="10"/>
  <c r="G5" i="10"/>
  <c r="G6" i="10"/>
  <c r="G7" i="10"/>
  <c r="G8" i="10"/>
  <c r="G9" i="10"/>
  <c r="G10" i="10"/>
  <c r="J10" i="10"/>
  <c r="C40" i="7"/>
  <c r="J40" i="7"/>
  <c r="K40" i="7"/>
  <c r="L40" i="7"/>
  <c r="C39" i="7"/>
  <c r="J39" i="7"/>
  <c r="K39" i="7"/>
  <c r="L39" i="7"/>
  <c r="C38" i="7"/>
  <c r="J38" i="7"/>
  <c r="K38" i="7"/>
  <c r="L38" i="7"/>
  <c r="C37" i="7"/>
  <c r="J37" i="7"/>
  <c r="K37" i="7"/>
  <c r="L37" i="7"/>
  <c r="C36" i="7"/>
  <c r="J36" i="7"/>
  <c r="K36" i="7"/>
  <c r="L36" i="7"/>
  <c r="C35" i="7"/>
  <c r="J35" i="7"/>
  <c r="K35" i="7"/>
  <c r="L35" i="7"/>
  <c r="C34" i="7"/>
  <c r="J34" i="7"/>
  <c r="K34" i="7"/>
  <c r="L34" i="7"/>
  <c r="C33" i="7"/>
  <c r="J33" i="7"/>
  <c r="K33" i="7"/>
  <c r="L33" i="7"/>
  <c r="C32" i="7"/>
  <c r="J32" i="7"/>
  <c r="K32" i="7"/>
  <c r="L32" i="7"/>
  <c r="C31" i="7"/>
  <c r="J31" i="7"/>
  <c r="K31" i="7"/>
  <c r="L31" i="7"/>
  <c r="C30" i="7"/>
  <c r="J30" i="7"/>
  <c r="K30" i="7"/>
  <c r="L30" i="7"/>
  <c r="C29" i="7"/>
  <c r="J29" i="7"/>
  <c r="K29" i="7"/>
  <c r="L29" i="7"/>
  <c r="C28" i="7"/>
  <c r="J28" i="7"/>
  <c r="K28" i="7"/>
  <c r="L28" i="7"/>
  <c r="C27" i="7"/>
  <c r="J27" i="7"/>
  <c r="K27" i="7"/>
  <c r="L27" i="7"/>
  <c r="C26" i="7"/>
  <c r="J26" i="7"/>
  <c r="K26" i="7"/>
  <c r="L26" i="7"/>
  <c r="C25" i="7"/>
  <c r="J25" i="7"/>
  <c r="K25" i="7"/>
  <c r="L25" i="7"/>
  <c r="C24" i="7"/>
  <c r="J24" i="7"/>
  <c r="K24" i="7"/>
  <c r="L24" i="7"/>
  <c r="C23" i="7"/>
  <c r="J23" i="7"/>
  <c r="K23" i="7"/>
  <c r="L23" i="7"/>
  <c r="C22" i="7"/>
  <c r="J22" i="7"/>
  <c r="K22" i="7"/>
  <c r="L22" i="7"/>
  <c r="C21" i="7"/>
  <c r="J21" i="7"/>
  <c r="K21" i="7"/>
  <c r="L21" i="7"/>
  <c r="C20" i="7"/>
  <c r="J20" i="7"/>
  <c r="K20" i="7"/>
  <c r="L20" i="7"/>
  <c r="C19" i="7"/>
  <c r="J19" i="7"/>
  <c r="K19" i="7"/>
  <c r="L19" i="7"/>
  <c r="C18" i="7"/>
  <c r="J18" i="7"/>
  <c r="K18" i="7"/>
  <c r="L18" i="7"/>
  <c r="C17" i="7"/>
  <c r="J17" i="7"/>
  <c r="K17" i="7"/>
  <c r="L17" i="7"/>
  <c r="G13" i="7"/>
  <c r="G12" i="7"/>
  <c r="G11" i="7"/>
  <c r="G3" i="7"/>
  <c r="G4" i="7"/>
  <c r="G5" i="7"/>
  <c r="G6" i="7"/>
  <c r="G7" i="7"/>
  <c r="G8" i="7"/>
  <c r="G9" i="7"/>
  <c r="G10" i="7"/>
  <c r="J10" i="7"/>
  <c r="M40" i="6"/>
  <c r="C40" i="6"/>
  <c r="J40" i="6"/>
  <c r="K40" i="6"/>
  <c r="L40" i="6"/>
  <c r="M39" i="6"/>
  <c r="C39" i="6"/>
  <c r="J39" i="6"/>
  <c r="K39" i="6"/>
  <c r="L39" i="6"/>
  <c r="M38" i="6"/>
  <c r="C38" i="6"/>
  <c r="J38" i="6"/>
  <c r="K38" i="6"/>
  <c r="L38" i="6"/>
  <c r="M37" i="6"/>
  <c r="C37" i="6"/>
  <c r="J37" i="6"/>
  <c r="K37" i="6"/>
  <c r="L37" i="6"/>
  <c r="M36" i="6"/>
  <c r="C36" i="6"/>
  <c r="J36" i="6"/>
  <c r="K36" i="6"/>
  <c r="L36" i="6"/>
  <c r="M35" i="6"/>
  <c r="C35" i="6"/>
  <c r="J35" i="6"/>
  <c r="K35" i="6"/>
  <c r="L35" i="6"/>
  <c r="M34" i="6"/>
  <c r="C34" i="6"/>
  <c r="J34" i="6"/>
  <c r="K34" i="6"/>
  <c r="L34" i="6"/>
  <c r="M33" i="6"/>
  <c r="C33" i="6"/>
  <c r="J33" i="6"/>
  <c r="K33" i="6"/>
  <c r="L33" i="6"/>
  <c r="M32" i="6"/>
  <c r="C32" i="6"/>
  <c r="J32" i="6"/>
  <c r="K32" i="6"/>
  <c r="L32" i="6"/>
  <c r="M31" i="6"/>
  <c r="C31" i="6"/>
  <c r="J31" i="6"/>
  <c r="K31" i="6"/>
  <c r="L31" i="6"/>
  <c r="M30" i="6"/>
  <c r="C30" i="6"/>
  <c r="J30" i="6"/>
  <c r="K30" i="6"/>
  <c r="L30" i="6"/>
  <c r="M29" i="6"/>
  <c r="C29" i="6"/>
  <c r="J29" i="6"/>
  <c r="K29" i="6"/>
  <c r="L29" i="6"/>
  <c r="M28" i="6"/>
  <c r="C28" i="6"/>
  <c r="J28" i="6"/>
  <c r="K28" i="6"/>
  <c r="L28" i="6"/>
  <c r="M27" i="6"/>
  <c r="C27" i="6"/>
  <c r="J27" i="6"/>
  <c r="K27" i="6"/>
  <c r="L27" i="6"/>
  <c r="M26" i="6"/>
  <c r="C26" i="6"/>
  <c r="J26" i="6"/>
  <c r="K26" i="6"/>
  <c r="L26" i="6"/>
  <c r="M25" i="6"/>
  <c r="C25" i="6"/>
  <c r="J25" i="6"/>
  <c r="K25" i="6"/>
  <c r="L25" i="6"/>
  <c r="M24" i="6"/>
  <c r="C24" i="6"/>
  <c r="J24" i="6"/>
  <c r="K24" i="6"/>
  <c r="L24" i="6"/>
  <c r="M23" i="6"/>
  <c r="C23" i="6"/>
  <c r="J23" i="6"/>
  <c r="K23" i="6"/>
  <c r="L23" i="6"/>
  <c r="M22" i="6"/>
  <c r="C22" i="6"/>
  <c r="J22" i="6"/>
  <c r="K22" i="6"/>
  <c r="L22" i="6"/>
  <c r="M21" i="6"/>
  <c r="C21" i="6"/>
  <c r="J21" i="6"/>
  <c r="K21" i="6"/>
  <c r="L21" i="6"/>
  <c r="M20" i="6"/>
  <c r="C20" i="6"/>
  <c r="J20" i="6"/>
  <c r="K20" i="6"/>
  <c r="L20" i="6"/>
  <c r="M19" i="6"/>
  <c r="C19" i="6"/>
  <c r="J19" i="6"/>
  <c r="K19" i="6"/>
  <c r="L19" i="6"/>
  <c r="M18" i="6"/>
  <c r="C18" i="6"/>
  <c r="J18" i="6"/>
  <c r="K18" i="6"/>
  <c r="L18" i="6"/>
  <c r="M17" i="6"/>
  <c r="C17" i="6"/>
  <c r="J17" i="6"/>
  <c r="K17" i="6"/>
  <c r="L17" i="6"/>
  <c r="G13" i="6"/>
  <c r="G12" i="6"/>
  <c r="G11" i="6"/>
  <c r="G3" i="6"/>
  <c r="G4" i="6"/>
  <c r="G5" i="6"/>
  <c r="G6" i="6"/>
  <c r="G7" i="6"/>
  <c r="G8" i="6"/>
  <c r="G9" i="6"/>
  <c r="G10" i="6"/>
  <c r="J10" i="6"/>
  <c r="M40" i="5"/>
  <c r="C40" i="5"/>
  <c r="J40" i="5"/>
  <c r="K40" i="5"/>
  <c r="L40" i="5"/>
  <c r="M39" i="5"/>
  <c r="C39" i="5"/>
  <c r="J39" i="5"/>
  <c r="K39" i="5"/>
  <c r="L39" i="5"/>
  <c r="M38" i="5"/>
  <c r="C38" i="5"/>
  <c r="J38" i="5"/>
  <c r="K38" i="5"/>
  <c r="L38" i="5"/>
  <c r="M37" i="5"/>
  <c r="C37" i="5"/>
  <c r="J37" i="5"/>
  <c r="K37" i="5"/>
  <c r="L37" i="5"/>
  <c r="M36" i="5"/>
  <c r="C36" i="5"/>
  <c r="J36" i="5"/>
  <c r="K36" i="5"/>
  <c r="L36" i="5"/>
  <c r="M35" i="5"/>
  <c r="C35" i="5"/>
  <c r="J35" i="5"/>
  <c r="K35" i="5"/>
  <c r="L35" i="5"/>
  <c r="M34" i="5"/>
  <c r="C34" i="5"/>
  <c r="J34" i="5"/>
  <c r="K34" i="5"/>
  <c r="L34" i="5"/>
  <c r="M33" i="5"/>
  <c r="C33" i="5"/>
  <c r="J33" i="5"/>
  <c r="K33" i="5"/>
  <c r="L33" i="5"/>
  <c r="M32" i="5"/>
  <c r="C32" i="5"/>
  <c r="J32" i="5"/>
  <c r="K32" i="5"/>
  <c r="L32" i="5"/>
  <c r="M31" i="5"/>
  <c r="C31" i="5"/>
  <c r="J31" i="5"/>
  <c r="K31" i="5"/>
  <c r="L31" i="5"/>
  <c r="M30" i="5"/>
  <c r="C30" i="5"/>
  <c r="J30" i="5"/>
  <c r="K30" i="5"/>
  <c r="L30" i="5"/>
  <c r="M29" i="5"/>
  <c r="C29" i="5"/>
  <c r="J29" i="5"/>
  <c r="K29" i="5"/>
  <c r="L29" i="5"/>
  <c r="M28" i="5"/>
  <c r="C28" i="5"/>
  <c r="J28" i="5"/>
  <c r="K28" i="5"/>
  <c r="L28" i="5"/>
  <c r="M27" i="5"/>
  <c r="C27" i="5"/>
  <c r="J27" i="5"/>
  <c r="K27" i="5"/>
  <c r="L27" i="5"/>
  <c r="M26" i="5"/>
  <c r="C26" i="5"/>
  <c r="J26" i="5"/>
  <c r="K26" i="5"/>
  <c r="L26" i="5"/>
  <c r="M25" i="5"/>
  <c r="C25" i="5"/>
  <c r="J25" i="5"/>
  <c r="K25" i="5"/>
  <c r="L25" i="5"/>
  <c r="M24" i="5"/>
  <c r="C24" i="5"/>
  <c r="J24" i="5"/>
  <c r="K24" i="5"/>
  <c r="L24" i="5"/>
  <c r="M23" i="5"/>
  <c r="C23" i="5"/>
  <c r="J23" i="5"/>
  <c r="K23" i="5"/>
  <c r="L23" i="5"/>
  <c r="M22" i="5"/>
  <c r="C22" i="5"/>
  <c r="J22" i="5"/>
  <c r="K22" i="5"/>
  <c r="L22" i="5"/>
  <c r="M21" i="5"/>
  <c r="C21" i="5"/>
  <c r="J21" i="5"/>
  <c r="K21" i="5"/>
  <c r="L21" i="5"/>
  <c r="M20" i="5"/>
  <c r="C20" i="5"/>
  <c r="J20" i="5"/>
  <c r="K20" i="5"/>
  <c r="L20" i="5"/>
  <c r="M19" i="5"/>
  <c r="C19" i="5"/>
  <c r="J19" i="5"/>
  <c r="K19" i="5"/>
  <c r="L19" i="5"/>
  <c r="M18" i="5"/>
  <c r="C18" i="5"/>
  <c r="J18" i="5"/>
  <c r="K18" i="5"/>
  <c r="L18" i="5"/>
  <c r="M17" i="5"/>
  <c r="C17" i="5"/>
  <c r="J17" i="5"/>
  <c r="K17" i="5"/>
  <c r="L17" i="5"/>
  <c r="G13" i="5"/>
  <c r="G12" i="5"/>
  <c r="G11" i="5"/>
  <c r="G3" i="5"/>
  <c r="G4" i="5"/>
  <c r="G5" i="5"/>
  <c r="G6" i="5"/>
  <c r="G7" i="5"/>
  <c r="G8" i="5"/>
  <c r="G9" i="5"/>
  <c r="G10" i="5"/>
  <c r="J10" i="5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J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17" i="4"/>
  <c r="L17" i="4"/>
  <c r="G13" i="4"/>
  <c r="G12" i="4"/>
  <c r="G11" i="4"/>
  <c r="G3" i="4"/>
  <c r="G4" i="4"/>
  <c r="G5" i="4"/>
  <c r="G6" i="4"/>
  <c r="G7" i="4"/>
  <c r="G8" i="4"/>
  <c r="G9" i="4"/>
  <c r="G10" i="4"/>
  <c r="J13" i="5"/>
  <c r="J12" i="5"/>
  <c r="H17" i="5"/>
  <c r="J9" i="5"/>
  <c r="G17" i="5"/>
  <c r="N17" i="5"/>
  <c r="O17" i="5"/>
  <c r="P17" i="5"/>
  <c r="R17" i="5"/>
  <c r="V17" i="5"/>
  <c r="W17" i="5"/>
  <c r="H18" i="5"/>
  <c r="G18" i="5"/>
  <c r="N18" i="5"/>
  <c r="O18" i="5"/>
  <c r="P18" i="5"/>
  <c r="R18" i="5"/>
  <c r="V18" i="5"/>
  <c r="W18" i="5"/>
  <c r="H19" i="5"/>
  <c r="G19" i="5"/>
  <c r="N19" i="5"/>
  <c r="O19" i="5"/>
  <c r="P19" i="5"/>
  <c r="R19" i="5"/>
  <c r="V19" i="5"/>
  <c r="W19" i="5"/>
  <c r="H20" i="5"/>
  <c r="G20" i="5"/>
  <c r="N20" i="5"/>
  <c r="O20" i="5"/>
  <c r="P20" i="5"/>
  <c r="R20" i="5"/>
  <c r="V20" i="5"/>
  <c r="W20" i="5"/>
  <c r="H21" i="5"/>
  <c r="G21" i="5"/>
  <c r="N21" i="5"/>
  <c r="O21" i="5"/>
  <c r="P21" i="5"/>
  <c r="R21" i="5"/>
  <c r="V21" i="5"/>
  <c r="W21" i="5"/>
  <c r="H22" i="5"/>
  <c r="G22" i="5"/>
  <c r="N22" i="5"/>
  <c r="O22" i="5"/>
  <c r="P22" i="5"/>
  <c r="R22" i="5"/>
  <c r="V22" i="5"/>
  <c r="W22" i="5"/>
  <c r="H23" i="5"/>
  <c r="G23" i="5"/>
  <c r="N23" i="5"/>
  <c r="O23" i="5"/>
  <c r="P23" i="5"/>
  <c r="R23" i="5"/>
  <c r="V23" i="5"/>
  <c r="W23" i="5"/>
  <c r="H24" i="5"/>
  <c r="G24" i="5"/>
  <c r="N24" i="5"/>
  <c r="O24" i="5"/>
  <c r="P24" i="5"/>
  <c r="R24" i="5"/>
  <c r="V24" i="5"/>
  <c r="W24" i="5"/>
  <c r="H25" i="5"/>
  <c r="G25" i="5"/>
  <c r="N25" i="5"/>
  <c r="O25" i="5"/>
  <c r="P25" i="5"/>
  <c r="R25" i="5"/>
  <c r="V25" i="5"/>
  <c r="W25" i="5"/>
  <c r="H26" i="5"/>
  <c r="G26" i="5"/>
  <c r="N26" i="5"/>
  <c r="O26" i="5"/>
  <c r="P26" i="5"/>
  <c r="R26" i="5"/>
  <c r="V26" i="5"/>
  <c r="W26" i="5"/>
  <c r="H27" i="5"/>
  <c r="G27" i="5"/>
  <c r="N27" i="5"/>
  <c r="O27" i="5"/>
  <c r="P27" i="5"/>
  <c r="R27" i="5"/>
  <c r="V27" i="5"/>
  <c r="W27" i="5"/>
  <c r="H28" i="5"/>
  <c r="G28" i="5"/>
  <c r="N28" i="5"/>
  <c r="O28" i="5"/>
  <c r="P28" i="5"/>
  <c r="R28" i="5"/>
  <c r="V28" i="5"/>
  <c r="W28" i="5"/>
  <c r="H29" i="5"/>
  <c r="G29" i="5"/>
  <c r="N29" i="5"/>
  <c r="O29" i="5"/>
  <c r="P29" i="5"/>
  <c r="R29" i="5"/>
  <c r="V29" i="5"/>
  <c r="W29" i="5"/>
  <c r="H30" i="5"/>
  <c r="G30" i="5"/>
  <c r="N30" i="5"/>
  <c r="O30" i="5"/>
  <c r="P30" i="5"/>
  <c r="R30" i="5"/>
  <c r="V30" i="5"/>
  <c r="W30" i="5"/>
  <c r="H31" i="5"/>
  <c r="G31" i="5"/>
  <c r="N31" i="5"/>
  <c r="O31" i="5"/>
  <c r="P31" i="5"/>
  <c r="R31" i="5"/>
  <c r="V31" i="5"/>
  <c r="W31" i="5"/>
  <c r="H32" i="5"/>
  <c r="G32" i="5"/>
  <c r="N32" i="5"/>
  <c r="O32" i="5"/>
  <c r="P32" i="5"/>
  <c r="R32" i="5"/>
  <c r="V32" i="5"/>
  <c r="W32" i="5"/>
  <c r="H33" i="5"/>
  <c r="G33" i="5"/>
  <c r="N33" i="5"/>
  <c r="O33" i="5"/>
  <c r="P33" i="5"/>
  <c r="R33" i="5"/>
  <c r="V33" i="5"/>
  <c r="W33" i="5"/>
  <c r="H34" i="5"/>
  <c r="G34" i="5"/>
  <c r="N34" i="5"/>
  <c r="O34" i="5"/>
  <c r="P34" i="5"/>
  <c r="R34" i="5"/>
  <c r="V34" i="5"/>
  <c r="W34" i="5"/>
  <c r="H35" i="5"/>
  <c r="G35" i="5"/>
  <c r="N35" i="5"/>
  <c r="O35" i="5"/>
  <c r="P35" i="5"/>
  <c r="R35" i="5"/>
  <c r="V35" i="5"/>
  <c r="W35" i="5"/>
  <c r="H36" i="5"/>
  <c r="G36" i="5"/>
  <c r="N36" i="5"/>
  <c r="O36" i="5"/>
  <c r="P36" i="5"/>
  <c r="R36" i="5"/>
  <c r="V36" i="5"/>
  <c r="W36" i="5"/>
  <c r="H37" i="5"/>
  <c r="G37" i="5"/>
  <c r="N37" i="5"/>
  <c r="O37" i="5"/>
  <c r="P37" i="5"/>
  <c r="R37" i="5"/>
  <c r="H38" i="5"/>
  <c r="G38" i="5"/>
  <c r="N38" i="5"/>
  <c r="O38" i="5"/>
  <c r="P38" i="5"/>
  <c r="R38" i="5"/>
  <c r="H39" i="5"/>
  <c r="G39" i="5"/>
  <c r="N39" i="5"/>
  <c r="O39" i="5"/>
  <c r="P39" i="5"/>
  <c r="R39" i="5"/>
  <c r="H40" i="5"/>
  <c r="G40" i="5"/>
  <c r="N40" i="5"/>
  <c r="O40" i="5"/>
  <c r="P40" i="5"/>
  <c r="R40" i="5"/>
  <c r="J13" i="6"/>
  <c r="J12" i="6"/>
  <c r="H17" i="6"/>
  <c r="J9" i="6"/>
  <c r="G17" i="6"/>
  <c r="N17" i="6"/>
  <c r="O17" i="6"/>
  <c r="P17" i="6"/>
  <c r="R17" i="6"/>
  <c r="V17" i="6"/>
  <c r="W17" i="6"/>
  <c r="H18" i="6"/>
  <c r="G18" i="6"/>
  <c r="N18" i="6"/>
  <c r="O18" i="6"/>
  <c r="P18" i="6"/>
  <c r="R18" i="6"/>
  <c r="V18" i="6"/>
  <c r="W18" i="6"/>
  <c r="H19" i="6"/>
  <c r="G19" i="6"/>
  <c r="N19" i="6"/>
  <c r="O19" i="6"/>
  <c r="P19" i="6"/>
  <c r="R19" i="6"/>
  <c r="V19" i="6"/>
  <c r="W19" i="6"/>
  <c r="H20" i="6"/>
  <c r="G20" i="6"/>
  <c r="N20" i="6"/>
  <c r="O20" i="6"/>
  <c r="P20" i="6"/>
  <c r="R20" i="6"/>
  <c r="V20" i="6"/>
  <c r="W20" i="6"/>
  <c r="H21" i="6"/>
  <c r="G21" i="6"/>
  <c r="N21" i="6"/>
  <c r="O21" i="6"/>
  <c r="P21" i="6"/>
  <c r="R21" i="6"/>
  <c r="V21" i="6"/>
  <c r="W21" i="6"/>
  <c r="H22" i="6"/>
  <c r="G22" i="6"/>
  <c r="N22" i="6"/>
  <c r="O22" i="6"/>
  <c r="P22" i="6"/>
  <c r="R22" i="6"/>
  <c r="V22" i="6"/>
  <c r="W22" i="6"/>
  <c r="H23" i="6"/>
  <c r="G23" i="6"/>
  <c r="N23" i="6"/>
  <c r="O23" i="6"/>
  <c r="P23" i="6"/>
  <c r="R23" i="6"/>
  <c r="V23" i="6"/>
  <c r="W23" i="6"/>
  <c r="H24" i="6"/>
  <c r="G24" i="6"/>
  <c r="N24" i="6"/>
  <c r="O24" i="6"/>
  <c r="P24" i="6"/>
  <c r="R24" i="6"/>
  <c r="V24" i="6"/>
  <c r="W24" i="6"/>
  <c r="H25" i="6"/>
  <c r="G25" i="6"/>
  <c r="N25" i="6"/>
  <c r="O25" i="6"/>
  <c r="P25" i="6"/>
  <c r="R25" i="6"/>
  <c r="V25" i="6"/>
  <c r="W25" i="6"/>
  <c r="H26" i="6"/>
  <c r="G26" i="6"/>
  <c r="N26" i="6"/>
  <c r="O26" i="6"/>
  <c r="P26" i="6"/>
  <c r="R26" i="6"/>
  <c r="V26" i="6"/>
  <c r="W26" i="6"/>
  <c r="H27" i="6"/>
  <c r="G27" i="6"/>
  <c r="N27" i="6"/>
  <c r="O27" i="6"/>
  <c r="P27" i="6"/>
  <c r="R27" i="6"/>
  <c r="V27" i="6"/>
  <c r="W27" i="6"/>
  <c r="H28" i="6"/>
  <c r="G28" i="6"/>
  <c r="N28" i="6"/>
  <c r="O28" i="6"/>
  <c r="P28" i="6"/>
  <c r="R28" i="6"/>
  <c r="V28" i="6"/>
  <c r="W28" i="6"/>
  <c r="H29" i="6"/>
  <c r="G29" i="6"/>
  <c r="N29" i="6"/>
  <c r="O29" i="6"/>
  <c r="P29" i="6"/>
  <c r="R29" i="6"/>
  <c r="V29" i="6"/>
  <c r="W29" i="6"/>
  <c r="H30" i="6"/>
  <c r="G30" i="6"/>
  <c r="N30" i="6"/>
  <c r="O30" i="6"/>
  <c r="P30" i="6"/>
  <c r="R30" i="6"/>
  <c r="V30" i="6"/>
  <c r="W30" i="6"/>
  <c r="H31" i="6"/>
  <c r="G31" i="6"/>
  <c r="N31" i="6"/>
  <c r="O31" i="6"/>
  <c r="P31" i="6"/>
  <c r="R31" i="6"/>
  <c r="V31" i="6"/>
  <c r="W31" i="6"/>
  <c r="H32" i="6"/>
  <c r="G32" i="6"/>
  <c r="N32" i="6"/>
  <c r="O32" i="6"/>
  <c r="P32" i="6"/>
  <c r="R32" i="6"/>
  <c r="V32" i="6"/>
  <c r="W32" i="6"/>
  <c r="H33" i="6"/>
  <c r="G33" i="6"/>
  <c r="N33" i="6"/>
  <c r="O33" i="6"/>
  <c r="P33" i="6"/>
  <c r="R33" i="6"/>
  <c r="V33" i="6"/>
  <c r="W33" i="6"/>
  <c r="H34" i="6"/>
  <c r="G34" i="6"/>
  <c r="N34" i="6"/>
  <c r="O34" i="6"/>
  <c r="P34" i="6"/>
  <c r="R34" i="6"/>
  <c r="V34" i="6"/>
  <c r="W34" i="6"/>
  <c r="H35" i="6"/>
  <c r="G35" i="6"/>
  <c r="N35" i="6"/>
  <c r="O35" i="6"/>
  <c r="P35" i="6"/>
  <c r="R35" i="6"/>
  <c r="V35" i="6"/>
  <c r="W35" i="6"/>
  <c r="H36" i="6"/>
  <c r="G36" i="6"/>
  <c r="N36" i="6"/>
  <c r="O36" i="6"/>
  <c r="P36" i="6"/>
  <c r="R36" i="6"/>
  <c r="V36" i="6"/>
  <c r="W36" i="6"/>
  <c r="H37" i="6"/>
  <c r="G37" i="6"/>
  <c r="N37" i="6"/>
  <c r="O37" i="6"/>
  <c r="P37" i="6"/>
  <c r="R37" i="6"/>
  <c r="H38" i="6"/>
  <c r="G38" i="6"/>
  <c r="N38" i="6"/>
  <c r="O38" i="6"/>
  <c r="P38" i="6"/>
  <c r="R38" i="6"/>
  <c r="H39" i="6"/>
  <c r="G39" i="6"/>
  <c r="N39" i="6"/>
  <c r="O39" i="6"/>
  <c r="P39" i="6"/>
  <c r="R39" i="6"/>
  <c r="H40" i="6"/>
  <c r="G40" i="6"/>
  <c r="N40" i="6"/>
  <c r="O40" i="6"/>
  <c r="P40" i="6"/>
  <c r="R40" i="6"/>
  <c r="J13" i="7"/>
  <c r="J12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J13" i="10"/>
  <c r="J12" i="10"/>
  <c r="H17" i="10"/>
  <c r="J9" i="10"/>
  <c r="G17" i="10"/>
  <c r="N17" i="10"/>
  <c r="O17" i="10"/>
  <c r="P17" i="10"/>
  <c r="R17" i="10"/>
  <c r="V17" i="10"/>
  <c r="W17" i="10"/>
  <c r="H18" i="10"/>
  <c r="G18" i="10"/>
  <c r="N18" i="10"/>
  <c r="O18" i="10"/>
  <c r="P18" i="10"/>
  <c r="R18" i="10"/>
  <c r="V18" i="10"/>
  <c r="W18" i="10"/>
  <c r="H19" i="10"/>
  <c r="G19" i="10"/>
  <c r="N19" i="10"/>
  <c r="O19" i="10"/>
  <c r="P19" i="10"/>
  <c r="R19" i="10"/>
  <c r="V19" i="10"/>
  <c r="W19" i="10"/>
  <c r="H20" i="10"/>
  <c r="G20" i="10"/>
  <c r="N20" i="10"/>
  <c r="O20" i="10"/>
  <c r="P20" i="10"/>
  <c r="R20" i="10"/>
  <c r="V20" i="10"/>
  <c r="W20" i="10"/>
  <c r="H21" i="10"/>
  <c r="G21" i="10"/>
  <c r="N21" i="10"/>
  <c r="O21" i="10"/>
  <c r="P21" i="10"/>
  <c r="R21" i="10"/>
  <c r="V21" i="10"/>
  <c r="W21" i="10"/>
  <c r="H22" i="10"/>
  <c r="G22" i="10"/>
  <c r="N22" i="10"/>
  <c r="O22" i="10"/>
  <c r="P22" i="10"/>
  <c r="R22" i="10"/>
  <c r="V22" i="10"/>
  <c r="W22" i="10"/>
  <c r="H23" i="10"/>
  <c r="G23" i="10"/>
  <c r="N23" i="10"/>
  <c r="O23" i="10"/>
  <c r="P23" i="10"/>
  <c r="R23" i="10"/>
  <c r="V23" i="10"/>
  <c r="W23" i="10"/>
  <c r="H24" i="10"/>
  <c r="G24" i="10"/>
  <c r="N24" i="10"/>
  <c r="O24" i="10"/>
  <c r="P24" i="10"/>
  <c r="R24" i="10"/>
  <c r="V24" i="10"/>
  <c r="W24" i="10"/>
  <c r="H25" i="10"/>
  <c r="G25" i="10"/>
  <c r="N25" i="10"/>
  <c r="O25" i="10"/>
  <c r="P25" i="10"/>
  <c r="R25" i="10"/>
  <c r="V25" i="10"/>
  <c r="W25" i="10"/>
  <c r="H26" i="10"/>
  <c r="G26" i="10"/>
  <c r="N26" i="10"/>
  <c r="O26" i="10"/>
  <c r="P26" i="10"/>
  <c r="R26" i="10"/>
  <c r="V26" i="10"/>
  <c r="W26" i="10"/>
  <c r="H27" i="10"/>
  <c r="G27" i="10"/>
  <c r="N27" i="10"/>
  <c r="O27" i="10"/>
  <c r="P27" i="10"/>
  <c r="R27" i="10"/>
  <c r="V27" i="10"/>
  <c r="W27" i="10"/>
  <c r="H28" i="10"/>
  <c r="G28" i="10"/>
  <c r="N28" i="10"/>
  <c r="O28" i="10"/>
  <c r="P28" i="10"/>
  <c r="R28" i="10"/>
  <c r="V28" i="10"/>
  <c r="W28" i="10"/>
  <c r="H29" i="10"/>
  <c r="G29" i="10"/>
  <c r="N29" i="10"/>
  <c r="O29" i="10"/>
  <c r="P29" i="10"/>
  <c r="R29" i="10"/>
  <c r="V29" i="10"/>
  <c r="W29" i="10"/>
  <c r="H30" i="10"/>
  <c r="G30" i="10"/>
  <c r="N30" i="10"/>
  <c r="O30" i="10"/>
  <c r="P30" i="10"/>
  <c r="R30" i="10"/>
  <c r="V30" i="10"/>
  <c r="W30" i="10"/>
  <c r="H31" i="10"/>
  <c r="G31" i="10"/>
  <c r="N31" i="10"/>
  <c r="O31" i="10"/>
  <c r="P31" i="10"/>
  <c r="R31" i="10"/>
  <c r="V31" i="10"/>
  <c r="W31" i="10"/>
  <c r="H32" i="10"/>
  <c r="G32" i="10"/>
  <c r="N32" i="10"/>
  <c r="O32" i="10"/>
  <c r="P32" i="10"/>
  <c r="R32" i="10"/>
  <c r="V32" i="10"/>
  <c r="W32" i="10"/>
  <c r="H33" i="10"/>
  <c r="G33" i="10"/>
  <c r="N33" i="10"/>
  <c r="O33" i="10"/>
  <c r="P33" i="10"/>
  <c r="R33" i="10"/>
  <c r="V33" i="10"/>
  <c r="W33" i="10"/>
  <c r="H34" i="10"/>
  <c r="G34" i="10"/>
  <c r="N34" i="10"/>
  <c r="O34" i="10"/>
  <c r="P34" i="10"/>
  <c r="R34" i="10"/>
  <c r="V34" i="10"/>
  <c r="W34" i="10"/>
  <c r="H35" i="10"/>
  <c r="G35" i="10"/>
  <c r="N35" i="10"/>
  <c r="O35" i="10"/>
  <c r="P35" i="10"/>
  <c r="R35" i="10"/>
  <c r="V35" i="10"/>
  <c r="W35" i="10"/>
  <c r="H36" i="10"/>
  <c r="G36" i="10"/>
  <c r="N36" i="10"/>
  <c r="O36" i="10"/>
  <c r="P36" i="10"/>
  <c r="R36" i="10"/>
  <c r="V36" i="10"/>
  <c r="W36" i="10"/>
  <c r="H37" i="10"/>
  <c r="G37" i="10"/>
  <c r="N37" i="10"/>
  <c r="O37" i="10"/>
  <c r="P37" i="10"/>
  <c r="R37" i="10"/>
  <c r="V37" i="10"/>
  <c r="W37" i="10"/>
  <c r="H38" i="10"/>
  <c r="G38" i="10"/>
  <c r="N38" i="10"/>
  <c r="O38" i="10"/>
  <c r="P38" i="10"/>
  <c r="R38" i="10"/>
  <c r="V38" i="10"/>
  <c r="W38" i="10"/>
  <c r="H39" i="10"/>
  <c r="G39" i="10"/>
  <c r="N39" i="10"/>
  <c r="O39" i="10"/>
  <c r="P39" i="10"/>
  <c r="R39" i="10"/>
  <c r="V39" i="10"/>
  <c r="W39" i="10"/>
  <c r="H40" i="10"/>
  <c r="G40" i="10"/>
  <c r="N40" i="10"/>
  <c r="O40" i="10"/>
  <c r="P40" i="10"/>
  <c r="R40" i="10"/>
  <c r="V40" i="10"/>
  <c r="W40" i="10"/>
  <c r="J13" i="11"/>
  <c r="J12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J13" i="12"/>
  <c r="J12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J13" i="14"/>
  <c r="J12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J13" i="15"/>
  <c r="J12" i="15"/>
  <c r="H17" i="15"/>
  <c r="J9" i="15"/>
  <c r="G17" i="15"/>
  <c r="N17" i="15"/>
  <c r="O17" i="15"/>
  <c r="P17" i="15"/>
  <c r="R17" i="15"/>
  <c r="V17" i="15"/>
  <c r="W17" i="15"/>
  <c r="H18" i="15"/>
  <c r="G18" i="15"/>
  <c r="N18" i="15"/>
  <c r="O18" i="15"/>
  <c r="P18" i="15"/>
  <c r="R18" i="15"/>
  <c r="V18" i="15"/>
  <c r="W18" i="15"/>
  <c r="H19" i="15"/>
  <c r="G19" i="15"/>
  <c r="N19" i="15"/>
  <c r="O19" i="15"/>
  <c r="P19" i="15"/>
  <c r="R19" i="15"/>
  <c r="V19" i="15"/>
  <c r="W19" i="15"/>
  <c r="H20" i="15"/>
  <c r="G20" i="15"/>
  <c r="N20" i="15"/>
  <c r="O20" i="15"/>
  <c r="P20" i="15"/>
  <c r="R20" i="15"/>
  <c r="V20" i="15"/>
  <c r="W20" i="15"/>
  <c r="H21" i="15"/>
  <c r="G21" i="15"/>
  <c r="N21" i="15"/>
  <c r="O21" i="15"/>
  <c r="P21" i="15"/>
  <c r="R21" i="15"/>
  <c r="V21" i="15"/>
  <c r="W21" i="15"/>
  <c r="H22" i="15"/>
  <c r="G22" i="15"/>
  <c r="N22" i="15"/>
  <c r="O22" i="15"/>
  <c r="P22" i="15"/>
  <c r="R22" i="15"/>
  <c r="V22" i="15"/>
  <c r="W22" i="15"/>
  <c r="H23" i="15"/>
  <c r="G23" i="15"/>
  <c r="N23" i="15"/>
  <c r="O23" i="15"/>
  <c r="P23" i="15"/>
  <c r="R23" i="15"/>
  <c r="V23" i="15"/>
  <c r="W23" i="15"/>
  <c r="H24" i="15"/>
  <c r="G24" i="15"/>
  <c r="N24" i="15"/>
  <c r="O24" i="15"/>
  <c r="P24" i="15"/>
  <c r="R24" i="15"/>
  <c r="V24" i="15"/>
  <c r="W24" i="15"/>
  <c r="H25" i="15"/>
  <c r="G25" i="15"/>
  <c r="N25" i="15"/>
  <c r="O25" i="15"/>
  <c r="P25" i="15"/>
  <c r="R25" i="15"/>
  <c r="V25" i="15"/>
  <c r="W25" i="15"/>
  <c r="H26" i="15"/>
  <c r="G26" i="15"/>
  <c r="N26" i="15"/>
  <c r="O26" i="15"/>
  <c r="P26" i="15"/>
  <c r="R26" i="15"/>
  <c r="V26" i="15"/>
  <c r="W26" i="15"/>
  <c r="H27" i="15"/>
  <c r="G27" i="15"/>
  <c r="N27" i="15"/>
  <c r="O27" i="15"/>
  <c r="P27" i="15"/>
  <c r="R27" i="15"/>
  <c r="V27" i="15"/>
  <c r="W27" i="15"/>
  <c r="H28" i="15"/>
  <c r="G28" i="15"/>
  <c r="N28" i="15"/>
  <c r="O28" i="15"/>
  <c r="P28" i="15"/>
  <c r="R28" i="15"/>
  <c r="V28" i="15"/>
  <c r="W28" i="15"/>
  <c r="H29" i="15"/>
  <c r="G29" i="15"/>
  <c r="N29" i="15"/>
  <c r="O29" i="15"/>
  <c r="P29" i="15"/>
  <c r="R29" i="15"/>
  <c r="V29" i="15"/>
  <c r="W29" i="15"/>
  <c r="H30" i="15"/>
  <c r="G30" i="15"/>
  <c r="N30" i="15"/>
  <c r="O30" i="15"/>
  <c r="P30" i="15"/>
  <c r="R30" i="15"/>
  <c r="V30" i="15"/>
  <c r="W30" i="15"/>
  <c r="H31" i="15"/>
  <c r="G31" i="15"/>
  <c r="N31" i="15"/>
  <c r="O31" i="15"/>
  <c r="P31" i="15"/>
  <c r="R31" i="15"/>
  <c r="V31" i="15"/>
  <c r="W31" i="15"/>
  <c r="H32" i="15"/>
  <c r="G32" i="15"/>
  <c r="N32" i="15"/>
  <c r="O32" i="15"/>
  <c r="P32" i="15"/>
  <c r="R32" i="15"/>
  <c r="V32" i="15"/>
  <c r="W32" i="15"/>
  <c r="H33" i="15"/>
  <c r="G33" i="15"/>
  <c r="N33" i="15"/>
  <c r="O33" i="15"/>
  <c r="P33" i="15"/>
  <c r="R33" i="15"/>
  <c r="V33" i="15"/>
  <c r="W33" i="15"/>
  <c r="H34" i="15"/>
  <c r="G34" i="15"/>
  <c r="N34" i="15"/>
  <c r="O34" i="15"/>
  <c r="P34" i="15"/>
  <c r="R34" i="15"/>
  <c r="V34" i="15"/>
  <c r="W34" i="15"/>
  <c r="H35" i="15"/>
  <c r="G35" i="15"/>
  <c r="N35" i="15"/>
  <c r="O35" i="15"/>
  <c r="P35" i="15"/>
  <c r="R35" i="15"/>
  <c r="V35" i="15"/>
  <c r="W35" i="15"/>
  <c r="H36" i="15"/>
  <c r="G36" i="15"/>
  <c r="N36" i="15"/>
  <c r="O36" i="15"/>
  <c r="P36" i="15"/>
  <c r="R36" i="15"/>
  <c r="V36" i="15"/>
  <c r="W36" i="15"/>
  <c r="H37" i="15"/>
  <c r="G37" i="15"/>
  <c r="N37" i="15"/>
  <c r="O37" i="15"/>
  <c r="P37" i="15"/>
  <c r="R37" i="15"/>
  <c r="V37" i="15"/>
  <c r="W37" i="15"/>
  <c r="H38" i="15"/>
  <c r="G38" i="15"/>
  <c r="N38" i="15"/>
  <c r="O38" i="15"/>
  <c r="P38" i="15"/>
  <c r="R38" i="15"/>
  <c r="V38" i="15"/>
  <c r="W38" i="15"/>
  <c r="H39" i="15"/>
  <c r="G39" i="15"/>
  <c r="N39" i="15"/>
  <c r="O39" i="15"/>
  <c r="P39" i="15"/>
  <c r="R39" i="15"/>
  <c r="V39" i="15"/>
  <c r="W39" i="15"/>
  <c r="H40" i="15"/>
  <c r="G40" i="15"/>
  <c r="N40" i="15"/>
  <c r="O40" i="15"/>
  <c r="P40" i="15"/>
  <c r="R40" i="15"/>
  <c r="V40" i="15"/>
  <c r="W40" i="15"/>
  <c r="J13" i="16"/>
  <c r="J12" i="16"/>
  <c r="H17" i="16"/>
  <c r="J9" i="16"/>
  <c r="G17" i="16"/>
  <c r="N17" i="16"/>
  <c r="O17" i="16"/>
  <c r="P17" i="16"/>
  <c r="R17" i="16"/>
  <c r="V17" i="16"/>
  <c r="W17" i="16"/>
  <c r="H18" i="16"/>
  <c r="G18" i="16"/>
  <c r="N18" i="16"/>
  <c r="O18" i="16"/>
  <c r="P18" i="16"/>
  <c r="R18" i="16"/>
  <c r="V18" i="16"/>
  <c r="W18" i="16"/>
  <c r="H19" i="16"/>
  <c r="G19" i="16"/>
  <c r="N19" i="16"/>
  <c r="O19" i="16"/>
  <c r="P19" i="16"/>
  <c r="R19" i="16"/>
  <c r="V19" i="16"/>
  <c r="W19" i="16"/>
  <c r="H20" i="16"/>
  <c r="G20" i="16"/>
  <c r="N20" i="16"/>
  <c r="O20" i="16"/>
  <c r="P20" i="16"/>
  <c r="R20" i="16"/>
  <c r="V20" i="16"/>
  <c r="W20" i="16"/>
  <c r="H21" i="16"/>
  <c r="G21" i="16"/>
  <c r="N21" i="16"/>
  <c r="O21" i="16"/>
  <c r="P21" i="16"/>
  <c r="R21" i="16"/>
  <c r="V21" i="16"/>
  <c r="W21" i="16"/>
  <c r="H22" i="16"/>
  <c r="G22" i="16"/>
  <c r="N22" i="16"/>
  <c r="O22" i="16"/>
  <c r="P22" i="16"/>
  <c r="R22" i="16"/>
  <c r="V22" i="16"/>
  <c r="W22" i="16"/>
  <c r="H23" i="16"/>
  <c r="G23" i="16"/>
  <c r="N23" i="16"/>
  <c r="O23" i="16"/>
  <c r="P23" i="16"/>
  <c r="R23" i="16"/>
  <c r="V23" i="16"/>
  <c r="W23" i="16"/>
  <c r="H24" i="16"/>
  <c r="G24" i="16"/>
  <c r="N24" i="16"/>
  <c r="O24" i="16"/>
  <c r="P24" i="16"/>
  <c r="R24" i="16"/>
  <c r="V24" i="16"/>
  <c r="W24" i="16"/>
  <c r="H25" i="16"/>
  <c r="G25" i="16"/>
  <c r="N25" i="16"/>
  <c r="O25" i="16"/>
  <c r="P25" i="16"/>
  <c r="R25" i="16"/>
  <c r="V25" i="16"/>
  <c r="W25" i="16"/>
  <c r="H26" i="16"/>
  <c r="G26" i="16"/>
  <c r="N26" i="16"/>
  <c r="O26" i="16"/>
  <c r="P26" i="16"/>
  <c r="R26" i="16"/>
  <c r="V26" i="16"/>
  <c r="W26" i="16"/>
  <c r="H27" i="16"/>
  <c r="G27" i="16"/>
  <c r="N27" i="16"/>
  <c r="O27" i="16"/>
  <c r="P27" i="16"/>
  <c r="R27" i="16"/>
  <c r="V27" i="16"/>
  <c r="W27" i="16"/>
  <c r="H28" i="16"/>
  <c r="G28" i="16"/>
  <c r="N28" i="16"/>
  <c r="O28" i="16"/>
  <c r="P28" i="16"/>
  <c r="R28" i="16"/>
  <c r="V28" i="16"/>
  <c r="W28" i="16"/>
  <c r="H29" i="16"/>
  <c r="G29" i="16"/>
  <c r="N29" i="16"/>
  <c r="O29" i="16"/>
  <c r="P29" i="16"/>
  <c r="R29" i="16"/>
  <c r="V29" i="16"/>
  <c r="W29" i="16"/>
  <c r="H30" i="16"/>
  <c r="G30" i="16"/>
  <c r="N30" i="16"/>
  <c r="O30" i="16"/>
  <c r="P30" i="16"/>
  <c r="R30" i="16"/>
  <c r="V30" i="16"/>
  <c r="W30" i="16"/>
  <c r="H31" i="16"/>
  <c r="G31" i="16"/>
  <c r="N31" i="16"/>
  <c r="O31" i="16"/>
  <c r="P31" i="16"/>
  <c r="R31" i="16"/>
  <c r="V31" i="16"/>
  <c r="W31" i="16"/>
  <c r="H32" i="16"/>
  <c r="G32" i="16"/>
  <c r="N32" i="16"/>
  <c r="O32" i="16"/>
  <c r="P32" i="16"/>
  <c r="R32" i="16"/>
  <c r="V32" i="16"/>
  <c r="W32" i="16"/>
  <c r="H33" i="16"/>
  <c r="G33" i="16"/>
  <c r="N33" i="16"/>
  <c r="O33" i="16"/>
  <c r="P33" i="16"/>
  <c r="R33" i="16"/>
  <c r="V33" i="16"/>
  <c r="W33" i="16"/>
  <c r="H34" i="16"/>
  <c r="G34" i="16"/>
  <c r="N34" i="16"/>
  <c r="O34" i="16"/>
  <c r="P34" i="16"/>
  <c r="R34" i="16"/>
  <c r="V34" i="16"/>
  <c r="W34" i="16"/>
  <c r="H35" i="16"/>
  <c r="G35" i="16"/>
  <c r="N35" i="16"/>
  <c r="O35" i="16"/>
  <c r="P35" i="16"/>
  <c r="R35" i="16"/>
  <c r="V35" i="16"/>
  <c r="W35" i="16"/>
  <c r="H36" i="16"/>
  <c r="G36" i="16"/>
  <c r="N36" i="16"/>
  <c r="O36" i="16"/>
  <c r="P36" i="16"/>
  <c r="R36" i="16"/>
  <c r="V36" i="16"/>
  <c r="W36" i="16"/>
  <c r="H37" i="16"/>
  <c r="G37" i="16"/>
  <c r="N37" i="16"/>
  <c r="O37" i="16"/>
  <c r="P37" i="16"/>
  <c r="R37" i="16"/>
  <c r="V37" i="16"/>
  <c r="W37" i="16"/>
  <c r="H38" i="16"/>
  <c r="G38" i="16"/>
  <c r="N38" i="16"/>
  <c r="O38" i="16"/>
  <c r="P38" i="16"/>
  <c r="R38" i="16"/>
  <c r="V38" i="16"/>
  <c r="W38" i="16"/>
  <c r="H39" i="16"/>
  <c r="G39" i="16"/>
  <c r="N39" i="16"/>
  <c r="O39" i="16"/>
  <c r="P39" i="16"/>
  <c r="R39" i="16"/>
  <c r="V39" i="16"/>
  <c r="W39" i="16"/>
  <c r="H40" i="16"/>
  <c r="G40" i="16"/>
  <c r="N40" i="16"/>
  <c r="O40" i="16"/>
  <c r="P40" i="16"/>
  <c r="R40" i="16"/>
  <c r="V40" i="16"/>
  <c r="W40" i="16"/>
  <c r="J9" i="14"/>
  <c r="G40" i="14"/>
  <c r="N40" i="14"/>
  <c r="W40" i="14"/>
  <c r="V40" i="14"/>
  <c r="G39" i="14"/>
  <c r="N39" i="14"/>
  <c r="W39" i="14"/>
  <c r="V39" i="14"/>
  <c r="G38" i="14"/>
  <c r="N38" i="14"/>
  <c r="W38" i="14"/>
  <c r="V38" i="14"/>
  <c r="G37" i="14"/>
  <c r="N37" i="14"/>
  <c r="W37" i="14"/>
  <c r="V37" i="14"/>
  <c r="G36" i="14"/>
  <c r="N36" i="14"/>
  <c r="W36" i="14"/>
  <c r="V36" i="14"/>
  <c r="G35" i="14"/>
  <c r="N35" i="14"/>
  <c r="W35" i="14"/>
  <c r="V35" i="14"/>
  <c r="G34" i="14"/>
  <c r="N34" i="14"/>
  <c r="W34" i="14"/>
  <c r="V34" i="14"/>
  <c r="O34" i="14"/>
  <c r="P34" i="14"/>
  <c r="R34" i="14"/>
  <c r="G33" i="14"/>
  <c r="N33" i="14"/>
  <c r="W33" i="14"/>
  <c r="V33" i="14"/>
  <c r="O33" i="14"/>
  <c r="P33" i="14"/>
  <c r="R33" i="14"/>
  <c r="G32" i="14"/>
  <c r="N32" i="14"/>
  <c r="W32" i="14"/>
  <c r="V32" i="14"/>
  <c r="O32" i="14"/>
  <c r="P32" i="14"/>
  <c r="R32" i="14"/>
  <c r="G31" i="14"/>
  <c r="N31" i="14"/>
  <c r="W31" i="14"/>
  <c r="V31" i="14"/>
  <c r="O31" i="14"/>
  <c r="P31" i="14"/>
  <c r="R31" i="14"/>
  <c r="G30" i="14"/>
  <c r="N30" i="14"/>
  <c r="W30" i="14"/>
  <c r="V30" i="14"/>
  <c r="O30" i="14"/>
  <c r="P30" i="14"/>
  <c r="R30" i="14"/>
  <c r="G29" i="14"/>
  <c r="N29" i="14"/>
  <c r="W29" i="14"/>
  <c r="V29" i="14"/>
  <c r="O29" i="14"/>
  <c r="P29" i="14"/>
  <c r="R29" i="14"/>
  <c r="G28" i="14"/>
  <c r="N28" i="14"/>
  <c r="W28" i="14"/>
  <c r="V28" i="14"/>
  <c r="O28" i="14"/>
  <c r="P28" i="14"/>
  <c r="R28" i="14"/>
  <c r="G27" i="14"/>
  <c r="N27" i="14"/>
  <c r="W27" i="14"/>
  <c r="V27" i="14"/>
  <c r="O27" i="14"/>
  <c r="P27" i="14"/>
  <c r="R27" i="14"/>
  <c r="G26" i="14"/>
  <c r="N26" i="14"/>
  <c r="W26" i="14"/>
  <c r="V26" i="14"/>
  <c r="O26" i="14"/>
  <c r="P26" i="14"/>
  <c r="R26" i="14"/>
  <c r="G25" i="14"/>
  <c r="N25" i="14"/>
  <c r="W25" i="14"/>
  <c r="V25" i="14"/>
  <c r="O25" i="14"/>
  <c r="P25" i="14"/>
  <c r="R25" i="14"/>
  <c r="G24" i="14"/>
  <c r="N24" i="14"/>
  <c r="W24" i="14"/>
  <c r="V24" i="14"/>
  <c r="O24" i="14"/>
  <c r="P24" i="14"/>
  <c r="R24" i="14"/>
  <c r="G23" i="14"/>
  <c r="N23" i="14"/>
  <c r="W23" i="14"/>
  <c r="V23" i="14"/>
  <c r="O23" i="14"/>
  <c r="P23" i="14"/>
  <c r="R23" i="14"/>
  <c r="G22" i="14"/>
  <c r="N22" i="14"/>
  <c r="W22" i="14"/>
  <c r="V22" i="14"/>
  <c r="O22" i="14"/>
  <c r="P22" i="14"/>
  <c r="R22" i="14"/>
  <c r="G21" i="14"/>
  <c r="N21" i="14"/>
  <c r="W21" i="14"/>
  <c r="V21" i="14"/>
  <c r="O21" i="14"/>
  <c r="P21" i="14"/>
  <c r="R21" i="14"/>
  <c r="G20" i="14"/>
  <c r="N20" i="14"/>
  <c r="W20" i="14"/>
  <c r="V20" i="14"/>
  <c r="O20" i="14"/>
  <c r="P20" i="14"/>
  <c r="R20" i="14"/>
  <c r="G19" i="14"/>
  <c r="N19" i="14"/>
  <c r="W19" i="14"/>
  <c r="V19" i="14"/>
  <c r="O19" i="14"/>
  <c r="P19" i="14"/>
  <c r="R19" i="14"/>
  <c r="G18" i="14"/>
  <c r="N18" i="14"/>
  <c r="W18" i="14"/>
  <c r="V18" i="14"/>
  <c r="O18" i="14"/>
  <c r="P18" i="14"/>
  <c r="R18" i="14"/>
  <c r="G17" i="14"/>
  <c r="N17" i="14"/>
  <c r="W17" i="14"/>
  <c r="V17" i="14"/>
  <c r="O17" i="14"/>
  <c r="P17" i="14"/>
  <c r="R17" i="14"/>
  <c r="J9" i="12"/>
  <c r="G40" i="12"/>
  <c r="N40" i="12"/>
  <c r="W40" i="12"/>
  <c r="V40" i="12"/>
  <c r="G39" i="12"/>
  <c r="N39" i="12"/>
  <c r="W39" i="12"/>
  <c r="V39" i="12"/>
  <c r="G38" i="12"/>
  <c r="N38" i="12"/>
  <c r="W38" i="12"/>
  <c r="V38" i="12"/>
  <c r="G37" i="12"/>
  <c r="N37" i="12"/>
  <c r="W37" i="12"/>
  <c r="V37" i="12"/>
  <c r="G36" i="12"/>
  <c r="N36" i="12"/>
  <c r="W36" i="12"/>
  <c r="V36" i="12"/>
  <c r="G35" i="12"/>
  <c r="N35" i="12"/>
  <c r="W35" i="12"/>
  <c r="V35" i="12"/>
  <c r="G34" i="12"/>
  <c r="N34" i="12"/>
  <c r="W34" i="12"/>
  <c r="V34" i="12"/>
  <c r="G33" i="12"/>
  <c r="N33" i="12"/>
  <c r="W33" i="12"/>
  <c r="V33" i="12"/>
  <c r="G32" i="12"/>
  <c r="N32" i="12"/>
  <c r="W32" i="12"/>
  <c r="V32" i="12"/>
  <c r="G31" i="12"/>
  <c r="N31" i="12"/>
  <c r="W31" i="12"/>
  <c r="V31" i="12"/>
  <c r="G30" i="12"/>
  <c r="N30" i="12"/>
  <c r="W30" i="12"/>
  <c r="V30" i="12"/>
  <c r="G29" i="12"/>
  <c r="N29" i="12"/>
  <c r="W29" i="12"/>
  <c r="V29" i="12"/>
  <c r="G28" i="12"/>
  <c r="N28" i="12"/>
  <c r="W28" i="12"/>
  <c r="V28" i="12"/>
  <c r="G27" i="12"/>
  <c r="N27" i="12"/>
  <c r="W27" i="12"/>
  <c r="V27" i="12"/>
  <c r="G26" i="12"/>
  <c r="N26" i="12"/>
  <c r="W26" i="12"/>
  <c r="V26" i="12"/>
  <c r="O26" i="12"/>
  <c r="P26" i="12"/>
  <c r="R26" i="12"/>
  <c r="G25" i="12"/>
  <c r="N25" i="12"/>
  <c r="W25" i="12"/>
  <c r="V25" i="12"/>
  <c r="O25" i="12"/>
  <c r="P25" i="12"/>
  <c r="R25" i="12"/>
  <c r="G24" i="12"/>
  <c r="N24" i="12"/>
  <c r="W24" i="12"/>
  <c r="V24" i="12"/>
  <c r="G23" i="12"/>
  <c r="N23" i="12"/>
  <c r="W23" i="12"/>
  <c r="V23" i="12"/>
  <c r="G22" i="12"/>
  <c r="N22" i="12"/>
  <c r="W22" i="12"/>
  <c r="V22" i="12"/>
  <c r="O22" i="12"/>
  <c r="P22" i="12"/>
  <c r="R22" i="12"/>
  <c r="W21" i="12"/>
  <c r="V21" i="12"/>
  <c r="P21" i="12"/>
  <c r="R21" i="12"/>
  <c r="G20" i="12"/>
  <c r="N20" i="12"/>
  <c r="W20" i="12"/>
  <c r="V20" i="12"/>
  <c r="G19" i="12"/>
  <c r="N19" i="12"/>
  <c r="W19" i="12"/>
  <c r="V19" i="12"/>
  <c r="G18" i="12"/>
  <c r="N18" i="12"/>
  <c r="W18" i="12"/>
  <c r="V18" i="12"/>
  <c r="G17" i="12"/>
  <c r="N17" i="12"/>
  <c r="W17" i="12"/>
  <c r="V17" i="12"/>
  <c r="J9" i="11"/>
  <c r="G40" i="11"/>
  <c r="N40" i="11"/>
  <c r="W40" i="11"/>
  <c r="V40" i="11"/>
  <c r="G39" i="11"/>
  <c r="N39" i="11"/>
  <c r="W39" i="11"/>
  <c r="V39" i="11"/>
  <c r="G38" i="11"/>
  <c r="N38" i="11"/>
  <c r="W38" i="11"/>
  <c r="V38" i="11"/>
  <c r="G37" i="11"/>
  <c r="N37" i="11"/>
  <c r="W37" i="11"/>
  <c r="V37" i="11"/>
  <c r="G36" i="11"/>
  <c r="N36" i="11"/>
  <c r="W36" i="11"/>
  <c r="V36" i="11"/>
  <c r="G35" i="11"/>
  <c r="N35" i="11"/>
  <c r="W35" i="11"/>
  <c r="V35" i="11"/>
  <c r="G34" i="11"/>
  <c r="N34" i="11"/>
  <c r="W34" i="11"/>
  <c r="V34" i="11"/>
  <c r="G33" i="11"/>
  <c r="N33" i="11"/>
  <c r="W33" i="11"/>
  <c r="V33" i="11"/>
  <c r="G32" i="11"/>
  <c r="N32" i="11"/>
  <c r="W32" i="11"/>
  <c r="V32" i="11"/>
  <c r="G31" i="11"/>
  <c r="N31" i="11"/>
  <c r="W31" i="11"/>
  <c r="V31" i="11"/>
  <c r="G30" i="11"/>
  <c r="N30" i="11"/>
  <c r="W30" i="11"/>
  <c r="V30" i="11"/>
  <c r="G29" i="11"/>
  <c r="N29" i="11"/>
  <c r="W29" i="11"/>
  <c r="V29" i="11"/>
  <c r="G28" i="11"/>
  <c r="N28" i="11"/>
  <c r="W28" i="11"/>
  <c r="V28" i="11"/>
  <c r="G27" i="11"/>
  <c r="N27" i="11"/>
  <c r="W27" i="11"/>
  <c r="V27" i="11"/>
  <c r="G26" i="11"/>
  <c r="N26" i="11"/>
  <c r="W26" i="11"/>
  <c r="V26" i="11"/>
  <c r="G25" i="11"/>
  <c r="N25" i="11"/>
  <c r="W25" i="11"/>
  <c r="V25" i="11"/>
  <c r="G24" i="11"/>
  <c r="N24" i="11"/>
  <c r="W24" i="11"/>
  <c r="V24" i="11"/>
  <c r="G23" i="11"/>
  <c r="N23" i="11"/>
  <c r="W23" i="11"/>
  <c r="V23" i="11"/>
  <c r="G22" i="11"/>
  <c r="N22" i="11"/>
  <c r="W22" i="11"/>
  <c r="V22" i="11"/>
  <c r="G21" i="11"/>
  <c r="N21" i="11"/>
  <c r="W21" i="11"/>
  <c r="V21" i="11"/>
  <c r="G20" i="11"/>
  <c r="N20" i="11"/>
  <c r="W20" i="11"/>
  <c r="V20" i="11"/>
  <c r="G19" i="11"/>
  <c r="N19" i="11"/>
  <c r="W19" i="11"/>
  <c r="V19" i="11"/>
  <c r="G18" i="11"/>
  <c r="N18" i="11"/>
  <c r="W18" i="11"/>
  <c r="V18" i="11"/>
  <c r="G17" i="11"/>
  <c r="N17" i="11"/>
  <c r="W17" i="11"/>
  <c r="V17" i="11"/>
  <c r="J9" i="7"/>
  <c r="G36" i="7"/>
  <c r="N36" i="7"/>
  <c r="W36" i="7"/>
  <c r="V36" i="7"/>
  <c r="G35" i="7"/>
  <c r="N35" i="7"/>
  <c r="W35" i="7"/>
  <c r="V35" i="7"/>
  <c r="G34" i="7"/>
  <c r="N34" i="7"/>
  <c r="W34" i="7"/>
  <c r="V34" i="7"/>
  <c r="G33" i="7"/>
  <c r="N33" i="7"/>
  <c r="W33" i="7"/>
  <c r="V33" i="7"/>
  <c r="G32" i="7"/>
  <c r="N32" i="7"/>
  <c r="W32" i="7"/>
  <c r="V32" i="7"/>
  <c r="G31" i="7"/>
  <c r="N31" i="7"/>
  <c r="W31" i="7"/>
  <c r="V31" i="7"/>
  <c r="G30" i="7"/>
  <c r="N30" i="7"/>
  <c r="W30" i="7"/>
  <c r="V30" i="7"/>
  <c r="G29" i="7"/>
  <c r="N29" i="7"/>
  <c r="W29" i="7"/>
  <c r="V29" i="7"/>
  <c r="G28" i="7"/>
  <c r="N28" i="7"/>
  <c r="W28" i="7"/>
  <c r="V28" i="7"/>
  <c r="G27" i="7"/>
  <c r="N27" i="7"/>
  <c r="W27" i="7"/>
  <c r="V27" i="7"/>
  <c r="G26" i="7"/>
  <c r="N26" i="7"/>
  <c r="W26" i="7"/>
  <c r="V26" i="7"/>
  <c r="G25" i="7"/>
  <c r="N25" i="7"/>
  <c r="W25" i="7"/>
  <c r="V25" i="7"/>
  <c r="G24" i="7"/>
  <c r="N24" i="7"/>
  <c r="W24" i="7"/>
  <c r="V24" i="7"/>
  <c r="G23" i="7"/>
  <c r="N23" i="7"/>
  <c r="W23" i="7"/>
  <c r="V23" i="7"/>
  <c r="G22" i="7"/>
  <c r="N22" i="7"/>
  <c r="W22" i="7"/>
  <c r="V22" i="7"/>
  <c r="G21" i="7"/>
  <c r="N21" i="7"/>
  <c r="W21" i="7"/>
  <c r="V21" i="7"/>
  <c r="G20" i="7"/>
  <c r="N20" i="7"/>
  <c r="W20" i="7"/>
  <c r="V20" i="7"/>
  <c r="G19" i="7"/>
  <c r="N19" i="7"/>
  <c r="W19" i="7"/>
  <c r="V19" i="7"/>
  <c r="G18" i="7"/>
  <c r="N18" i="7"/>
  <c r="W18" i="7"/>
  <c r="V18" i="7"/>
  <c r="G17" i="7"/>
  <c r="N17" i="7"/>
  <c r="W17" i="7"/>
  <c r="V17" i="7"/>
  <c r="J9" i="4"/>
  <c r="J10" i="4"/>
  <c r="G36" i="4"/>
  <c r="N36" i="4"/>
  <c r="W36" i="4"/>
  <c r="V36" i="4"/>
  <c r="G35" i="4"/>
  <c r="N35" i="4"/>
  <c r="W35" i="4"/>
  <c r="V35" i="4"/>
  <c r="G34" i="4"/>
  <c r="N34" i="4"/>
  <c r="W34" i="4"/>
  <c r="V34" i="4"/>
  <c r="G33" i="4"/>
  <c r="N33" i="4"/>
  <c r="W33" i="4"/>
  <c r="V33" i="4"/>
  <c r="G32" i="4"/>
  <c r="N32" i="4"/>
  <c r="W32" i="4"/>
  <c r="V32" i="4"/>
  <c r="G31" i="4"/>
  <c r="N31" i="4"/>
  <c r="W31" i="4"/>
  <c r="V31" i="4"/>
  <c r="G30" i="4"/>
  <c r="N30" i="4"/>
  <c r="W30" i="4"/>
  <c r="V30" i="4"/>
  <c r="G29" i="4"/>
  <c r="N29" i="4"/>
  <c r="W29" i="4"/>
  <c r="V29" i="4"/>
  <c r="G28" i="4"/>
  <c r="N28" i="4"/>
  <c r="W28" i="4"/>
  <c r="V28" i="4"/>
  <c r="G27" i="4"/>
  <c r="N27" i="4"/>
  <c r="W27" i="4"/>
  <c r="V27" i="4"/>
  <c r="G26" i="4"/>
  <c r="N26" i="4"/>
  <c r="W26" i="4"/>
  <c r="V26" i="4"/>
  <c r="G25" i="4"/>
  <c r="N25" i="4"/>
  <c r="W25" i="4"/>
  <c r="V25" i="4"/>
  <c r="G24" i="4"/>
  <c r="N24" i="4"/>
  <c r="W24" i="4"/>
  <c r="V24" i="4"/>
  <c r="G23" i="4"/>
  <c r="N23" i="4"/>
  <c r="W23" i="4"/>
  <c r="V23" i="4"/>
  <c r="G22" i="4"/>
  <c r="N22" i="4"/>
  <c r="W22" i="4"/>
  <c r="V22" i="4"/>
  <c r="G21" i="4"/>
  <c r="N21" i="4"/>
  <c r="W21" i="4"/>
  <c r="V21" i="4"/>
  <c r="G20" i="4"/>
  <c r="N20" i="4"/>
  <c r="W20" i="4"/>
  <c r="V20" i="4"/>
  <c r="G19" i="4"/>
  <c r="N19" i="4"/>
  <c r="W19" i="4"/>
  <c r="V19" i="4"/>
  <c r="G18" i="4"/>
  <c r="N18" i="4"/>
  <c r="W18" i="4"/>
  <c r="V18" i="4"/>
  <c r="G17" i="4"/>
  <c r="N17" i="4"/>
  <c r="W17" i="4"/>
  <c r="V17" i="4"/>
  <c r="O17" i="4"/>
  <c r="P17" i="4"/>
  <c r="R17" i="4"/>
  <c r="J12" i="4"/>
  <c r="J13" i="4"/>
  <c r="H17" i="4"/>
  <c r="G40" i="4"/>
  <c r="N40" i="4"/>
  <c r="O40" i="4"/>
  <c r="P40" i="4"/>
  <c r="R40" i="4"/>
  <c r="H40" i="4"/>
  <c r="G39" i="4"/>
  <c r="N39" i="4"/>
  <c r="O39" i="4"/>
  <c r="P39" i="4"/>
  <c r="R39" i="4"/>
  <c r="H39" i="4"/>
  <c r="G38" i="4"/>
  <c r="N38" i="4"/>
  <c r="O38" i="4"/>
  <c r="P38" i="4"/>
  <c r="R38" i="4"/>
  <c r="H38" i="4"/>
  <c r="G37" i="4"/>
  <c r="N37" i="4"/>
  <c r="O37" i="4"/>
  <c r="P37" i="4"/>
  <c r="R37" i="4"/>
  <c r="H37" i="4"/>
  <c r="O36" i="4"/>
  <c r="P36" i="4"/>
  <c r="R36" i="4"/>
  <c r="H36" i="4"/>
  <c r="O35" i="4"/>
  <c r="P35" i="4"/>
  <c r="R35" i="4"/>
  <c r="H35" i="4"/>
  <c r="O34" i="4"/>
  <c r="P34" i="4"/>
  <c r="R34" i="4"/>
  <c r="H34" i="4"/>
  <c r="O33" i="4"/>
  <c r="P33" i="4"/>
  <c r="R33" i="4"/>
  <c r="H33" i="4"/>
  <c r="O32" i="4"/>
  <c r="P32" i="4"/>
  <c r="R32" i="4"/>
  <c r="H32" i="4"/>
  <c r="O31" i="4"/>
  <c r="P31" i="4"/>
  <c r="R31" i="4"/>
  <c r="H31" i="4"/>
  <c r="O30" i="4"/>
  <c r="P30" i="4"/>
  <c r="R30" i="4"/>
  <c r="H30" i="4"/>
  <c r="O29" i="4"/>
  <c r="P29" i="4"/>
  <c r="R29" i="4"/>
  <c r="H29" i="4"/>
  <c r="O28" i="4"/>
  <c r="P28" i="4"/>
  <c r="R28" i="4"/>
  <c r="H28" i="4"/>
  <c r="O27" i="4"/>
  <c r="P27" i="4"/>
  <c r="R27" i="4"/>
  <c r="H27" i="4"/>
  <c r="O26" i="4"/>
  <c r="P26" i="4"/>
  <c r="R26" i="4"/>
  <c r="H26" i="4"/>
  <c r="O25" i="4"/>
  <c r="P25" i="4"/>
  <c r="R25" i="4"/>
  <c r="H25" i="4"/>
  <c r="O24" i="4"/>
  <c r="P24" i="4"/>
  <c r="R24" i="4"/>
  <c r="H24" i="4"/>
  <c r="O23" i="4"/>
  <c r="P23" i="4"/>
  <c r="R23" i="4"/>
  <c r="H23" i="4"/>
  <c r="O22" i="4"/>
  <c r="P22" i="4"/>
  <c r="R22" i="4"/>
  <c r="H22" i="4"/>
  <c r="O21" i="4"/>
  <c r="P21" i="4"/>
  <c r="R21" i="4"/>
  <c r="H21" i="4"/>
  <c r="O20" i="4"/>
  <c r="P20" i="4"/>
  <c r="R20" i="4"/>
  <c r="H20" i="4"/>
  <c r="O19" i="4"/>
  <c r="P19" i="4"/>
  <c r="R19" i="4"/>
  <c r="H19" i="4"/>
  <c r="O18" i="4"/>
  <c r="P18" i="4"/>
  <c r="R18" i="4"/>
  <c r="H18" i="4"/>
  <c r="G40" i="7"/>
  <c r="N40" i="7"/>
  <c r="W40" i="7"/>
  <c r="V40" i="7"/>
  <c r="G39" i="7"/>
  <c r="N39" i="7"/>
  <c r="W39" i="7"/>
  <c r="V39" i="7"/>
  <c r="G38" i="7"/>
  <c r="N38" i="7"/>
  <c r="W38" i="7"/>
  <c r="V38" i="7"/>
  <c r="G37" i="7"/>
  <c r="N37" i="7"/>
  <c r="W37" i="7"/>
  <c r="V37" i="7"/>
  <c r="O17" i="7"/>
  <c r="P17" i="7"/>
  <c r="R17" i="7"/>
  <c r="S17" i="7"/>
  <c r="O40" i="7"/>
  <c r="P40" i="7"/>
  <c r="R40" i="7"/>
  <c r="S40" i="7"/>
  <c r="O39" i="7"/>
  <c r="P39" i="7"/>
  <c r="R39" i="7"/>
  <c r="S39" i="7"/>
  <c r="O38" i="7"/>
  <c r="P38" i="7"/>
  <c r="R38" i="7"/>
  <c r="S38" i="7"/>
  <c r="O37" i="7"/>
  <c r="P37" i="7"/>
  <c r="R37" i="7"/>
  <c r="S37" i="7"/>
  <c r="O36" i="7"/>
  <c r="P36" i="7"/>
  <c r="R36" i="7"/>
  <c r="S36" i="7"/>
  <c r="O35" i="7"/>
  <c r="P35" i="7"/>
  <c r="R35" i="7"/>
  <c r="S35" i="7"/>
  <c r="O34" i="7"/>
  <c r="P34" i="7"/>
  <c r="R34" i="7"/>
  <c r="S34" i="7"/>
  <c r="O33" i="7"/>
  <c r="P33" i="7"/>
  <c r="R33" i="7"/>
  <c r="S33" i="7"/>
  <c r="O32" i="7"/>
  <c r="P32" i="7"/>
  <c r="R32" i="7"/>
  <c r="S32" i="7"/>
  <c r="O31" i="7"/>
  <c r="P31" i="7"/>
  <c r="R31" i="7"/>
  <c r="S31" i="7"/>
  <c r="O30" i="7"/>
  <c r="P30" i="7"/>
  <c r="R30" i="7"/>
  <c r="S30" i="7"/>
  <c r="O29" i="7"/>
  <c r="P29" i="7"/>
  <c r="R29" i="7"/>
  <c r="S29" i="7"/>
  <c r="O28" i="7"/>
  <c r="P28" i="7"/>
  <c r="R28" i="7"/>
  <c r="S28" i="7"/>
  <c r="O27" i="7"/>
  <c r="P27" i="7"/>
  <c r="R27" i="7"/>
  <c r="S27" i="7"/>
  <c r="O26" i="7"/>
  <c r="P26" i="7"/>
  <c r="R26" i="7"/>
  <c r="S26" i="7"/>
  <c r="O25" i="7"/>
  <c r="P25" i="7"/>
  <c r="R25" i="7"/>
  <c r="S25" i="7"/>
  <c r="O24" i="7"/>
  <c r="P24" i="7"/>
  <c r="R24" i="7"/>
  <c r="S24" i="7"/>
  <c r="O23" i="7"/>
  <c r="P23" i="7"/>
  <c r="R23" i="7"/>
  <c r="S23" i="7"/>
  <c r="O22" i="7"/>
  <c r="P22" i="7"/>
  <c r="R22" i="7"/>
  <c r="S22" i="7"/>
  <c r="O21" i="7"/>
  <c r="P21" i="7"/>
  <c r="R21" i="7"/>
  <c r="S21" i="7"/>
  <c r="O20" i="7"/>
  <c r="P20" i="7"/>
  <c r="R20" i="7"/>
  <c r="S20" i="7"/>
  <c r="O19" i="7"/>
  <c r="P19" i="7"/>
  <c r="R19" i="7"/>
  <c r="S19" i="7"/>
  <c r="O18" i="7"/>
  <c r="P18" i="7"/>
  <c r="R18" i="7"/>
  <c r="S18" i="7"/>
  <c r="O17" i="11"/>
  <c r="P17" i="11"/>
  <c r="R17" i="11"/>
  <c r="S17" i="11"/>
  <c r="O40" i="11"/>
  <c r="P40" i="11"/>
  <c r="R40" i="11"/>
  <c r="S40" i="11"/>
  <c r="O39" i="11"/>
  <c r="P39" i="11"/>
  <c r="R39" i="11"/>
  <c r="S39" i="11"/>
  <c r="O38" i="11"/>
  <c r="P38" i="11"/>
  <c r="R38" i="11"/>
  <c r="S38" i="11"/>
  <c r="O37" i="11"/>
  <c r="P37" i="11"/>
  <c r="R37" i="11"/>
  <c r="S37" i="11"/>
  <c r="O36" i="11"/>
  <c r="P36" i="11"/>
  <c r="R36" i="11"/>
  <c r="S36" i="11"/>
  <c r="O35" i="11"/>
  <c r="P35" i="11"/>
  <c r="R35" i="11"/>
  <c r="S35" i="11"/>
  <c r="O34" i="11"/>
  <c r="P34" i="11"/>
  <c r="R34" i="11"/>
  <c r="S34" i="11"/>
  <c r="O33" i="11"/>
  <c r="P33" i="11"/>
  <c r="R33" i="11"/>
  <c r="S33" i="11"/>
  <c r="O32" i="11"/>
  <c r="P32" i="11"/>
  <c r="R32" i="11"/>
  <c r="S32" i="11"/>
  <c r="O31" i="11"/>
  <c r="P31" i="11"/>
  <c r="R31" i="11"/>
  <c r="S31" i="11"/>
  <c r="O30" i="11"/>
  <c r="P30" i="11"/>
  <c r="R30" i="11"/>
  <c r="S30" i="11"/>
  <c r="O29" i="11"/>
  <c r="P29" i="11"/>
  <c r="R29" i="11"/>
  <c r="S29" i="11"/>
  <c r="O28" i="11"/>
  <c r="P28" i="11"/>
  <c r="R28" i="11"/>
  <c r="S28" i="11"/>
  <c r="O27" i="11"/>
  <c r="P27" i="11"/>
  <c r="R27" i="11"/>
  <c r="S27" i="11"/>
  <c r="O26" i="11"/>
  <c r="P26" i="11"/>
  <c r="R26" i="11"/>
  <c r="S26" i="11"/>
  <c r="O25" i="11"/>
  <c r="P25" i="11"/>
  <c r="R25" i="11"/>
  <c r="S25" i="11"/>
  <c r="O24" i="11"/>
  <c r="P24" i="11"/>
  <c r="R24" i="11"/>
  <c r="S24" i="11"/>
  <c r="O23" i="11"/>
  <c r="P23" i="11"/>
  <c r="R23" i="11"/>
  <c r="S23" i="11"/>
  <c r="O22" i="11"/>
  <c r="P22" i="11"/>
  <c r="R22" i="11"/>
  <c r="S22" i="11"/>
  <c r="O21" i="11"/>
  <c r="P21" i="11"/>
  <c r="R21" i="11"/>
  <c r="S21" i="11"/>
  <c r="O20" i="11"/>
  <c r="P20" i="11"/>
  <c r="R20" i="11"/>
  <c r="S20" i="11"/>
  <c r="O19" i="11"/>
  <c r="P19" i="11"/>
  <c r="R19" i="11"/>
  <c r="S19" i="11"/>
  <c r="O18" i="11"/>
  <c r="P18" i="11"/>
  <c r="R18" i="11"/>
  <c r="S18" i="11"/>
  <c r="O17" i="12"/>
  <c r="P17" i="12"/>
  <c r="R17" i="12"/>
  <c r="S17" i="12"/>
  <c r="O40" i="12"/>
  <c r="P40" i="12"/>
  <c r="R40" i="12"/>
  <c r="S40" i="12"/>
  <c r="O39" i="12"/>
  <c r="P39" i="12"/>
  <c r="R39" i="12"/>
  <c r="S39" i="12"/>
  <c r="O38" i="12"/>
  <c r="P38" i="12"/>
  <c r="R38" i="12"/>
  <c r="S38" i="12"/>
  <c r="O37" i="12"/>
  <c r="P37" i="12"/>
  <c r="R37" i="12"/>
  <c r="S37" i="12"/>
  <c r="O36" i="12"/>
  <c r="P36" i="12"/>
  <c r="R36" i="12"/>
  <c r="S36" i="12"/>
  <c r="O35" i="12"/>
  <c r="P35" i="12"/>
  <c r="R35" i="12"/>
  <c r="S35" i="12"/>
  <c r="O34" i="12"/>
  <c r="P34" i="12"/>
  <c r="R34" i="12"/>
  <c r="S34" i="12"/>
  <c r="O33" i="12"/>
  <c r="P33" i="12"/>
  <c r="R33" i="12"/>
  <c r="S33" i="12"/>
  <c r="O32" i="12"/>
  <c r="P32" i="12"/>
  <c r="R32" i="12"/>
  <c r="S32" i="12"/>
  <c r="O31" i="12"/>
  <c r="P31" i="12"/>
  <c r="R31" i="12"/>
  <c r="S31" i="12"/>
  <c r="O30" i="12"/>
  <c r="P30" i="12"/>
  <c r="R30" i="12"/>
  <c r="S30" i="12"/>
  <c r="O29" i="12"/>
  <c r="P29" i="12"/>
  <c r="R29" i="12"/>
  <c r="S29" i="12"/>
  <c r="O28" i="12"/>
  <c r="P28" i="12"/>
  <c r="R28" i="12"/>
  <c r="S28" i="12"/>
  <c r="O27" i="12"/>
  <c r="P27" i="12"/>
  <c r="R27" i="12"/>
  <c r="S27" i="12"/>
  <c r="O24" i="12"/>
  <c r="P24" i="12"/>
  <c r="R24" i="12"/>
  <c r="S24" i="12"/>
  <c r="O23" i="12"/>
  <c r="P23" i="12"/>
  <c r="R23" i="12"/>
  <c r="S23" i="12"/>
  <c r="O20" i="12"/>
  <c r="P20" i="12"/>
  <c r="R20" i="12"/>
  <c r="S20" i="12"/>
  <c r="O19" i="12"/>
  <c r="P19" i="12"/>
  <c r="R19" i="12"/>
  <c r="S19" i="12"/>
  <c r="O18" i="12"/>
  <c r="P18" i="12"/>
  <c r="R18" i="12"/>
  <c r="S18" i="12"/>
  <c r="O40" i="14"/>
  <c r="P40" i="14"/>
  <c r="R40" i="14"/>
  <c r="S40" i="14"/>
  <c r="O39" i="14"/>
  <c r="P39" i="14"/>
  <c r="R39" i="14"/>
  <c r="S39" i="14"/>
  <c r="O38" i="14"/>
  <c r="P38" i="14"/>
  <c r="R38" i="14"/>
  <c r="S38" i="14"/>
  <c r="O37" i="14"/>
  <c r="P37" i="14"/>
  <c r="R37" i="14"/>
  <c r="S37" i="14"/>
  <c r="O36" i="14"/>
  <c r="P36" i="14"/>
  <c r="R36" i="14"/>
  <c r="S36" i="14"/>
  <c r="O35" i="14"/>
  <c r="P35" i="14"/>
  <c r="R35" i="14"/>
  <c r="S35" i="14"/>
</calcChain>
</file>

<file path=xl/comments1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2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3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4.xml><?xml version="1.0" encoding="utf-8"?>
<comments xmlns="http://schemas.openxmlformats.org/spreadsheetml/2006/main">
  <authors>
    <author>Petra Linke</author>
  </authors>
  <commentList>
    <comment ref="J42" authorId="0">
      <text>
        <r>
          <rPr>
            <b/>
            <sz val="9"/>
            <color indexed="81"/>
            <rFont val="Tahoma"/>
            <charset val="1"/>
          </rPr>
          <t>Petra Linke:</t>
        </r>
        <r>
          <rPr>
            <sz val="9"/>
            <color indexed="81"/>
            <rFont val="Tahoma"/>
            <charset val="1"/>
          </rPr>
          <t xml:space="preserve">
not possible</t>
        </r>
      </text>
    </comment>
  </commentList>
</comments>
</file>

<file path=xl/sharedStrings.xml><?xml version="1.0" encoding="utf-8"?>
<sst xmlns="http://schemas.openxmlformats.org/spreadsheetml/2006/main" count="2255" uniqueCount="298">
  <si>
    <t>SampleName</t>
  </si>
  <si>
    <t>Type</t>
  </si>
  <si>
    <t>soil</t>
  </si>
  <si>
    <t>HEW22-2-1</t>
  </si>
  <si>
    <t>HEW22-2-2</t>
  </si>
  <si>
    <t>HEW42-2-1</t>
  </si>
  <si>
    <t>HEW42-2-2</t>
  </si>
  <si>
    <t>SEG38-2-1</t>
  </si>
  <si>
    <t>SEG38-2-2</t>
  </si>
  <si>
    <t>SEG40-2-1</t>
  </si>
  <si>
    <t>SEG40-2-2</t>
  </si>
  <si>
    <t>SEG46-2-1</t>
  </si>
  <si>
    <t>SEG46-2-2</t>
  </si>
  <si>
    <t>SEW11-2-1</t>
  </si>
  <si>
    <t>SEW11-2-2</t>
  </si>
  <si>
    <t>SEW34-2-1</t>
  </si>
  <si>
    <t>SEW34-2-2</t>
  </si>
  <si>
    <t>SEW43-2-1</t>
  </si>
  <si>
    <t>SEW43-2-2</t>
  </si>
  <si>
    <t>Project</t>
  </si>
  <si>
    <t>ArcInc</t>
  </si>
  <si>
    <t>Date</t>
  </si>
  <si>
    <t>Group</t>
  </si>
  <si>
    <t>AG Schrumpf</t>
  </si>
  <si>
    <t>ID</t>
  </si>
  <si>
    <t>HEG32-2-1</t>
  </si>
  <si>
    <t>HEG32-2-2</t>
  </si>
  <si>
    <t>HEG10-2-1</t>
  </si>
  <si>
    <t>HEG10-2-2</t>
  </si>
  <si>
    <t>HEG48-2-1</t>
  </si>
  <si>
    <t>HEG48-2-2</t>
  </si>
  <si>
    <t>HEW41-2-1</t>
  </si>
  <si>
    <t>HEW41-2-2</t>
  </si>
  <si>
    <t>Depth</t>
  </si>
  <si>
    <t>0-10cm</t>
  </si>
  <si>
    <t>11_2018</t>
  </si>
  <si>
    <t>#</t>
  </si>
  <si>
    <t>Sample</t>
  </si>
  <si>
    <t>P_Jar</t>
  </si>
  <si>
    <t>Leakage</t>
  </si>
  <si>
    <t>Time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</si>
  <si>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</si>
  <si>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</si>
  <si>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</si>
  <si>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</si>
  <si>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</si>
  <si>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</si>
  <si>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</si>
  <si>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</si>
  <si>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</si>
  <si>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 Date Incubation</t>
  </si>
  <si>
    <t>[hPa]</t>
  </si>
  <si>
    <t>[ml]</t>
  </si>
  <si>
    <t>Start Date Pre-Incubation</t>
  </si>
  <si>
    <t>Date:</t>
  </si>
  <si>
    <t>Volume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</si>
  <si>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</si>
  <si>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</si>
  <si>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</si>
  <si>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</si>
  <si>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</si>
  <si>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</si>
  <si>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</si>
  <si>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</si>
  <si>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</si>
  <si>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</si>
  <si>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</si>
  <si>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</si>
  <si>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</si>
  <si>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</si>
  <si>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</si>
  <si>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</si>
  <si>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</si>
  <si>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</si>
  <si>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</si>
  <si>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</si>
  <si>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</si>
  <si>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</si>
  <si>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</si>
  <si>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</si>
  <si>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</si>
  <si>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</si>
  <si>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End_Date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</si>
  <si>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</si>
  <si>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</si>
  <si>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</si>
  <si>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</si>
  <si>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</si>
  <si>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</si>
  <si>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</si>
  <si>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</si>
  <si>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Threshold CO2 (1 mgC)</t>
  </si>
  <si>
    <t>C/Container</t>
  </si>
  <si>
    <t>C retrieval</t>
  </si>
  <si>
    <t>CO2 partial pressure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</si>
  <si>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</si>
  <si>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</si>
  <si>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</si>
  <si>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</si>
  <si>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</si>
  <si>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</si>
  <si>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[mg CO2 jar-1]</t>
  </si>
  <si>
    <t>%</t>
  </si>
  <si>
    <t>mbar</t>
  </si>
  <si>
    <t>ppm</t>
  </si>
  <si>
    <t>Sampling time</t>
  </si>
  <si>
    <t>Methods/Steps</t>
  </si>
  <si>
    <t>sample weighing, leakage test, starting pre-incubation phase with 5 min flushing at 18:00</t>
  </si>
  <si>
    <t>Licor CO2 measurement</t>
  </si>
  <si>
    <t>extraction 12.12.18</t>
  </si>
  <si>
    <t>faktor 4,78</t>
  </si>
  <si>
    <t>Licor CO2 measurement, 13C and 14C sampling, flushing and start of incubation phase</t>
  </si>
  <si>
    <t>extraction 14.12.18</t>
  </si>
  <si>
    <t>Analysis No.</t>
  </si>
  <si>
    <t>Ampl. 44</t>
  </si>
  <si>
    <t>Ampl. 45</t>
  </si>
  <si>
    <t>Ampl. 46</t>
  </si>
  <si>
    <t>ID 1</t>
  </si>
  <si>
    <t>ID 2</t>
  </si>
  <si>
    <t>preparation</t>
  </si>
  <si>
    <t>sample assignment</t>
  </si>
  <si>
    <t>error  *</t>
  </si>
  <si>
    <t>offset corr sample</t>
  </si>
  <si>
    <t xml:space="preserve">dilution </t>
  </si>
  <si>
    <t>diff.abs.</t>
  </si>
  <si>
    <t>Attention! Please note that values with Amplitude low can have a higher error bar.</t>
  </si>
  <si>
    <t>d13C</t>
  </si>
  <si>
    <t>141695</t>
  </si>
  <si>
    <t>30</t>
  </si>
  <si>
    <t/>
  </si>
  <si>
    <t>141696</t>
  </si>
  <si>
    <t>141697</t>
  </si>
  <si>
    <t>141698</t>
  </si>
  <si>
    <t>141700</t>
  </si>
  <si>
    <t>141701</t>
  </si>
  <si>
    <t>141702</t>
  </si>
  <si>
    <t>141703</t>
  </si>
  <si>
    <t>141706</t>
  </si>
  <si>
    <t>141707</t>
  </si>
  <si>
    <t>141708</t>
  </si>
  <si>
    <t>50</t>
  </si>
  <si>
    <t>141709</t>
  </si>
  <si>
    <t>141711</t>
  </si>
  <si>
    <t>150</t>
  </si>
  <si>
    <t>141712</t>
  </si>
  <si>
    <t>141713</t>
  </si>
  <si>
    <t>141714</t>
  </si>
  <si>
    <t>141717</t>
  </si>
  <si>
    <t>141718</t>
  </si>
  <si>
    <t>141719</t>
  </si>
  <si>
    <t>200</t>
  </si>
  <si>
    <t>141720</t>
  </si>
  <si>
    <t>141722</t>
  </si>
  <si>
    <t>141723</t>
  </si>
  <si>
    <t>141724</t>
  </si>
  <si>
    <t>141725</t>
  </si>
  <si>
    <t>141728</t>
  </si>
  <si>
    <t>141729</t>
  </si>
  <si>
    <t>141730</t>
  </si>
  <si>
    <t>141731</t>
  </si>
  <si>
    <t>141733</t>
  </si>
  <si>
    <t>141734</t>
  </si>
  <si>
    <t>141735</t>
  </si>
  <si>
    <t>141736</t>
  </si>
  <si>
    <t>141739</t>
  </si>
  <si>
    <t>141740</t>
  </si>
  <si>
    <t>141741</t>
  </si>
  <si>
    <t>141742</t>
  </si>
  <si>
    <t>141744</t>
  </si>
  <si>
    <t>Blank1</t>
  </si>
  <si>
    <t>peak lower than 10mV, reevaluated peak hight 5mV</t>
  </si>
  <si>
    <t>141745</t>
  </si>
  <si>
    <t>141746</t>
  </si>
  <si>
    <t>Blank2</t>
  </si>
  <si>
    <t>peak lower than 5mV, not reevaluated</t>
  </si>
  <si>
    <t>-</t>
  </si>
  <si>
    <t>141747</t>
  </si>
  <si>
    <t>Blanks sehen sehr gut aus.</t>
  </si>
  <si>
    <t>PREINCUBATION</t>
  </si>
  <si>
    <t>extraction 17.12.18</t>
  </si>
  <si>
    <t>142016</t>
  </si>
  <si>
    <t>1</t>
  </si>
  <si>
    <t>HEG10-2-1_14122018</t>
  </si>
  <si>
    <t>142017</t>
  </si>
  <si>
    <t>142018</t>
  </si>
  <si>
    <t>2</t>
  </si>
  <si>
    <t>HEG10-2-2_14122018</t>
  </si>
  <si>
    <t>142019</t>
  </si>
  <si>
    <t>142021</t>
  </si>
  <si>
    <t>3</t>
  </si>
  <si>
    <t>HEG32-2-1_14122018</t>
  </si>
  <si>
    <t>142022</t>
  </si>
  <si>
    <t>142023</t>
  </si>
  <si>
    <t>4</t>
  </si>
  <si>
    <t>HEG32-2-2_14122018</t>
  </si>
  <si>
    <t>142024</t>
  </si>
  <si>
    <t>142027</t>
  </si>
  <si>
    <t>5</t>
  </si>
  <si>
    <t>HEG48-2-1_12122018</t>
  </si>
  <si>
    <t>142028</t>
  </si>
  <si>
    <t>142029</t>
  </si>
  <si>
    <t>6</t>
  </si>
  <si>
    <t>HEG48-2-2_12122018</t>
  </si>
  <si>
    <t>142030</t>
  </si>
  <si>
    <t>142032</t>
  </si>
  <si>
    <t>7</t>
  </si>
  <si>
    <t>100</t>
  </si>
  <si>
    <t>HEW22-2-1_14122018</t>
  </si>
  <si>
    <t>142033</t>
  </si>
  <si>
    <t>142034</t>
  </si>
  <si>
    <t>8</t>
  </si>
  <si>
    <t>HEW22-2-2_14122018</t>
  </si>
  <si>
    <t>142035</t>
  </si>
  <si>
    <t>142038</t>
  </si>
  <si>
    <t>9</t>
  </si>
  <si>
    <t>Blank_3015</t>
  </si>
  <si>
    <t>142039</t>
  </si>
  <si>
    <t>142040</t>
  </si>
  <si>
    <t>10</t>
  </si>
  <si>
    <t>synt.Luft</t>
  </si>
  <si>
    <t>Amplitude low</t>
  </si>
  <si>
    <t>142041</t>
  </si>
  <si>
    <t>142043</t>
  </si>
  <si>
    <t>11</t>
  </si>
  <si>
    <t>HEW41-2-1_12122018</t>
  </si>
  <si>
    <t>142044</t>
  </si>
  <si>
    <t>142045</t>
  </si>
  <si>
    <t>12</t>
  </si>
  <si>
    <t>HEW41-2-2_12122018</t>
  </si>
  <si>
    <t>142046</t>
  </si>
  <si>
    <t>142049</t>
  </si>
  <si>
    <t>13</t>
  </si>
  <si>
    <t>HEW42-2-1_14122018</t>
  </si>
  <si>
    <t>142050</t>
  </si>
  <si>
    <t>142051</t>
  </si>
  <si>
    <t>14</t>
  </si>
  <si>
    <t>HEW42-2-2_14122018</t>
  </si>
  <si>
    <t>142052</t>
  </si>
  <si>
    <t>142054</t>
  </si>
  <si>
    <t>15</t>
  </si>
  <si>
    <t>SEG38-2-1_14122018</t>
  </si>
  <si>
    <t>142055</t>
  </si>
  <si>
    <t>142056</t>
  </si>
  <si>
    <t>16</t>
  </si>
  <si>
    <t>SEG38-2-2_14122018</t>
  </si>
  <si>
    <t>142057</t>
  </si>
  <si>
    <t>142060</t>
  </si>
  <si>
    <t>17</t>
  </si>
  <si>
    <t>SEG40-2-1_14122018</t>
  </si>
  <si>
    <t>142061</t>
  </si>
  <si>
    <t>142062</t>
  </si>
  <si>
    <t>18</t>
  </si>
  <si>
    <t>SEG40-2-2_14122018</t>
  </si>
  <si>
    <t>142063</t>
  </si>
  <si>
    <t>142065</t>
  </si>
  <si>
    <t>19</t>
  </si>
  <si>
    <t>SEG46-2-1_14122018</t>
  </si>
  <si>
    <t>142066</t>
  </si>
  <si>
    <t>142067</t>
  </si>
  <si>
    <t>20</t>
  </si>
  <si>
    <t>SEG46-2-2_14122018</t>
  </si>
  <si>
    <t>142068</t>
  </si>
  <si>
    <r>
      <t xml:space="preserve">final time </t>
    </r>
    <r>
      <rPr>
        <b/>
        <sz val="9"/>
        <rFont val="Arial"/>
        <family val="2"/>
      </rPr>
      <t>date</t>
    </r>
  </si>
  <si>
    <t>Soil dry weight</t>
  </si>
  <si>
    <t>[g]</t>
  </si>
  <si>
    <t>H2O added</t>
  </si>
  <si>
    <t>Target WHC</t>
  </si>
  <si>
    <t>[%]</t>
  </si>
  <si>
    <t>WHC factor</t>
  </si>
  <si>
    <t>[H2O mass proportion of dry soil mass]</t>
  </si>
  <si>
    <t>extraction 21.01.19</t>
  </si>
  <si>
    <t>Blank_10_14012019</t>
  </si>
  <si>
    <t>Blank_11_14012019</t>
  </si>
  <si>
    <t>Blank_12_14012019</t>
  </si>
  <si>
    <t>Blank_13_14012019</t>
  </si>
  <si>
    <t>P-Nr.</t>
  </si>
  <si>
    <t>Probe</t>
  </si>
  <si>
    <t>F14C</t>
  </si>
  <si>
    <t xml:space="preserve">err </t>
  </si>
  <si>
    <t>∆14C  (‰)</t>
  </si>
  <si>
    <t>err  (‰)</t>
  </si>
  <si>
    <t>remark</t>
  </si>
  <si>
    <t>measurement_date</t>
  </si>
  <si>
    <t>start_date</t>
  </si>
  <si>
    <t>start_date_yyyy</t>
  </si>
  <si>
    <t>start_date_mm</t>
  </si>
  <si>
    <t>start_date_dd.d</t>
  </si>
  <si>
    <t>measurement_month_mm</t>
  </si>
  <si>
    <t>measurement_date_yyyy</t>
  </si>
  <si>
    <t>measurement_date_dd.d</t>
  </si>
  <si>
    <t>pre</t>
  </si>
  <si>
    <t>time_d</t>
  </si>
  <si>
    <t>mgCO2_jar</t>
  </si>
  <si>
    <t>time_d_cmtv</t>
  </si>
  <si>
    <t>timepoint_cmtv</t>
  </si>
  <si>
    <t>formula_check</t>
  </si>
  <si>
    <t>inc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</si>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</sst>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/m/yy\ h:mm;@"/>
    <numFmt numFmtId="165" formatCode="0.00000"/>
    <numFmt numFmtId="166" formatCode="0.0000"/>
    <numFmt numFmtId="167" formatCode="0.000"/>
    <numFmt numFmtId="168" formatCode="0.0"/>
    <numFmt numFmtId="169" formatCode="h:mm;@"/>
  </numFmts>
  <fonts count="3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Courier"/>
      <family val="3"/>
    </font>
    <font>
      <sz val="9"/>
      <color rgb="FFFF0000"/>
      <name val="Arial"/>
      <family val="2"/>
    </font>
    <font>
      <b/>
      <strike/>
      <sz val="9"/>
      <color rgb="FFFF0000"/>
      <name val="Arial"/>
      <family val="2"/>
    </font>
    <font>
      <sz val="9"/>
      <color rgb="FFFF0000"/>
      <name val="Arial Narrow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name val="Arial"/>
      <family val="2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0" xfId="7" applyFont="1" applyFill="1" applyBorder="1" applyAlignment="1"/>
    <xf numFmtId="2" fontId="5" fillId="2" borderId="0" xfId="7" applyNumberFormat="1" applyFont="1" applyFill="1" applyBorder="1" applyAlignment="1">
      <alignment horizontal="center"/>
    </xf>
    <xf numFmtId="1" fontId="5" fillId="2" borderId="4" xfId="7" applyNumberFormat="1" applyFont="1" applyFill="1" applyBorder="1" applyAlignment="1">
      <alignment horizontal="center"/>
    </xf>
    <xf numFmtId="2" fontId="5" fillId="3" borderId="0" xfId="7" applyNumberFormat="1" applyFont="1" applyFill="1" applyBorder="1" applyAlignment="1">
      <alignment horizontal="center"/>
    </xf>
    <xf numFmtId="2" fontId="5" fillId="3" borderId="4" xfId="7" applyNumberFormat="1" applyFont="1" applyFill="1" applyBorder="1" applyAlignment="1">
      <alignment horizontal="center"/>
    </xf>
    <xf numFmtId="14" fontId="6" fillId="0" borderId="0" xfId="7" applyNumberFormat="1" applyFont="1" applyFill="1" applyBorder="1" applyAlignment="1"/>
    <xf numFmtId="0" fontId="6" fillId="0" borderId="0" xfId="7" applyFont="1" applyFill="1" applyAlignment="1">
      <alignment horizontal="center"/>
    </xf>
    <xf numFmtId="2" fontId="6" fillId="0" borderId="0" xfId="7" applyNumberFormat="1" applyFont="1" applyFill="1" applyAlignment="1">
      <alignment horizontal="center"/>
    </xf>
    <xf numFmtId="1" fontId="6" fillId="0" borderId="4" xfId="7" applyNumberFormat="1" applyFont="1" applyFill="1" applyBorder="1" applyAlignment="1">
      <alignment horizontal="center"/>
    </xf>
    <xf numFmtId="2" fontId="6" fillId="0" borderId="4" xfId="7" applyNumberFormat="1" applyFont="1" applyFill="1" applyBorder="1" applyAlignment="1">
      <alignment horizontal="center"/>
    </xf>
    <xf numFmtId="164" fontId="6" fillId="0" borderId="0" xfId="7" applyNumberFormat="1" applyFont="1" applyFill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1" xfId="0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5" fillId="5" borderId="9" xfId="7" applyFont="1" applyFill="1" applyBorder="1" applyAlignment="1">
      <alignment horizontal="center"/>
    </xf>
    <xf numFmtId="0" fontId="5" fillId="2" borderId="9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center"/>
    </xf>
    <xf numFmtId="0" fontId="4" fillId="0" borderId="0" xfId="7"/>
    <xf numFmtId="0" fontId="6" fillId="0" borderId="0" xfId="7" applyFont="1"/>
    <xf numFmtId="0" fontId="11" fillId="0" borderId="0" xfId="7" applyFont="1" applyBorder="1" applyAlignment="1">
      <alignment horizontal="center"/>
    </xf>
    <xf numFmtId="14" fontId="6" fillId="0" borderId="0" xfId="7" applyNumberFormat="1" applyFont="1" applyAlignment="1">
      <alignment horizontal="center"/>
    </xf>
    <xf numFmtId="0" fontId="6" fillId="0" borderId="0" xfId="7" applyFont="1" applyAlignment="1">
      <alignment horizontal="center"/>
    </xf>
    <xf numFmtId="2" fontId="6" fillId="0" borderId="0" xfId="7" applyNumberFormat="1" applyFont="1" applyAlignment="1">
      <alignment horizontal="center"/>
    </xf>
    <xf numFmtId="165" fontId="6" fillId="0" borderId="0" xfId="7" applyNumberFormat="1" applyFont="1" applyAlignment="1">
      <alignment horizontal="center"/>
    </xf>
    <xf numFmtId="0" fontId="4" fillId="0" borderId="0" xfId="7" applyFill="1"/>
    <xf numFmtId="166" fontId="6" fillId="0" borderId="0" xfId="7" applyNumberFormat="1" applyFont="1" applyFill="1" applyAlignment="1">
      <alignment horizontal="center"/>
    </xf>
    <xf numFmtId="0" fontId="14" fillId="0" borderId="0" xfId="7" applyFont="1"/>
    <xf numFmtId="167" fontId="6" fillId="0" borderId="0" xfId="7" applyNumberFormat="1" applyFont="1" applyFill="1" applyAlignment="1">
      <alignment horizontal="right"/>
    </xf>
    <xf numFmtId="0" fontId="4" fillId="0" borderId="0" xfId="7" applyAlignment="1">
      <alignment horizontal="center"/>
    </xf>
    <xf numFmtId="0" fontId="15" fillId="0" borderId="0" xfId="7" applyFont="1"/>
    <xf numFmtId="167" fontId="4" fillId="0" borderId="0" xfId="7" applyNumberFormat="1" applyAlignment="1">
      <alignment horizontal="right"/>
    </xf>
    <xf numFmtId="0" fontId="16" fillId="0" borderId="0" xfId="7" applyFont="1"/>
    <xf numFmtId="0" fontId="5" fillId="6" borderId="9" xfId="7" applyFont="1" applyFill="1" applyBorder="1" applyAlignment="1">
      <alignment horizontal="center"/>
    </xf>
    <xf numFmtId="2" fontId="5" fillId="6" borderId="9" xfId="7" applyNumberFormat="1" applyFont="1" applyFill="1" applyBorder="1" applyAlignment="1">
      <alignment horizontal="center"/>
    </xf>
    <xf numFmtId="0" fontId="5" fillId="6" borderId="10" xfId="7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1" fillId="0" borderId="0" xfId="7" applyFont="1" applyAlignment="1">
      <alignment horizontal="center"/>
    </xf>
    <xf numFmtId="2" fontId="11" fillId="0" borderId="0" xfId="7" applyNumberFormat="1" applyFont="1" applyAlignment="1">
      <alignment horizontal="center"/>
    </xf>
    <xf numFmtId="0" fontId="11" fillId="0" borderId="5" xfId="7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1" fillId="0" borderId="0" xfId="7" applyFont="1" applyFill="1" applyAlignment="1">
      <alignment horizontal="center"/>
    </xf>
    <xf numFmtId="22" fontId="6" fillId="0" borderId="0" xfId="7" applyNumberFormat="1" applyFont="1" applyFill="1" applyBorder="1" applyAlignment="1">
      <alignment horizontal="center"/>
    </xf>
    <xf numFmtId="0" fontId="6" fillId="7" borderId="11" xfId="7" applyFont="1" applyFill="1" applyBorder="1" applyAlignment="1">
      <alignment horizontal="center"/>
    </xf>
    <xf numFmtId="0" fontId="6" fillId="7" borderId="12" xfId="7" applyFont="1" applyFill="1" applyBorder="1" applyAlignment="1">
      <alignment horizontal="center"/>
    </xf>
    <xf numFmtId="165" fontId="6" fillId="0" borderId="0" xfId="7" applyNumberFormat="1" applyFont="1" applyFill="1" applyAlignment="1">
      <alignment horizontal="center"/>
    </xf>
    <xf numFmtId="22" fontId="6" fillId="0" borderId="5" xfId="7" applyNumberFormat="1" applyFont="1" applyFill="1" applyBorder="1" applyAlignment="1">
      <alignment horizontal="center"/>
    </xf>
    <xf numFmtId="168" fontId="6" fillId="0" borderId="0" xfId="7" applyNumberFormat="1" applyFont="1" applyFill="1" applyBorder="1" applyAlignment="1">
      <alignment horizontal="center"/>
    </xf>
    <xf numFmtId="1" fontId="6" fillId="0" borderId="0" xfId="7" applyNumberFormat="1" applyFont="1" applyFill="1" applyBorder="1" applyAlignment="1">
      <alignment horizontal="center"/>
    </xf>
    <xf numFmtId="2" fontId="6" fillId="0" borderId="0" xfId="7" applyNumberFormat="1" applyFont="1" applyFill="1" applyBorder="1" applyAlignment="1">
      <alignment horizontal="center"/>
    </xf>
    <xf numFmtId="2" fontId="6" fillId="0" borderId="0" xfId="7" applyNumberFormat="1" applyFont="1" applyFill="1" applyBorder="1" applyAlignment="1">
      <alignment horizontal="center" vertical="center"/>
    </xf>
    <xf numFmtId="168" fontId="0" fillId="0" borderId="0" xfId="0" applyNumberFormat="1"/>
    <xf numFmtId="2" fontId="0" fillId="0" borderId="0" xfId="0" applyNumberFormat="1"/>
    <xf numFmtId="0" fontId="6" fillId="7" borderId="13" xfId="7" applyFont="1" applyFill="1" applyBorder="1" applyAlignment="1">
      <alignment horizontal="center"/>
    </xf>
    <xf numFmtId="0" fontId="6" fillId="7" borderId="14" xfId="7" applyFont="1" applyFill="1" applyBorder="1" applyAlignment="1">
      <alignment horizontal="center"/>
    </xf>
    <xf numFmtId="167" fontId="6" fillId="0" borderId="0" xfId="7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Fill="1"/>
    <xf numFmtId="0" fontId="0" fillId="0" borderId="0" xfId="0" applyFill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/>
    <xf numFmtId="168" fontId="6" fillId="8" borderId="0" xfId="7" applyNumberFormat="1" applyFont="1" applyFill="1" applyBorder="1" applyAlignment="1">
      <alignment horizontal="center"/>
    </xf>
    <xf numFmtId="168" fontId="6" fillId="9" borderId="0" xfId="7" applyNumberFormat="1" applyFont="1" applyFill="1" applyBorder="1" applyAlignment="1">
      <alignment horizontal="center"/>
    </xf>
    <xf numFmtId="2" fontId="6" fillId="9" borderId="0" xfId="7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8" borderId="0" xfId="0" applyFill="1"/>
    <xf numFmtId="169" fontId="6" fillId="0" borderId="0" xfId="7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/>
    <xf numFmtId="168" fontId="6" fillId="10" borderId="0" xfId="7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68" fontId="6" fillId="11" borderId="0" xfId="7" applyNumberFormat="1" applyFont="1" applyFill="1" applyBorder="1" applyAlignment="1">
      <alignment horizontal="center"/>
    </xf>
    <xf numFmtId="0" fontId="0" fillId="11" borderId="0" xfId="0" applyFill="1"/>
    <xf numFmtId="0" fontId="0" fillId="13" borderId="0" xfId="0" applyFill="1"/>
    <xf numFmtId="14" fontId="0" fillId="0" borderId="0" xfId="0" applyNumberFormat="1" applyFill="1"/>
    <xf numFmtId="0" fontId="20" fillId="0" borderId="0" xfId="8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0" xfId="8" applyFont="1" applyFill="1" applyBorder="1" applyAlignment="1" applyProtection="1">
      <alignment horizontal="center" vertical="center" wrapText="1"/>
    </xf>
    <xf numFmtId="0" fontId="22" fillId="0" borderId="0" xfId="8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3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2" fontId="22" fillId="0" borderId="0" xfId="0" applyNumberFormat="1" applyFont="1"/>
    <xf numFmtId="0" fontId="25" fillId="0" borderId="0" xfId="0" applyFont="1" applyFill="1"/>
    <xf numFmtId="2" fontId="25" fillId="0" borderId="0" xfId="0" applyNumberFormat="1" applyFont="1" applyFill="1"/>
    <xf numFmtId="1" fontId="22" fillId="0" borderId="0" xfId="0" applyNumberFormat="1" applyFont="1" applyFill="1"/>
    <xf numFmtId="0" fontId="23" fillId="0" borderId="0" xfId="0" quotePrefix="1" applyNumberFormat="1" applyFont="1" applyFill="1"/>
    <xf numFmtId="0" fontId="26" fillId="0" borderId="0" xfId="0" quotePrefix="1" applyNumberFormat="1" applyFont="1" applyFill="1" applyAlignment="1">
      <alignment horizontal="center"/>
    </xf>
    <xf numFmtId="0" fontId="23" fillId="0" borderId="0" xfId="0" quotePrefix="1" applyNumberFormat="1" applyFont="1" applyFill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0" fontId="23" fillId="0" borderId="0" xfId="0" applyFont="1" applyFill="1"/>
    <xf numFmtId="2" fontId="23" fillId="0" borderId="0" xfId="0" applyNumberFormat="1" applyFont="1" applyFill="1"/>
    <xf numFmtId="1" fontId="0" fillId="0" borderId="0" xfId="0" quotePrefix="1" applyNumberFormat="1" applyFill="1"/>
    <xf numFmtId="1" fontId="22" fillId="0" borderId="0" xfId="0" applyNumberFormat="1" applyFont="1" applyFill="1" applyAlignment="1">
      <alignment horizontal="center"/>
    </xf>
    <xf numFmtId="2" fontId="30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0" fontId="28" fillId="0" borderId="0" xfId="0" applyFont="1" applyFill="1" applyAlignment="1">
      <alignment horizontal="center"/>
    </xf>
    <xf numFmtId="0" fontId="20" fillId="0" borderId="0" xfId="0" applyFont="1" applyFill="1"/>
    <xf numFmtId="2" fontId="5" fillId="14" borderId="0" xfId="7" applyNumberFormat="1" applyFont="1" applyFill="1" applyBorder="1" applyAlignment="1">
      <alignment horizontal="center"/>
    </xf>
    <xf numFmtId="0" fontId="5" fillId="4" borderId="15" xfId="7" applyFont="1" applyFill="1" applyBorder="1" applyAlignment="1">
      <alignment wrapText="1"/>
    </xf>
    <xf numFmtId="0" fontId="5" fillId="4" borderId="5" xfId="7" applyFont="1" applyFill="1" applyBorder="1" applyAlignment="1">
      <alignment wrapText="1"/>
    </xf>
    <xf numFmtId="0" fontId="0" fillId="0" borderId="0" xfId="0" applyAlignment="1">
      <alignment horizontal="center" vertical="top"/>
    </xf>
    <xf numFmtId="0" fontId="6" fillId="2" borderId="6" xfId="7" applyFont="1" applyFill="1" applyBorder="1" applyAlignment="1">
      <alignment vertical="top"/>
    </xf>
    <xf numFmtId="0" fontId="6" fillId="2" borderId="6" xfId="7" applyFont="1" applyFill="1" applyBorder="1" applyAlignment="1">
      <alignment horizontal="center" vertical="top"/>
    </xf>
    <xf numFmtId="0" fontId="6" fillId="2" borderId="7" xfId="7" applyFont="1" applyFill="1" applyBorder="1" applyAlignment="1">
      <alignment horizontal="center" vertical="top"/>
    </xf>
    <xf numFmtId="0" fontId="6" fillId="3" borderId="6" xfId="7" applyFont="1" applyFill="1" applyBorder="1" applyAlignment="1">
      <alignment horizontal="center" vertical="top"/>
    </xf>
    <xf numFmtId="0" fontId="6" fillId="3" borderId="7" xfId="7" applyFont="1" applyFill="1" applyBorder="1" applyAlignment="1">
      <alignment horizontal="center" vertical="top"/>
    </xf>
    <xf numFmtId="0" fontId="6" fillId="14" borderId="6" xfId="7" applyFont="1" applyFill="1" applyBorder="1" applyAlignment="1">
      <alignment horizontal="center" vertical="top"/>
    </xf>
    <xf numFmtId="0" fontId="6" fillId="14" borderId="6" xfId="7" applyFont="1" applyFill="1" applyBorder="1" applyAlignment="1">
      <alignment horizontal="center" vertical="top" wrapText="1"/>
    </xf>
    <xf numFmtId="0" fontId="5" fillId="4" borderId="16" xfId="7" applyFont="1" applyFill="1" applyBorder="1" applyAlignment="1">
      <alignment vertical="top" wrapText="1"/>
    </xf>
    <xf numFmtId="0" fontId="5" fillId="4" borderId="8" xfId="7" applyFont="1" applyFill="1" applyBorder="1" applyAlignment="1">
      <alignment vertical="top" wrapText="1"/>
    </xf>
    <xf numFmtId="0" fontId="33" fillId="0" borderId="1" xfId="0" applyFont="1" applyBorder="1"/>
    <xf numFmtId="166" fontId="33" fillId="0" borderId="1" xfId="0" applyNumberFormat="1" applyFont="1" applyBorder="1"/>
    <xf numFmtId="22" fontId="0" fillId="0" borderId="0" xfId="0" applyNumberFormat="1"/>
    <xf numFmtId="0" fontId="0" fillId="12" borderId="0" xfId="0" applyFill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Standard 3" xfId="7"/>
    <cellStyle name="Standard_Au_Dataimport2003" xfId="8"/>
  </cellStyles>
  <dxfs count="8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Pre_04.12.18!$E$3:$E$13</c:f>
              <c:numCache>
                <c:formatCode>0.00</c:formatCode>
                <c:ptCount val="11"/>
                <c:pt idx="0">
                  <c:v>1646.0</c:v>
                </c:pt>
                <c:pt idx="1">
                  <c:v>1449.7</c:v>
                </c:pt>
                <c:pt idx="2">
                  <c:v>1333.5</c:v>
                </c:pt>
                <c:pt idx="3">
                  <c:v>1172.0</c:v>
                </c:pt>
                <c:pt idx="4">
                  <c:v>1047.0</c:v>
                </c:pt>
                <c:pt idx="5">
                  <c:v>834.18</c:v>
                </c:pt>
                <c:pt idx="6">
                  <c:v>722.8</c:v>
                </c:pt>
                <c:pt idx="7">
                  <c:v>504.82</c:v>
                </c:pt>
                <c:pt idx="8">
                  <c:v>367.17</c:v>
                </c:pt>
                <c:pt idx="9" formatCode="General">
                  <c:v>143.0</c:v>
                </c:pt>
                <c:pt idx="10" formatCode="General">
                  <c:v>61.216</c:v>
                </c:pt>
              </c:numCache>
            </c:numRef>
          </c:xVal>
          <c:yVal>
            <c:numRef>
              <c:f>Pre_04.12.18!$G$3:$G$13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927208"/>
        <c:axId val="-1998921960"/>
      </c:scatterChart>
      <c:valAx>
        <c:axId val="-199892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8921960"/>
        <c:crosses val="autoZero"/>
        <c:crossBetween val="midCat"/>
      </c:valAx>
      <c:valAx>
        <c:axId val="-1998921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8927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Inc_10.12.18!$F$3:$F$13</c:f>
              <c:numCache>
                <c:formatCode>0.00</c:formatCode>
                <c:ptCount val="11"/>
                <c:pt idx="0">
                  <c:v>343.38</c:v>
                </c:pt>
                <c:pt idx="1">
                  <c:v>312.46</c:v>
                </c:pt>
                <c:pt idx="2">
                  <c:v>291.33</c:v>
                </c:pt>
                <c:pt idx="3">
                  <c:v>249.43</c:v>
                </c:pt>
                <c:pt idx="4">
                  <c:v>220.64</c:v>
                </c:pt>
                <c:pt idx="5">
                  <c:v>179.77</c:v>
                </c:pt>
                <c:pt idx="6">
                  <c:v>149.4</c:v>
                </c:pt>
                <c:pt idx="7">
                  <c:v>116.03</c:v>
                </c:pt>
                <c:pt idx="8">
                  <c:v>84.952</c:v>
                </c:pt>
                <c:pt idx="9" formatCode="General">
                  <c:v>32.649</c:v>
                </c:pt>
                <c:pt idx="10" formatCode="General">
                  <c:v>16.155</c:v>
                </c:pt>
              </c:numCache>
            </c:numRef>
          </c:xVal>
          <c:yVal>
            <c:numRef>
              <c:f>Inc_10.12.18!$G$3:$G$13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707512"/>
        <c:axId val="-1999702008"/>
      </c:scatterChart>
      <c:valAx>
        <c:axId val="-199970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9702008"/>
        <c:crosses val="autoZero"/>
        <c:crossBetween val="midCat"/>
      </c:valAx>
      <c:valAx>
        <c:axId val="-199970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9707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Inc_12.12.18!$E$3:$E$13</c:f>
              <c:numCache>
                <c:formatCode>0.00</c:formatCode>
                <c:ptCount val="11"/>
                <c:pt idx="0">
                  <c:v>1569.1</c:v>
                </c:pt>
                <c:pt idx="1">
                  <c:v>1452.2</c:v>
                </c:pt>
                <c:pt idx="2">
                  <c:v>1332.1</c:v>
                </c:pt>
                <c:pt idx="3">
                  <c:v>1121.3</c:v>
                </c:pt>
                <c:pt idx="4">
                  <c:v>999.5599999999999</c:v>
                </c:pt>
                <c:pt idx="5">
                  <c:v>827.9400000000001</c:v>
                </c:pt>
                <c:pt idx="6">
                  <c:v>676.23</c:v>
                </c:pt>
                <c:pt idx="7">
                  <c:v>471.69</c:v>
                </c:pt>
                <c:pt idx="8">
                  <c:v>360.92</c:v>
                </c:pt>
                <c:pt idx="9" formatCode="General">
                  <c:v>134.14</c:v>
                </c:pt>
                <c:pt idx="10" formatCode="General">
                  <c:v>60.863</c:v>
                </c:pt>
              </c:numCache>
            </c:numRef>
          </c:xVal>
          <c:yVal>
            <c:numRef>
              <c:f>Inc_12.12.18!$G$3:$G$13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905544"/>
        <c:axId val="-2047205848"/>
      </c:scatterChart>
      <c:valAx>
        <c:axId val="-204690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7205848"/>
        <c:crosses val="autoZero"/>
        <c:crossBetween val="midCat"/>
      </c:valAx>
      <c:valAx>
        <c:axId val="-204720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690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Inc_12.12.18!$F$3:$F$13</c:f>
              <c:numCache>
                <c:formatCode>0.00</c:formatCode>
                <c:ptCount val="11"/>
                <c:pt idx="0">
                  <c:v>326.15</c:v>
                </c:pt>
                <c:pt idx="1">
                  <c:v>305.83</c:v>
                </c:pt>
                <c:pt idx="2">
                  <c:v>284.16</c:v>
                </c:pt>
                <c:pt idx="3">
                  <c:v>246.32</c:v>
                </c:pt>
                <c:pt idx="4">
                  <c:v>225.46</c:v>
                </c:pt>
                <c:pt idx="5">
                  <c:v>182.81</c:v>
                </c:pt>
                <c:pt idx="6">
                  <c:v>154.03</c:v>
                </c:pt>
                <c:pt idx="7">
                  <c:v>115.84</c:v>
                </c:pt>
                <c:pt idx="8">
                  <c:v>88.784</c:v>
                </c:pt>
                <c:pt idx="9" formatCode="General">
                  <c:v>33.455</c:v>
                </c:pt>
                <c:pt idx="10" formatCode="General">
                  <c:v>16.762</c:v>
                </c:pt>
              </c:numCache>
            </c:numRef>
          </c:xVal>
          <c:yVal>
            <c:numRef>
              <c:f>Inc_12.12.18!$G$3:$G$13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180616"/>
        <c:axId val="-2047175656"/>
      </c:scatterChart>
      <c:valAx>
        <c:axId val="-204718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7175656"/>
        <c:crosses val="autoZero"/>
        <c:crossBetween val="midCat"/>
      </c:valAx>
      <c:valAx>
        <c:axId val="-2047175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718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Inc_14.12.18!$E$3:$E$13</c:f>
              <c:numCache>
                <c:formatCode>0.00</c:formatCode>
                <c:ptCount val="11"/>
                <c:pt idx="0">
                  <c:v>1617.5</c:v>
                </c:pt>
                <c:pt idx="1">
                  <c:v>1447.0</c:v>
                </c:pt>
                <c:pt idx="2">
                  <c:v>1342.2</c:v>
                </c:pt>
                <c:pt idx="3">
                  <c:v>1118.9</c:v>
                </c:pt>
                <c:pt idx="4">
                  <c:v>1001.6</c:v>
                </c:pt>
                <c:pt idx="5">
                  <c:v>803.29</c:v>
                </c:pt>
                <c:pt idx="6">
                  <c:v>700.59</c:v>
                </c:pt>
                <c:pt idx="7">
                  <c:v>506.31</c:v>
                </c:pt>
                <c:pt idx="8">
                  <c:v>344.27</c:v>
                </c:pt>
                <c:pt idx="9" formatCode="General">
                  <c:v>127.24</c:v>
                </c:pt>
                <c:pt idx="10" formatCode="General">
                  <c:v>65.57</c:v>
                </c:pt>
              </c:numCache>
            </c:numRef>
          </c:xVal>
          <c:yVal>
            <c:numRef>
              <c:f>Inc_14.12.18!$G$3:$G$13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427096"/>
        <c:axId val="-2047421608"/>
      </c:scatterChart>
      <c:valAx>
        <c:axId val="-204742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421608"/>
        <c:crosses val="autoZero"/>
        <c:crossBetween val="midCat"/>
      </c:valAx>
      <c:valAx>
        <c:axId val="-204742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427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Inc_14.12.18!$F$3:$F$13</c:f>
              <c:numCache>
                <c:formatCode>0.00</c:formatCode>
                <c:ptCount val="11"/>
                <c:pt idx="0">
                  <c:v>353.68</c:v>
                </c:pt>
                <c:pt idx="1">
                  <c:v>314.48</c:v>
                </c:pt>
                <c:pt idx="2">
                  <c:v>291.0</c:v>
                </c:pt>
                <c:pt idx="3">
                  <c:v>256.87</c:v>
                </c:pt>
                <c:pt idx="4">
                  <c:v>224.67</c:v>
                </c:pt>
                <c:pt idx="5">
                  <c:v>180.12</c:v>
                </c:pt>
                <c:pt idx="6">
                  <c:v>160.06</c:v>
                </c:pt>
                <c:pt idx="7">
                  <c:v>115.47</c:v>
                </c:pt>
                <c:pt idx="8">
                  <c:v>83.921</c:v>
                </c:pt>
                <c:pt idx="9" formatCode="General">
                  <c:v>33.116</c:v>
                </c:pt>
                <c:pt idx="10" formatCode="General">
                  <c:v>17.707</c:v>
                </c:pt>
              </c:numCache>
            </c:numRef>
          </c:xVal>
          <c:yVal>
            <c:numRef>
              <c:f>Inc_14.12.18!$G$3:$G$13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573080"/>
        <c:axId val="-2047567576"/>
      </c:scatterChart>
      <c:valAx>
        <c:axId val="-204757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567576"/>
        <c:crosses val="autoZero"/>
        <c:crossBetween val="midCat"/>
      </c:valAx>
      <c:valAx>
        <c:axId val="-204756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573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Inc_17.12.18!$E$3:$E$13</c:f>
              <c:numCache>
                <c:formatCode>0.00</c:formatCode>
                <c:ptCount val="11"/>
                <c:pt idx="0">
                  <c:v>1619.0</c:v>
                </c:pt>
                <c:pt idx="1">
                  <c:v>1457.3</c:v>
                </c:pt>
                <c:pt idx="2">
                  <c:v>1322.9</c:v>
                </c:pt>
                <c:pt idx="3">
                  <c:v>1158.6</c:v>
                </c:pt>
                <c:pt idx="4">
                  <c:v>1006.4</c:v>
                </c:pt>
                <c:pt idx="5">
                  <c:v>832.5599999999999</c:v>
                </c:pt>
                <c:pt idx="6">
                  <c:v>691.52</c:v>
                </c:pt>
                <c:pt idx="7">
                  <c:v>511.42</c:v>
                </c:pt>
                <c:pt idx="8">
                  <c:v>365.57</c:v>
                </c:pt>
                <c:pt idx="9" formatCode="General">
                  <c:v>122.79</c:v>
                </c:pt>
                <c:pt idx="10" formatCode="General">
                  <c:v>64.912</c:v>
                </c:pt>
              </c:numCache>
            </c:numRef>
          </c:xVal>
          <c:yVal>
            <c:numRef>
              <c:f>Inc_17.12.18!$G$3:$G$13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412984"/>
        <c:axId val="-2000424264"/>
      </c:scatterChart>
      <c:valAx>
        <c:axId val="-200041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00424264"/>
        <c:crosses val="autoZero"/>
        <c:crossBetween val="midCat"/>
      </c:valAx>
      <c:valAx>
        <c:axId val="-2000424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00412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Inc_17.12.18!$F$3:$F$13</c:f>
              <c:numCache>
                <c:formatCode>0.00</c:formatCode>
                <c:ptCount val="11"/>
                <c:pt idx="0">
                  <c:v>338.39</c:v>
                </c:pt>
                <c:pt idx="1">
                  <c:v>313.79</c:v>
                </c:pt>
                <c:pt idx="2">
                  <c:v>300.79</c:v>
                </c:pt>
                <c:pt idx="3">
                  <c:v>251.18</c:v>
                </c:pt>
                <c:pt idx="4">
                  <c:v>228.21</c:v>
                </c:pt>
                <c:pt idx="5">
                  <c:v>191.91</c:v>
                </c:pt>
                <c:pt idx="6">
                  <c:v>160.26</c:v>
                </c:pt>
                <c:pt idx="7">
                  <c:v>118.01</c:v>
                </c:pt>
                <c:pt idx="8">
                  <c:v>88.607</c:v>
                </c:pt>
                <c:pt idx="9" formatCode="General">
                  <c:v>35.115</c:v>
                </c:pt>
                <c:pt idx="10" formatCode="General">
                  <c:v>18.703</c:v>
                </c:pt>
              </c:numCache>
            </c:numRef>
          </c:xVal>
          <c:yVal>
            <c:numRef>
              <c:f>Inc_17.12.18!$G$3:$G$13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451368"/>
        <c:axId val="-2000467880"/>
      </c:scatterChart>
      <c:valAx>
        <c:axId val="-200045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00467880"/>
        <c:crosses val="autoZero"/>
        <c:crossBetween val="midCat"/>
      </c:valAx>
      <c:valAx>
        <c:axId val="-2000467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0045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Inc_14.01.19!$E$3:$E$13</c:f>
              <c:numCache>
                <c:formatCode>0.00</c:formatCode>
                <c:ptCount val="11"/>
                <c:pt idx="0">
                  <c:v>1606.7</c:v>
                </c:pt>
                <c:pt idx="1">
                  <c:v>1431.9</c:v>
                </c:pt>
                <c:pt idx="2">
                  <c:v>1318.9</c:v>
                </c:pt>
                <c:pt idx="3">
                  <c:v>1161.4</c:v>
                </c:pt>
                <c:pt idx="4">
                  <c:v>1002.1</c:v>
                </c:pt>
                <c:pt idx="5">
                  <c:v>814.64</c:v>
                </c:pt>
                <c:pt idx="6">
                  <c:v>678.77</c:v>
                </c:pt>
                <c:pt idx="7">
                  <c:v>510.18</c:v>
                </c:pt>
                <c:pt idx="8">
                  <c:v>377.87</c:v>
                </c:pt>
                <c:pt idx="9" formatCode="General">
                  <c:v>136.57</c:v>
                </c:pt>
                <c:pt idx="10" formatCode="General">
                  <c:v>63.911</c:v>
                </c:pt>
              </c:numCache>
            </c:numRef>
          </c:xVal>
          <c:yVal>
            <c:numRef>
              <c:f>Inc_14.01.19!$G$3:$G$13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526312"/>
        <c:axId val="-2000531576"/>
      </c:scatterChart>
      <c:valAx>
        <c:axId val="-200052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0531576"/>
        <c:crosses val="autoZero"/>
        <c:crossBetween val="midCat"/>
      </c:valAx>
      <c:valAx>
        <c:axId val="-200053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0526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Inc_14.01.19!$F$3:$F$13</c:f>
              <c:numCache>
                <c:formatCode>0.00</c:formatCode>
                <c:ptCount val="11"/>
                <c:pt idx="0">
                  <c:v>361.66</c:v>
                </c:pt>
                <c:pt idx="1">
                  <c:v>324.03</c:v>
                </c:pt>
                <c:pt idx="2">
                  <c:v>297.6</c:v>
                </c:pt>
                <c:pt idx="3">
                  <c:v>271.44</c:v>
                </c:pt>
                <c:pt idx="4">
                  <c:v>248.86</c:v>
                </c:pt>
                <c:pt idx="5">
                  <c:v>200.33</c:v>
                </c:pt>
                <c:pt idx="6">
                  <c:v>165.29</c:v>
                </c:pt>
                <c:pt idx="7">
                  <c:v>125.18</c:v>
                </c:pt>
                <c:pt idx="8">
                  <c:v>94.409</c:v>
                </c:pt>
                <c:pt idx="9" formatCode="General">
                  <c:v>37.486</c:v>
                </c:pt>
                <c:pt idx="10" formatCode="General">
                  <c:v>19.892</c:v>
                </c:pt>
              </c:numCache>
            </c:numRef>
          </c:xVal>
          <c:yVal>
            <c:numRef>
              <c:f>Inc_14.01.19!$G$3:$G$13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564168"/>
        <c:axId val="-2000569448"/>
      </c:scatterChart>
      <c:valAx>
        <c:axId val="-200056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0569448"/>
        <c:crosses val="autoZero"/>
        <c:crossBetween val="midCat"/>
      </c:valAx>
      <c:valAx>
        <c:axId val="-200056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0564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Inc_21.01.19!$E$3:$E$13</c:f>
              <c:numCache>
                <c:formatCode>0.00</c:formatCode>
                <c:ptCount val="11"/>
                <c:pt idx="0">
                  <c:v>1672.7</c:v>
                </c:pt>
                <c:pt idx="1">
                  <c:v>1411.4</c:v>
                </c:pt>
                <c:pt idx="2">
                  <c:v>1367.4</c:v>
                </c:pt>
                <c:pt idx="3">
                  <c:v>1168.1</c:v>
                </c:pt>
                <c:pt idx="4">
                  <c:v>1065.7</c:v>
                </c:pt>
                <c:pt idx="5">
                  <c:v>865.78</c:v>
                </c:pt>
                <c:pt idx="6">
                  <c:v>722.3099999999999</c:v>
                </c:pt>
                <c:pt idx="7">
                  <c:v>500.07</c:v>
                </c:pt>
                <c:pt idx="8">
                  <c:v>357.9</c:v>
                </c:pt>
                <c:pt idx="9" formatCode="General">
                  <c:v>127.39</c:v>
                </c:pt>
                <c:pt idx="10" formatCode="General">
                  <c:v>65.736</c:v>
                </c:pt>
              </c:numCache>
            </c:numRef>
          </c:xVal>
          <c:yVal>
            <c:numRef>
              <c:f>Inc_21.01.19!$G$3:$G$13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631064"/>
        <c:axId val="-2000636328"/>
      </c:scatterChart>
      <c:valAx>
        <c:axId val="-200063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0636328"/>
        <c:crosses val="autoZero"/>
        <c:crossBetween val="midCat"/>
      </c:valAx>
      <c:valAx>
        <c:axId val="-2000636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0631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Pre_04.12.18!$F$3:$F$13</c:f>
              <c:numCache>
                <c:formatCode>0.00</c:formatCode>
                <c:ptCount val="11"/>
                <c:pt idx="0">
                  <c:v>351.47</c:v>
                </c:pt>
                <c:pt idx="1">
                  <c:v>323.48</c:v>
                </c:pt>
                <c:pt idx="2">
                  <c:v>281.02</c:v>
                </c:pt>
                <c:pt idx="3">
                  <c:v>265.44</c:v>
                </c:pt>
                <c:pt idx="4">
                  <c:v>226.82</c:v>
                </c:pt>
                <c:pt idx="5">
                  <c:v>197.62</c:v>
                </c:pt>
                <c:pt idx="6">
                  <c:v>159.78</c:v>
                </c:pt>
                <c:pt idx="7">
                  <c:v>118.15</c:v>
                </c:pt>
                <c:pt idx="8">
                  <c:v>87.036</c:v>
                </c:pt>
                <c:pt idx="9" formatCode="General">
                  <c:v>35.486</c:v>
                </c:pt>
                <c:pt idx="10" formatCode="General">
                  <c:v>17.346</c:v>
                </c:pt>
              </c:numCache>
            </c:numRef>
          </c:xVal>
          <c:yVal>
            <c:numRef>
              <c:f>Pre_04.12.18!$G$3:$G$13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889352"/>
        <c:axId val="-1998884088"/>
      </c:scatterChart>
      <c:valAx>
        <c:axId val="-199888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8884088"/>
        <c:crosses val="autoZero"/>
        <c:crossBetween val="midCat"/>
      </c:valAx>
      <c:valAx>
        <c:axId val="-199888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8889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Inc_21.01.19!$F$3:$F$13</c:f>
              <c:numCache>
                <c:formatCode>0.00</c:formatCode>
                <c:ptCount val="11"/>
                <c:pt idx="0">
                  <c:v>376.85</c:v>
                </c:pt>
                <c:pt idx="1">
                  <c:v>339.57</c:v>
                </c:pt>
                <c:pt idx="2">
                  <c:v>314.44</c:v>
                </c:pt>
                <c:pt idx="3">
                  <c:v>284.96</c:v>
                </c:pt>
                <c:pt idx="4">
                  <c:v>242.11</c:v>
                </c:pt>
                <c:pt idx="5">
                  <c:v>207.06</c:v>
                </c:pt>
                <c:pt idx="6">
                  <c:v>173.54</c:v>
                </c:pt>
                <c:pt idx="7">
                  <c:v>131.93</c:v>
                </c:pt>
                <c:pt idx="8">
                  <c:v>95.74</c:v>
                </c:pt>
                <c:pt idx="9" formatCode="General">
                  <c:v>35.593</c:v>
                </c:pt>
                <c:pt idx="10" formatCode="General">
                  <c:v>19.704</c:v>
                </c:pt>
              </c:numCache>
            </c:numRef>
          </c:xVal>
          <c:yVal>
            <c:numRef>
              <c:f>Inc_21.01.19!$G$3:$G$13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669368"/>
        <c:axId val="-2000674648"/>
      </c:scatterChart>
      <c:valAx>
        <c:axId val="-20006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0674648"/>
        <c:crosses val="autoZero"/>
        <c:crossBetween val="midCat"/>
      </c:valAx>
      <c:valAx>
        <c:axId val="-200067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0669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Pre_05.12.18!$E$3:$E$13</c:f>
              <c:numCache>
                <c:formatCode>0.00</c:formatCode>
                <c:ptCount val="11"/>
                <c:pt idx="0">
                  <c:v>1664.1</c:v>
                </c:pt>
                <c:pt idx="1">
                  <c:v>1472.3</c:v>
                </c:pt>
                <c:pt idx="2">
                  <c:v>1359.6</c:v>
                </c:pt>
                <c:pt idx="3">
                  <c:v>1178.6</c:v>
                </c:pt>
                <c:pt idx="4">
                  <c:v>1029.0</c:v>
                </c:pt>
                <c:pt idx="5">
                  <c:v>834.29</c:v>
                </c:pt>
                <c:pt idx="6">
                  <c:v>710.07</c:v>
                </c:pt>
                <c:pt idx="7">
                  <c:v>521.57</c:v>
                </c:pt>
                <c:pt idx="8">
                  <c:v>385.42</c:v>
                </c:pt>
                <c:pt idx="9" formatCode="General">
                  <c:v>119.57</c:v>
                </c:pt>
                <c:pt idx="10" formatCode="General">
                  <c:v>62.109</c:v>
                </c:pt>
              </c:numCache>
            </c:numRef>
          </c:xVal>
          <c:yVal>
            <c:numRef>
              <c:f>Pre_05.12.18!$G$3:$G$13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830248"/>
        <c:axId val="-1998825000"/>
      </c:scatterChart>
      <c:valAx>
        <c:axId val="-199883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8825000"/>
        <c:crosses val="autoZero"/>
        <c:crossBetween val="midCat"/>
      </c:valAx>
      <c:valAx>
        <c:axId val="-199882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8830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Pre_05.12.18!$F$3:$F$13</c:f>
              <c:numCache>
                <c:formatCode>0.00</c:formatCode>
                <c:ptCount val="11"/>
                <c:pt idx="0">
                  <c:v>347.59</c:v>
                </c:pt>
                <c:pt idx="1">
                  <c:v>304.81</c:v>
                </c:pt>
                <c:pt idx="2">
                  <c:v>286.04</c:v>
                </c:pt>
                <c:pt idx="3">
                  <c:v>245.46</c:v>
                </c:pt>
                <c:pt idx="4">
                  <c:v>236.29</c:v>
                </c:pt>
                <c:pt idx="5">
                  <c:v>191.14</c:v>
                </c:pt>
                <c:pt idx="6">
                  <c:v>168.04</c:v>
                </c:pt>
                <c:pt idx="7">
                  <c:v>118.8</c:v>
                </c:pt>
                <c:pt idx="8">
                  <c:v>84.72</c:v>
                </c:pt>
                <c:pt idx="9" formatCode="General">
                  <c:v>31.707</c:v>
                </c:pt>
                <c:pt idx="10" formatCode="General">
                  <c:v>18.105</c:v>
                </c:pt>
              </c:numCache>
            </c:numRef>
          </c:xVal>
          <c:yVal>
            <c:numRef>
              <c:f>Pre_05.12.18!$G$3:$G$13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792104"/>
        <c:axId val="-1998786840"/>
      </c:scatterChart>
      <c:valAx>
        <c:axId val="-199879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8786840"/>
        <c:crosses val="autoZero"/>
        <c:crossBetween val="midCat"/>
      </c:valAx>
      <c:valAx>
        <c:axId val="-1998786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8792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Pre_06.12.18!$E$3:$E$13</c:f>
              <c:numCache>
                <c:formatCode>0.00</c:formatCode>
                <c:ptCount val="11"/>
                <c:pt idx="0">
                  <c:v>1622.4</c:v>
                </c:pt>
                <c:pt idx="1">
                  <c:v>1454.8</c:v>
                </c:pt>
                <c:pt idx="2">
                  <c:v>1301.0</c:v>
                </c:pt>
                <c:pt idx="3">
                  <c:v>1132.3</c:v>
                </c:pt>
                <c:pt idx="4">
                  <c:v>1020.5</c:v>
                </c:pt>
                <c:pt idx="5">
                  <c:v>816.27</c:v>
                </c:pt>
                <c:pt idx="6">
                  <c:v>683.29</c:v>
                </c:pt>
                <c:pt idx="7">
                  <c:v>485.4</c:v>
                </c:pt>
                <c:pt idx="8">
                  <c:v>356.23</c:v>
                </c:pt>
                <c:pt idx="9" formatCode="General">
                  <c:v>133.23</c:v>
                </c:pt>
                <c:pt idx="10" formatCode="General">
                  <c:v>64.943</c:v>
                </c:pt>
              </c:numCache>
            </c:numRef>
          </c:xVal>
          <c:yVal>
            <c:numRef>
              <c:f>Pre_06.12.18!$G$3:$G$13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733192"/>
        <c:axId val="-1998727944"/>
      </c:scatterChart>
      <c:valAx>
        <c:axId val="-199873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8727944"/>
        <c:crosses val="autoZero"/>
        <c:crossBetween val="midCat"/>
      </c:valAx>
      <c:valAx>
        <c:axId val="-199872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8733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Pre_06.12.18!$F$3:$F$13</c:f>
              <c:numCache>
                <c:formatCode>0.00</c:formatCode>
                <c:ptCount val="11"/>
                <c:pt idx="0">
                  <c:v>331.98</c:v>
                </c:pt>
                <c:pt idx="1">
                  <c:v>297.32</c:v>
                </c:pt>
                <c:pt idx="2">
                  <c:v>272.93</c:v>
                </c:pt>
                <c:pt idx="3">
                  <c:v>252.53</c:v>
                </c:pt>
                <c:pt idx="4">
                  <c:v>225.44</c:v>
                </c:pt>
                <c:pt idx="5">
                  <c:v>181.4</c:v>
                </c:pt>
                <c:pt idx="6">
                  <c:v>157.73</c:v>
                </c:pt>
                <c:pt idx="7">
                  <c:v>112.67</c:v>
                </c:pt>
                <c:pt idx="8">
                  <c:v>81.398</c:v>
                </c:pt>
                <c:pt idx="9" formatCode="General">
                  <c:v>35.012</c:v>
                </c:pt>
                <c:pt idx="10" formatCode="General">
                  <c:v>17.846</c:v>
                </c:pt>
              </c:numCache>
            </c:numRef>
          </c:xVal>
          <c:yVal>
            <c:numRef>
              <c:f>Pre_06.12.18!$G$3:$G$13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695304"/>
        <c:axId val="-2001798152"/>
      </c:scatterChart>
      <c:valAx>
        <c:axId val="-199869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1798152"/>
        <c:crosses val="autoZero"/>
        <c:crossBetween val="midCat"/>
      </c:valAx>
      <c:valAx>
        <c:axId val="-200179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8695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Pre_07.12.18!$E$3:$E$13</c:f>
              <c:numCache>
                <c:formatCode>0.00</c:formatCode>
                <c:ptCount val="11"/>
                <c:pt idx="0">
                  <c:v>1616.5</c:v>
                </c:pt>
                <c:pt idx="1">
                  <c:v>1431.7</c:v>
                </c:pt>
                <c:pt idx="2">
                  <c:v>1300.2</c:v>
                </c:pt>
                <c:pt idx="3">
                  <c:v>1129.6</c:v>
                </c:pt>
                <c:pt idx="4">
                  <c:v>1018.3</c:v>
                </c:pt>
                <c:pt idx="5">
                  <c:v>825.49</c:v>
                </c:pt>
                <c:pt idx="6">
                  <c:v>699.92</c:v>
                </c:pt>
                <c:pt idx="7">
                  <c:v>481.49</c:v>
                </c:pt>
                <c:pt idx="8">
                  <c:v>356.07</c:v>
                </c:pt>
                <c:pt idx="9" formatCode="General">
                  <c:v>121.02</c:v>
                </c:pt>
                <c:pt idx="10" formatCode="General">
                  <c:v>64.147</c:v>
                </c:pt>
              </c:numCache>
            </c:numRef>
          </c:xVal>
          <c:yVal>
            <c:numRef>
              <c:f>Pre_07.12.18!$G$3:$G$13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640760"/>
        <c:axId val="-2002644968"/>
      </c:scatterChart>
      <c:valAx>
        <c:axId val="-200264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2644968"/>
        <c:crosses val="autoZero"/>
        <c:crossBetween val="midCat"/>
      </c:valAx>
      <c:valAx>
        <c:axId val="-200264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2640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Pre_07.12.18!$F$3:$F$13</c:f>
              <c:numCache>
                <c:formatCode>0.00</c:formatCode>
                <c:ptCount val="11"/>
                <c:pt idx="0">
                  <c:v>334.32</c:v>
                </c:pt>
                <c:pt idx="1">
                  <c:v>297.86</c:v>
                </c:pt>
                <c:pt idx="2">
                  <c:v>291.81</c:v>
                </c:pt>
                <c:pt idx="3">
                  <c:v>255.69</c:v>
                </c:pt>
                <c:pt idx="4">
                  <c:v>218.21</c:v>
                </c:pt>
                <c:pt idx="5">
                  <c:v>179.29</c:v>
                </c:pt>
                <c:pt idx="6">
                  <c:v>153.25</c:v>
                </c:pt>
                <c:pt idx="7">
                  <c:v>114.47</c:v>
                </c:pt>
                <c:pt idx="8">
                  <c:v>85.724</c:v>
                </c:pt>
                <c:pt idx="9" formatCode="General">
                  <c:v>31.294</c:v>
                </c:pt>
                <c:pt idx="10" formatCode="General">
                  <c:v>16.937</c:v>
                </c:pt>
              </c:numCache>
            </c:numRef>
          </c:xVal>
          <c:yVal>
            <c:numRef>
              <c:f>Pre_07.12.18!$G$3:$G$13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589256"/>
        <c:axId val="-2002583800"/>
      </c:scatterChart>
      <c:valAx>
        <c:axId val="-200258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2583800"/>
        <c:crosses val="autoZero"/>
        <c:crossBetween val="midCat"/>
      </c:valAx>
      <c:valAx>
        <c:axId val="-2002583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02589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Inc_10.12.18!$E$3:$E$13</c:f>
              <c:numCache>
                <c:formatCode>0.00</c:formatCode>
                <c:ptCount val="11"/>
                <c:pt idx="0">
                  <c:v>1638.7</c:v>
                </c:pt>
                <c:pt idx="1">
                  <c:v>1437.4</c:v>
                </c:pt>
                <c:pt idx="2">
                  <c:v>1332.4</c:v>
                </c:pt>
                <c:pt idx="3">
                  <c:v>1138.1</c:v>
                </c:pt>
                <c:pt idx="4">
                  <c:v>1033.4</c:v>
                </c:pt>
                <c:pt idx="5">
                  <c:v>843.67</c:v>
                </c:pt>
                <c:pt idx="6">
                  <c:v>706.24</c:v>
                </c:pt>
                <c:pt idx="7">
                  <c:v>505.28</c:v>
                </c:pt>
                <c:pt idx="8">
                  <c:v>367.02</c:v>
                </c:pt>
                <c:pt idx="9" formatCode="General">
                  <c:v>133.03</c:v>
                </c:pt>
                <c:pt idx="10" formatCode="General">
                  <c:v>60.53</c:v>
                </c:pt>
              </c:numCache>
            </c:numRef>
          </c:xVal>
          <c:yVal>
            <c:numRef>
              <c:f>Inc_10.12.18!$G$3:$G$13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745368"/>
        <c:axId val="-1999739880"/>
      </c:scatterChart>
      <c:valAx>
        <c:axId val="-199974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9739880"/>
        <c:crosses val="autoZero"/>
        <c:crossBetween val="midCat"/>
      </c:valAx>
      <c:valAx>
        <c:axId val="-199973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9974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4762</xdr:rowOff>
    </xdr:from>
    <xdr:to>
      <xdr:col>22</xdr:col>
      <xdr:colOff>723900</xdr:colOff>
      <xdr:row>13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" sqref="B2"/>
    </sheetView>
  </sheetViews>
  <sheetFormatPr baseColWidth="10" defaultRowHeight="15" x14ac:dyDescent="0"/>
  <cols>
    <col min="3" max="3" width="12.1640625" bestFit="1" customWidth="1"/>
    <col min="4" max="4" width="12.33203125" bestFit="1" customWidth="1"/>
    <col min="5" max="5" width="4.33203125" customWidth="1"/>
    <col min="6" max="6" width="7.83203125" bestFit="1" customWidth="1"/>
    <col min="7" max="7" width="8.1640625" customWidth="1"/>
  </cols>
  <sheetData>
    <row r="1" spans="1:7" ht="16" thickBot="1">
      <c r="A1" s="3" t="s">
        <v>19</v>
      </c>
      <c r="B1" s="3" t="s">
        <v>21</v>
      </c>
      <c r="C1" s="3" t="s">
        <v>22</v>
      </c>
      <c r="D1" s="3" t="s">
        <v>0</v>
      </c>
      <c r="E1" s="3" t="s">
        <v>24</v>
      </c>
      <c r="F1" s="3" t="s">
        <v>33</v>
      </c>
      <c r="G1" s="3" t="s">
        <v>1</v>
      </c>
    </row>
    <row r="2" spans="1:7">
      <c r="A2" s="2" t="s">
        <v>20</v>
      </c>
      <c r="B2" s="4" t="s">
        <v>35</v>
      </c>
      <c r="C2" s="2" t="s">
        <v>23</v>
      </c>
      <c r="D2" s="2" t="s">
        <v>27</v>
      </c>
      <c r="E2" s="2">
        <v>41</v>
      </c>
      <c r="F2" s="2" t="s">
        <v>34</v>
      </c>
      <c r="G2" s="2" t="s">
        <v>2</v>
      </c>
    </row>
    <row r="3" spans="1:7">
      <c r="A3" s="2" t="s">
        <v>20</v>
      </c>
      <c r="B3" s="4" t="s">
        <v>35</v>
      </c>
      <c r="C3" s="2" t="s">
        <v>23</v>
      </c>
      <c r="D3" s="2" t="s">
        <v>28</v>
      </c>
      <c r="E3" s="1">
        <v>42</v>
      </c>
      <c r="F3" s="2" t="s">
        <v>34</v>
      </c>
      <c r="G3" s="1" t="s">
        <v>2</v>
      </c>
    </row>
    <row r="4" spans="1:7">
      <c r="A4" s="2" t="s">
        <v>20</v>
      </c>
      <c r="B4" s="4" t="s">
        <v>35</v>
      </c>
      <c r="C4" s="2" t="s">
        <v>23</v>
      </c>
      <c r="D4" s="1" t="s">
        <v>25</v>
      </c>
      <c r="E4" s="1">
        <v>43</v>
      </c>
      <c r="F4" s="2" t="s">
        <v>34</v>
      </c>
      <c r="G4" s="1" t="s">
        <v>2</v>
      </c>
    </row>
    <row r="5" spans="1:7">
      <c r="A5" s="2" t="s">
        <v>20</v>
      </c>
      <c r="B5" s="4" t="s">
        <v>35</v>
      </c>
      <c r="C5" s="2" t="s">
        <v>23</v>
      </c>
      <c r="D5" s="1" t="s">
        <v>26</v>
      </c>
      <c r="E5" s="1">
        <v>44</v>
      </c>
      <c r="F5" s="2" t="s">
        <v>34</v>
      </c>
      <c r="G5" s="1" t="s">
        <v>2</v>
      </c>
    </row>
    <row r="6" spans="1:7">
      <c r="A6" s="2" t="s">
        <v>20</v>
      </c>
      <c r="B6" s="4" t="s">
        <v>35</v>
      </c>
      <c r="C6" s="2" t="s">
        <v>23</v>
      </c>
      <c r="D6" s="1" t="s">
        <v>29</v>
      </c>
      <c r="E6" s="1">
        <v>45</v>
      </c>
      <c r="F6" s="2" t="s">
        <v>34</v>
      </c>
      <c r="G6" s="1" t="s">
        <v>2</v>
      </c>
    </row>
    <row r="7" spans="1:7">
      <c r="A7" s="2" t="s">
        <v>20</v>
      </c>
      <c r="B7" s="4" t="s">
        <v>35</v>
      </c>
      <c r="C7" s="2" t="s">
        <v>23</v>
      </c>
      <c r="D7" s="1" t="s">
        <v>30</v>
      </c>
      <c r="E7" s="1">
        <v>46</v>
      </c>
      <c r="F7" s="2" t="s">
        <v>34</v>
      </c>
      <c r="G7" s="1" t="s">
        <v>2</v>
      </c>
    </row>
    <row r="8" spans="1:7">
      <c r="A8" s="2" t="s">
        <v>20</v>
      </c>
      <c r="B8" s="4" t="s">
        <v>35</v>
      </c>
      <c r="C8" s="2" t="s">
        <v>23</v>
      </c>
      <c r="D8" s="1" t="s">
        <v>3</v>
      </c>
      <c r="E8" s="1">
        <v>47</v>
      </c>
      <c r="F8" s="2" t="s">
        <v>34</v>
      </c>
      <c r="G8" s="1" t="s">
        <v>2</v>
      </c>
    </row>
    <row r="9" spans="1:7">
      <c r="A9" s="2" t="s">
        <v>20</v>
      </c>
      <c r="B9" s="4" t="s">
        <v>35</v>
      </c>
      <c r="C9" s="2" t="s">
        <v>23</v>
      </c>
      <c r="D9" s="1" t="s">
        <v>4</v>
      </c>
      <c r="E9" s="1">
        <v>48</v>
      </c>
      <c r="F9" s="2" t="s">
        <v>34</v>
      </c>
      <c r="G9" s="1" t="s">
        <v>2</v>
      </c>
    </row>
    <row r="10" spans="1:7">
      <c r="A10" s="2" t="s">
        <v>20</v>
      </c>
      <c r="B10" s="4" t="s">
        <v>35</v>
      </c>
      <c r="C10" s="2" t="s">
        <v>23</v>
      </c>
      <c r="D10" s="1" t="s">
        <v>31</v>
      </c>
      <c r="E10" s="1">
        <v>49</v>
      </c>
      <c r="F10" s="2" t="s">
        <v>34</v>
      </c>
      <c r="G10" s="1" t="s">
        <v>2</v>
      </c>
    </row>
    <row r="11" spans="1:7">
      <c r="A11" s="2" t="s">
        <v>20</v>
      </c>
      <c r="B11" s="4" t="s">
        <v>35</v>
      </c>
      <c r="C11" s="2" t="s">
        <v>23</v>
      </c>
      <c r="D11" s="1" t="s">
        <v>32</v>
      </c>
      <c r="E11" s="1">
        <v>50</v>
      </c>
      <c r="F11" s="2" t="s">
        <v>34</v>
      </c>
      <c r="G11" s="1" t="s">
        <v>2</v>
      </c>
    </row>
    <row r="12" spans="1:7">
      <c r="A12" s="2" t="s">
        <v>20</v>
      </c>
      <c r="B12" s="4" t="s">
        <v>35</v>
      </c>
      <c r="C12" s="2" t="s">
        <v>23</v>
      </c>
      <c r="D12" s="1" t="s">
        <v>5</v>
      </c>
      <c r="E12" s="1">
        <v>51</v>
      </c>
      <c r="F12" s="2" t="s">
        <v>34</v>
      </c>
      <c r="G12" s="1" t="s">
        <v>2</v>
      </c>
    </row>
    <row r="13" spans="1:7">
      <c r="A13" s="2" t="s">
        <v>20</v>
      </c>
      <c r="B13" s="4" t="s">
        <v>35</v>
      </c>
      <c r="C13" s="2" t="s">
        <v>23</v>
      </c>
      <c r="D13" s="1" t="s">
        <v>6</v>
      </c>
      <c r="E13" s="1">
        <v>52</v>
      </c>
      <c r="F13" s="2" t="s">
        <v>34</v>
      </c>
      <c r="G13" s="1" t="s">
        <v>2</v>
      </c>
    </row>
    <row r="14" spans="1:7">
      <c r="A14" s="2" t="s">
        <v>20</v>
      </c>
      <c r="B14" s="4" t="s">
        <v>35</v>
      </c>
      <c r="C14" s="2" t="s">
        <v>23</v>
      </c>
      <c r="D14" s="1" t="s">
        <v>7</v>
      </c>
      <c r="E14" s="1">
        <v>53</v>
      </c>
      <c r="F14" s="2" t="s">
        <v>34</v>
      </c>
      <c r="G14" s="1" t="s">
        <v>2</v>
      </c>
    </row>
    <row r="15" spans="1:7">
      <c r="A15" s="2" t="s">
        <v>20</v>
      </c>
      <c r="B15" s="4" t="s">
        <v>35</v>
      </c>
      <c r="C15" s="2" t="s">
        <v>23</v>
      </c>
      <c r="D15" s="1" t="s">
        <v>8</v>
      </c>
      <c r="E15" s="1">
        <v>54</v>
      </c>
      <c r="F15" s="2" t="s">
        <v>34</v>
      </c>
      <c r="G15" s="1" t="s">
        <v>2</v>
      </c>
    </row>
    <row r="16" spans="1:7">
      <c r="A16" s="2" t="s">
        <v>20</v>
      </c>
      <c r="B16" s="4" t="s">
        <v>35</v>
      </c>
      <c r="C16" s="2" t="s">
        <v>23</v>
      </c>
      <c r="D16" s="1" t="s">
        <v>9</v>
      </c>
      <c r="E16" s="1">
        <v>55</v>
      </c>
      <c r="F16" s="2" t="s">
        <v>34</v>
      </c>
      <c r="G16" s="1" t="s">
        <v>2</v>
      </c>
    </row>
    <row r="17" spans="1:7">
      <c r="A17" s="2" t="s">
        <v>20</v>
      </c>
      <c r="B17" s="4" t="s">
        <v>35</v>
      </c>
      <c r="C17" s="2" t="s">
        <v>23</v>
      </c>
      <c r="D17" s="1" t="s">
        <v>10</v>
      </c>
      <c r="E17" s="1">
        <v>56</v>
      </c>
      <c r="F17" s="2" t="s">
        <v>34</v>
      </c>
      <c r="G17" s="1" t="s">
        <v>2</v>
      </c>
    </row>
    <row r="18" spans="1:7">
      <c r="A18" s="2" t="s">
        <v>20</v>
      </c>
      <c r="B18" s="4" t="s">
        <v>35</v>
      </c>
      <c r="C18" s="2" t="s">
        <v>23</v>
      </c>
      <c r="D18" s="1" t="s">
        <v>11</v>
      </c>
      <c r="E18" s="1">
        <v>57</v>
      </c>
      <c r="F18" s="2" t="s">
        <v>34</v>
      </c>
      <c r="G18" s="1" t="s">
        <v>2</v>
      </c>
    </row>
    <row r="19" spans="1:7">
      <c r="A19" s="2" t="s">
        <v>20</v>
      </c>
      <c r="B19" s="4" t="s">
        <v>35</v>
      </c>
      <c r="C19" s="2" t="s">
        <v>23</v>
      </c>
      <c r="D19" s="1" t="s">
        <v>12</v>
      </c>
      <c r="E19" s="1">
        <v>58</v>
      </c>
      <c r="F19" s="2" t="s">
        <v>34</v>
      </c>
      <c r="G19" s="1" t="s">
        <v>2</v>
      </c>
    </row>
    <row r="20" spans="1:7">
      <c r="A20" s="2" t="s">
        <v>20</v>
      </c>
      <c r="B20" s="4" t="s">
        <v>35</v>
      </c>
      <c r="C20" s="2" t="s">
        <v>23</v>
      </c>
      <c r="D20" s="1" t="s">
        <v>13</v>
      </c>
      <c r="E20" s="1">
        <v>59</v>
      </c>
      <c r="F20" s="2" t="s">
        <v>34</v>
      </c>
      <c r="G20" s="1" t="s">
        <v>2</v>
      </c>
    </row>
    <row r="21" spans="1:7">
      <c r="A21" s="2" t="s">
        <v>20</v>
      </c>
      <c r="B21" s="4" t="s">
        <v>35</v>
      </c>
      <c r="C21" s="2" t="s">
        <v>23</v>
      </c>
      <c r="D21" s="1" t="s">
        <v>14</v>
      </c>
      <c r="E21" s="1">
        <v>60</v>
      </c>
      <c r="F21" s="2" t="s">
        <v>34</v>
      </c>
      <c r="G21" s="1" t="s">
        <v>2</v>
      </c>
    </row>
    <row r="22" spans="1:7">
      <c r="A22" s="2" t="s">
        <v>20</v>
      </c>
      <c r="B22" s="4" t="s">
        <v>35</v>
      </c>
      <c r="C22" s="2" t="s">
        <v>23</v>
      </c>
      <c r="D22" s="1" t="s">
        <v>15</v>
      </c>
      <c r="E22" s="1">
        <v>61</v>
      </c>
      <c r="F22" s="2" t="s">
        <v>34</v>
      </c>
      <c r="G22" s="1" t="s">
        <v>2</v>
      </c>
    </row>
    <row r="23" spans="1:7">
      <c r="A23" s="2" t="s">
        <v>20</v>
      </c>
      <c r="B23" s="4" t="s">
        <v>35</v>
      </c>
      <c r="C23" s="2" t="s">
        <v>23</v>
      </c>
      <c r="D23" s="1" t="s">
        <v>16</v>
      </c>
      <c r="E23" s="1">
        <v>62</v>
      </c>
      <c r="F23" s="2" t="s">
        <v>34</v>
      </c>
      <c r="G23" s="1" t="s">
        <v>2</v>
      </c>
    </row>
    <row r="24" spans="1:7">
      <c r="A24" s="2" t="s">
        <v>20</v>
      </c>
      <c r="B24" s="4" t="s">
        <v>35</v>
      </c>
      <c r="C24" s="2" t="s">
        <v>23</v>
      </c>
      <c r="D24" s="1" t="s">
        <v>17</v>
      </c>
      <c r="E24" s="1">
        <v>63</v>
      </c>
      <c r="F24" s="2" t="s">
        <v>34</v>
      </c>
      <c r="G24" s="1" t="s">
        <v>2</v>
      </c>
    </row>
    <row r="25" spans="1:7">
      <c r="A25" s="2" t="s">
        <v>20</v>
      </c>
      <c r="B25" s="4" t="s">
        <v>35</v>
      </c>
      <c r="C25" s="2" t="s">
        <v>23</v>
      </c>
      <c r="D25" s="1" t="s">
        <v>18</v>
      </c>
      <c r="E25" s="1">
        <v>64</v>
      </c>
      <c r="F25" s="2" t="s">
        <v>34</v>
      </c>
      <c r="G25" s="1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4" workbookViewId="0">
      <selection activeCell="J20" sqref="J20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10" max="10" width="13.1640625" bestFit="1" customWidth="1"/>
    <col min="17" max="17" width="18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43444</v>
      </c>
      <c r="D3" s="36">
        <v>3015</v>
      </c>
      <c r="E3" s="14">
        <v>1638.7</v>
      </c>
      <c r="F3" s="37">
        <v>343.38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43444</v>
      </c>
      <c r="D4" s="36">
        <v>3015</v>
      </c>
      <c r="E4" s="37">
        <v>1437.4</v>
      </c>
      <c r="F4" s="37">
        <v>312.45999999999998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43444</v>
      </c>
      <c r="D5" s="36">
        <v>3015</v>
      </c>
      <c r="E5" s="14">
        <v>1332.4</v>
      </c>
      <c r="F5" s="37">
        <v>291.33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43444</v>
      </c>
      <c r="D6" s="36">
        <v>3015</v>
      </c>
      <c r="E6" s="37">
        <v>1138.0999999999999</v>
      </c>
      <c r="F6" s="37">
        <v>249.43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43444</v>
      </c>
      <c r="D7" s="36">
        <v>3015</v>
      </c>
      <c r="E7" s="14">
        <v>1033.4000000000001</v>
      </c>
      <c r="F7" s="37">
        <v>220.64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43444</v>
      </c>
      <c r="D8" s="36">
        <v>3015</v>
      </c>
      <c r="E8" s="37">
        <v>843.67</v>
      </c>
      <c r="F8" s="37">
        <v>179.77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43444</v>
      </c>
      <c r="D9" s="36">
        <v>3015</v>
      </c>
      <c r="E9" s="14">
        <v>706.24</v>
      </c>
      <c r="F9" s="37">
        <v>149.4</v>
      </c>
      <c r="G9" s="38">
        <f t="shared" si="0"/>
        <v>6.03</v>
      </c>
      <c r="H9" s="41" t="s">
        <v>78</v>
      </c>
      <c r="I9" s="41"/>
      <c r="J9" s="42">
        <f>SLOPE(G3:G13,E3:E13)</f>
        <v>9.2399463654351689E-3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43444</v>
      </c>
      <c r="D10" s="36">
        <v>3015</v>
      </c>
      <c r="E10" s="14">
        <v>505.28</v>
      </c>
      <c r="F10" s="37">
        <v>116.03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-0.26912923535252542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43444</v>
      </c>
      <c r="D11" s="36">
        <v>3015</v>
      </c>
      <c r="E11" s="14">
        <v>367.02</v>
      </c>
      <c r="F11" s="37">
        <v>84.951999999999998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43444</v>
      </c>
      <c r="D12" s="36">
        <v>3015</v>
      </c>
      <c r="E12" s="43">
        <v>133.03</v>
      </c>
      <c r="F12" s="43">
        <v>32.649000000000001</v>
      </c>
      <c r="G12" s="38">
        <f t="shared" si="0"/>
        <v>1.206</v>
      </c>
      <c r="H12" s="44" t="s">
        <v>80</v>
      </c>
      <c r="I12" s="44"/>
      <c r="J12" s="45">
        <f>SLOPE(G3:G13,F3:F13)</f>
        <v>4.3771182160855716E-2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43444</v>
      </c>
      <c r="D13" s="36">
        <v>3015</v>
      </c>
      <c r="E13" s="43">
        <v>60.53</v>
      </c>
      <c r="F13" s="43">
        <v>16.155000000000001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-0.48798715861559216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84" t="s">
        <v>27</v>
      </c>
      <c r="C17" s="56">
        <f>C$3+I17</f>
        <v>43444.647222222222</v>
      </c>
      <c r="D17" s="13">
        <v>1</v>
      </c>
      <c r="E17" s="57">
        <v>1373.2</v>
      </c>
      <c r="F17" s="58">
        <v>312.99</v>
      </c>
      <c r="G17" s="59">
        <f>((J$9*E17)+J$10)/D17/1000</f>
        <v>1.2419165113663049E-2</v>
      </c>
      <c r="H17" s="59">
        <f>((J$12*F17)+J$13)/D17/1000</f>
        <v>1.321195514591064E-2</v>
      </c>
      <c r="I17" s="83">
        <v>0.64722222222222225</v>
      </c>
      <c r="J17" s="60">
        <f>jar_information!R3</f>
        <v>43441.590277777781</v>
      </c>
      <c r="K17" s="61">
        <f>C17-J17</f>
        <v>3.0569444444408873</v>
      </c>
      <c r="L17" s="61">
        <f>K17*24</f>
        <v>73.366666666581295</v>
      </c>
      <c r="M17" s="62">
        <f>jar_information!H3</f>
        <v>1044.8122446695395</v>
      </c>
      <c r="N17" s="61">
        <f>G17*M17</f>
        <v>12.975695779327927</v>
      </c>
      <c r="O17" s="61">
        <f>N17*1.83</f>
        <v>23.745523276170108</v>
      </c>
      <c r="P17" s="63">
        <f>O17*(12/(12+(16*2)))</f>
        <v>6.4760518025918472</v>
      </c>
      <c r="Q17" s="61">
        <v>33.9422</v>
      </c>
      <c r="R17" s="64">
        <f>P17*(400/(400+M17))</f>
        <v>1.7929116607322397</v>
      </c>
      <c r="S17" s="64"/>
      <c r="T17" s="64"/>
      <c r="U17" s="62"/>
      <c r="V17" s="65">
        <f>G17*1000000</f>
        <v>12419.165113663048</v>
      </c>
      <c r="W17" s="66">
        <f>N17/M17*100</f>
        <v>1.2419165113663049</v>
      </c>
    </row>
    <row r="18" spans="1:23">
      <c r="A18">
        <v>42</v>
      </c>
      <c r="B18" s="84" t="s">
        <v>28</v>
      </c>
      <c r="C18" s="56">
        <f t="shared" ref="C18:C40" si="1">C$3+I18</f>
        <v>43444.649305555555</v>
      </c>
      <c r="D18" s="13">
        <v>1</v>
      </c>
      <c r="E18" s="67">
        <v>1435.2</v>
      </c>
      <c r="F18" s="68">
        <v>317.08</v>
      </c>
      <c r="G18" s="59">
        <f t="shared" ref="G18:G40" si="2">((J$9*E18)+J$10)/D18/1000</f>
        <v>1.299204178832003E-2</v>
      </c>
      <c r="H18" s="59">
        <f t="shared" ref="H18:H40" si="3">((J$12*F18)+J$13)/D18/1000</f>
        <v>1.3390979280948538E-2</v>
      </c>
      <c r="I18" s="83">
        <v>0.64930555555555558</v>
      </c>
      <c r="J18" s="60">
        <f>jar_information!R4</f>
        <v>43441.590277777781</v>
      </c>
      <c r="K18" s="61">
        <f t="shared" ref="K18:K40" si="4">C18-J18</f>
        <v>3.0590277777737356</v>
      </c>
      <c r="L18" s="61">
        <f t="shared" ref="L18:L40" si="5">K18*24</f>
        <v>73.416666666569654</v>
      </c>
      <c r="M18" s="62">
        <f>jar_information!H4</f>
        <v>1044.8122446695395</v>
      </c>
      <c r="N18" s="61">
        <f t="shared" ref="N18:N40" si="6">G18*M18</f>
        <v>13.574244343695108</v>
      </c>
      <c r="O18" s="61">
        <f t="shared" ref="O18:O40" si="7">N18*1.83</f>
        <v>24.840867148962047</v>
      </c>
      <c r="P18" s="63">
        <f t="shared" ref="P18:P40" si="8">O18*(12/(12+(16*2)))</f>
        <v>6.7747819497169219</v>
      </c>
      <c r="Q18" s="61">
        <v>34.006799999999998</v>
      </c>
      <c r="R18" s="64">
        <f t="shared" ref="R18:R40" si="9">P18*(400/(400+M18))</f>
        <v>1.875615873193673</v>
      </c>
      <c r="S18" s="64"/>
      <c r="T18" s="69"/>
      <c r="U18" s="62"/>
      <c r="V18" s="65">
        <f t="shared" ref="V18:V40" si="10">G18*1000000</f>
        <v>12992.04178832003</v>
      </c>
      <c r="W18" s="66">
        <f t="shared" ref="W18:W40" si="11">N18/M18*100</f>
        <v>1.299204178832003</v>
      </c>
    </row>
    <row r="19" spans="1:23">
      <c r="A19">
        <v>43</v>
      </c>
      <c r="B19" s="84" t="s">
        <v>25</v>
      </c>
      <c r="C19" s="56">
        <f t="shared" si="1"/>
        <v>43444.65</v>
      </c>
      <c r="D19" s="13">
        <v>1</v>
      </c>
      <c r="E19" s="67">
        <v>1141.8</v>
      </c>
      <c r="F19" s="68">
        <v>237.26</v>
      </c>
      <c r="G19" s="59">
        <f t="shared" si="2"/>
        <v>1.0281041524701351E-2</v>
      </c>
      <c r="H19" s="59">
        <f t="shared" si="3"/>
        <v>9.8971635208690342E-3</v>
      </c>
      <c r="I19" s="83">
        <v>0.65</v>
      </c>
      <c r="J19" s="60">
        <f>jar_information!R5</f>
        <v>43441.590277777781</v>
      </c>
      <c r="K19" s="61">
        <f t="shared" si="4"/>
        <v>3.0597222222204437</v>
      </c>
      <c r="L19" s="61">
        <f t="shared" si="5"/>
        <v>73.433333333290648</v>
      </c>
      <c r="M19" s="62">
        <f>jar_information!H5</f>
        <v>1049.7540949151592</v>
      </c>
      <c r="N19" s="61">
        <f t="shared" si="6"/>
        <v>10.792565440548035</v>
      </c>
      <c r="O19" s="61">
        <f t="shared" si="7"/>
        <v>19.750394756202905</v>
      </c>
      <c r="P19" s="63">
        <f t="shared" si="8"/>
        <v>5.3864712971462465</v>
      </c>
      <c r="Q19" s="61">
        <v>32.056000000000004</v>
      </c>
      <c r="R19" s="64">
        <f t="shared" si="9"/>
        <v>1.4861751564734067</v>
      </c>
      <c r="S19" s="64"/>
      <c r="T19" s="69"/>
      <c r="U19" s="62"/>
      <c r="V19" s="65">
        <f t="shared" si="10"/>
        <v>10281.041524701352</v>
      </c>
      <c r="W19" s="66">
        <f t="shared" si="11"/>
        <v>1.0281041524701351</v>
      </c>
    </row>
    <row r="20" spans="1:23">
      <c r="A20">
        <v>44</v>
      </c>
      <c r="B20" s="84" t="s">
        <v>26</v>
      </c>
      <c r="C20" s="56">
        <f t="shared" si="1"/>
        <v>43444.650694444441</v>
      </c>
      <c r="D20" s="13">
        <v>1</v>
      </c>
      <c r="E20" s="67">
        <v>1121</v>
      </c>
      <c r="F20" s="68"/>
      <c r="G20" s="59">
        <f t="shared" si="2"/>
        <v>1.0088850640300297E-2</v>
      </c>
      <c r="H20" s="59">
        <f t="shared" si="3"/>
        <v>-4.8798715861559218E-4</v>
      </c>
      <c r="I20" s="83">
        <v>0.65069444444444446</v>
      </c>
      <c r="J20" s="60">
        <f>jar_information!R6</f>
        <v>43441.590277777781</v>
      </c>
      <c r="K20" s="61">
        <f t="shared" si="4"/>
        <v>3.0604166666598758</v>
      </c>
      <c r="L20" s="61">
        <f t="shared" si="5"/>
        <v>73.449999999837019</v>
      </c>
      <c r="M20" s="62">
        <f>jar_information!H6</f>
        <v>1044.8122446695395</v>
      </c>
      <c r="N20" s="61">
        <f t="shared" si="6"/>
        <v>10.540954683627874</v>
      </c>
      <c r="O20" s="61">
        <f t="shared" si="7"/>
        <v>19.289947071039009</v>
      </c>
      <c r="P20" s="63">
        <f t="shared" si="8"/>
        <v>5.2608946557379115</v>
      </c>
      <c r="Q20" s="61">
        <v>32.0944</v>
      </c>
      <c r="R20" s="64">
        <f t="shared" si="9"/>
        <v>1.4564922674616991</v>
      </c>
      <c r="S20" s="64"/>
      <c r="T20" s="69"/>
      <c r="U20" s="62"/>
      <c r="V20" s="65">
        <f t="shared" si="10"/>
        <v>10088.850640300298</v>
      </c>
      <c r="W20" s="66">
        <f t="shared" si="11"/>
        <v>1.0088850640300298</v>
      </c>
    </row>
    <row r="21" spans="1:23">
      <c r="A21">
        <v>45</v>
      </c>
      <c r="B21" s="84" t="s">
        <v>29</v>
      </c>
      <c r="C21" s="56">
        <f t="shared" si="1"/>
        <v>43444.651388888888</v>
      </c>
      <c r="D21" s="13">
        <v>1</v>
      </c>
      <c r="E21" s="67">
        <v>1079.4000000000001</v>
      </c>
      <c r="F21" s="68">
        <v>240.43</v>
      </c>
      <c r="G21" s="59">
        <f t="shared" si="2"/>
        <v>9.7044688714981973E-3</v>
      </c>
      <c r="H21" s="59">
        <f t="shared" si="3"/>
        <v>1.0035918168318949E-2</v>
      </c>
      <c r="I21" s="83">
        <v>0.65138888888888891</v>
      </c>
      <c r="J21" s="60">
        <f>jar_information!R7</f>
        <v>43441.590277777781</v>
      </c>
      <c r="K21" s="61">
        <f t="shared" si="4"/>
        <v>3.0611111111065838</v>
      </c>
      <c r="L21" s="61">
        <f t="shared" si="5"/>
        <v>73.466666666558012</v>
      </c>
      <c r="M21" s="62">
        <f>jar_information!H7</f>
        <v>1034.9727995536336</v>
      </c>
      <c r="N21" s="61">
        <f t="shared" si="6"/>
        <v>10.043861316115581</v>
      </c>
      <c r="O21" s="61">
        <f t="shared" si="7"/>
        <v>18.380266208491516</v>
      </c>
      <c r="P21" s="63">
        <f t="shared" si="8"/>
        <v>5.0127998750431404</v>
      </c>
      <c r="Q21" s="61">
        <v>30.027000000000001</v>
      </c>
      <c r="R21" s="64">
        <f t="shared" si="9"/>
        <v>1.3973226186872489</v>
      </c>
      <c r="S21" s="64"/>
      <c r="T21" s="69"/>
      <c r="U21" s="70"/>
      <c r="V21" s="65">
        <f t="shared" si="10"/>
        <v>9704.4688714981967</v>
      </c>
      <c r="W21" s="66">
        <f t="shared" si="11"/>
        <v>0.97044688714981975</v>
      </c>
    </row>
    <row r="22" spans="1:23">
      <c r="A22">
        <v>46</v>
      </c>
      <c r="B22" s="84" t="s">
        <v>30</v>
      </c>
      <c r="C22" s="56">
        <f t="shared" si="1"/>
        <v>43444.652083333334</v>
      </c>
      <c r="D22" s="13">
        <v>1</v>
      </c>
      <c r="E22" s="67">
        <v>1390.7</v>
      </c>
      <c r="F22" s="68">
        <v>289.32</v>
      </c>
      <c r="G22" s="59">
        <f t="shared" si="2"/>
        <v>1.2580864175058163E-2</v>
      </c>
      <c r="H22" s="59">
        <f t="shared" si="3"/>
        <v>1.2175891264163184E-2</v>
      </c>
      <c r="I22" s="83">
        <v>0.65208333333333335</v>
      </c>
      <c r="J22" s="60">
        <f>jar_information!R8</f>
        <v>43441.590277777781</v>
      </c>
      <c r="K22" s="61">
        <f t="shared" si="4"/>
        <v>3.0618055555532919</v>
      </c>
      <c r="L22" s="61">
        <f t="shared" si="5"/>
        <v>73.483333333279006</v>
      </c>
      <c r="M22" s="62">
        <f>jar_information!H8</f>
        <v>1044.8122446695395</v>
      </c>
      <c r="N22" s="61">
        <f t="shared" si="6"/>
        <v>13.144640938625114</v>
      </c>
      <c r="O22" s="61">
        <f t="shared" si="7"/>
        <v>24.054692917683962</v>
      </c>
      <c r="P22" s="63">
        <f t="shared" si="8"/>
        <v>6.5603707957319894</v>
      </c>
      <c r="Q22" s="61">
        <v>29.988</v>
      </c>
      <c r="R22" s="64">
        <f t="shared" si="9"/>
        <v>1.8162555916689347</v>
      </c>
      <c r="S22" s="64"/>
      <c r="T22" s="69"/>
      <c r="U22" s="62"/>
      <c r="V22" s="65">
        <f t="shared" si="10"/>
        <v>12580.864175058163</v>
      </c>
      <c r="W22" s="66">
        <f t="shared" si="11"/>
        <v>1.2580864175058164</v>
      </c>
    </row>
    <row r="23" spans="1:23">
      <c r="A23">
        <v>47</v>
      </c>
      <c r="B23" s="84" t="s">
        <v>3</v>
      </c>
      <c r="C23" s="56">
        <f t="shared" si="1"/>
        <v>43444.652777777781</v>
      </c>
      <c r="D23" s="13">
        <v>1</v>
      </c>
      <c r="E23" s="67">
        <v>608.13</v>
      </c>
      <c r="F23" s="68">
        <v>135.85</v>
      </c>
      <c r="G23" s="59">
        <f t="shared" si="2"/>
        <v>5.3499593478595637E-3</v>
      </c>
      <c r="H23" s="59">
        <f t="shared" si="3"/>
        <v>5.458327937936657E-3</v>
      </c>
      <c r="I23" s="83">
        <v>0.65277777777777779</v>
      </c>
      <c r="J23" s="60">
        <f>jar_information!R9</f>
        <v>43441.590277777781</v>
      </c>
      <c r="K23" s="61">
        <f t="shared" si="4"/>
        <v>3.0625</v>
      </c>
      <c r="L23" s="61">
        <f t="shared" si="5"/>
        <v>73.5</v>
      </c>
      <c r="M23" s="62">
        <f>jar_information!H9</f>
        <v>1044.8122446695395</v>
      </c>
      <c r="N23" s="61">
        <f t="shared" si="6"/>
        <v>5.5897030351279362</v>
      </c>
      <c r="O23" s="61">
        <f t="shared" si="7"/>
        <v>10.229156554284124</v>
      </c>
      <c r="P23" s="63">
        <f t="shared" si="8"/>
        <v>2.7897699693502154</v>
      </c>
      <c r="Q23" s="61">
        <v>2.0007999999999999</v>
      </c>
      <c r="R23" s="64">
        <f t="shared" si="9"/>
        <v>0.77235501834725873</v>
      </c>
      <c r="S23" s="64"/>
      <c r="T23" s="69"/>
      <c r="U23" s="62"/>
      <c r="V23" s="65">
        <f t="shared" si="10"/>
        <v>5349.9593478595634</v>
      </c>
      <c r="W23" s="66">
        <f t="shared" si="11"/>
        <v>0.53499593478595642</v>
      </c>
    </row>
    <row r="24" spans="1:23">
      <c r="A24">
        <v>48</v>
      </c>
      <c r="B24" s="84" t="s">
        <v>4</v>
      </c>
      <c r="C24" s="56">
        <f t="shared" si="1"/>
        <v>43444.654166666667</v>
      </c>
      <c r="D24" s="13">
        <v>1</v>
      </c>
      <c r="E24" s="67">
        <v>817.24</v>
      </c>
      <c r="F24" s="68">
        <v>177.87</v>
      </c>
      <c r="G24" s="59">
        <f t="shared" si="2"/>
        <v>7.282124532335712E-3</v>
      </c>
      <c r="H24" s="59">
        <f t="shared" si="3"/>
        <v>7.2975930123358144E-3</v>
      </c>
      <c r="I24" s="83">
        <v>0.65416666666666667</v>
      </c>
      <c r="J24" s="60">
        <f>jar_information!R10</f>
        <v>43441.590277777781</v>
      </c>
      <c r="K24" s="61">
        <f t="shared" si="4"/>
        <v>3.0638888888861402</v>
      </c>
      <c r="L24" s="61">
        <f t="shared" si="5"/>
        <v>73.533333333267365</v>
      </c>
      <c r="M24" s="62">
        <f>jar_information!H10</f>
        <v>1049.7540949151592</v>
      </c>
      <c r="N24" s="61">
        <f t="shared" si="6"/>
        <v>7.6444400475015524</v>
      </c>
      <c r="O24" s="61">
        <f t="shared" si="7"/>
        <v>13.989325286927841</v>
      </c>
      <c r="P24" s="63">
        <f t="shared" si="8"/>
        <v>3.8152705327985017</v>
      </c>
      <c r="Q24" s="61">
        <v>2.0004000000000004</v>
      </c>
      <c r="R24" s="64">
        <f t="shared" si="9"/>
        <v>1.0526669443266583</v>
      </c>
      <c r="S24" s="64"/>
      <c r="T24" s="69"/>
      <c r="U24" s="62"/>
      <c r="V24" s="65">
        <f t="shared" si="10"/>
        <v>7282.1245323357116</v>
      </c>
      <c r="W24" s="66">
        <f t="shared" si="11"/>
        <v>0.7282124532335712</v>
      </c>
    </row>
    <row r="25" spans="1:23">
      <c r="A25">
        <v>49</v>
      </c>
      <c r="B25" s="84" t="s">
        <v>31</v>
      </c>
      <c r="C25" s="56">
        <f t="shared" si="1"/>
        <v>43444.654861111114</v>
      </c>
      <c r="D25" s="13">
        <v>1</v>
      </c>
      <c r="E25" s="67">
        <v>595.51</v>
      </c>
      <c r="F25" s="68">
        <v>135.38999999999999</v>
      </c>
      <c r="G25" s="59">
        <f t="shared" si="2"/>
        <v>5.2333512247277727E-3</v>
      </c>
      <c r="H25" s="59">
        <f t="shared" si="3"/>
        <v>5.4381931941426629E-3</v>
      </c>
      <c r="I25" s="83">
        <v>0.65486111111111112</v>
      </c>
      <c r="J25" s="60">
        <f>jar_information!R11</f>
        <v>43441.590277777781</v>
      </c>
      <c r="K25" s="61">
        <f t="shared" si="4"/>
        <v>3.0645833333328483</v>
      </c>
      <c r="L25" s="61">
        <f t="shared" si="5"/>
        <v>73.549999999988358</v>
      </c>
      <c r="M25" s="62">
        <f>jar_information!H11</f>
        <v>1049.7540949151592</v>
      </c>
      <c r="N25" s="61">
        <f t="shared" si="6"/>
        <v>5.4937318782872424</v>
      </c>
      <c r="O25" s="61">
        <f t="shared" si="7"/>
        <v>10.053529337265655</v>
      </c>
      <c r="P25" s="63">
        <f t="shared" si="8"/>
        <v>2.7418716374360876</v>
      </c>
      <c r="Q25" s="61">
        <v>10.009499999999999</v>
      </c>
      <c r="R25" s="64">
        <f t="shared" si="9"/>
        <v>0.75650667849199471</v>
      </c>
      <c r="S25" s="64"/>
      <c r="V25" s="65">
        <f t="shared" si="10"/>
        <v>5233.3512247277722</v>
      </c>
      <c r="W25" s="66">
        <f t="shared" si="11"/>
        <v>0.52333512247277725</v>
      </c>
    </row>
    <row r="26" spans="1:23">
      <c r="A26">
        <v>50</v>
      </c>
      <c r="B26" s="84" t="s">
        <v>32</v>
      </c>
      <c r="C26" s="56">
        <f t="shared" si="1"/>
        <v>43444.65625</v>
      </c>
      <c r="D26" s="13">
        <v>1</v>
      </c>
      <c r="E26" s="67">
        <v>862.67</v>
      </c>
      <c r="F26" s="68">
        <v>192.92</v>
      </c>
      <c r="G26" s="59">
        <f t="shared" si="2"/>
        <v>7.7018952957174317E-3</v>
      </c>
      <c r="H26" s="59">
        <f t="shared" si="3"/>
        <v>7.956349303856693E-3</v>
      </c>
      <c r="I26" s="83">
        <v>0.65625</v>
      </c>
      <c r="J26" s="60">
        <f>jar_information!R12</f>
        <v>43441.590277777781</v>
      </c>
      <c r="K26" s="61">
        <f t="shared" si="4"/>
        <v>3.0659722222189885</v>
      </c>
      <c r="L26" s="61">
        <f t="shared" si="5"/>
        <v>73.583333333255723</v>
      </c>
      <c r="M26" s="62">
        <f>jar_information!H12</f>
        <v>1039.8851682662084</v>
      </c>
      <c r="N26" s="61">
        <f t="shared" si="6"/>
        <v>8.0090866855558414</v>
      </c>
      <c r="O26" s="61">
        <f t="shared" si="7"/>
        <v>14.656628634567189</v>
      </c>
      <c r="P26" s="63">
        <f t="shared" si="8"/>
        <v>3.9972623548819604</v>
      </c>
      <c r="Q26" s="61">
        <v>10.016999999999999</v>
      </c>
      <c r="R26" s="64">
        <f t="shared" si="9"/>
        <v>1.1104392052861092</v>
      </c>
      <c r="S26" s="64"/>
      <c r="V26" s="65">
        <f t="shared" si="10"/>
        <v>7701.8952957174315</v>
      </c>
      <c r="W26" s="66">
        <f t="shared" si="11"/>
        <v>0.77018952957174325</v>
      </c>
    </row>
    <row r="27" spans="1:23">
      <c r="A27" s="72">
        <v>51</v>
      </c>
      <c r="B27" s="84" t="s">
        <v>5</v>
      </c>
      <c r="C27" s="56">
        <f t="shared" si="1"/>
        <v>43444.656944444447</v>
      </c>
      <c r="D27" s="13">
        <v>3</v>
      </c>
      <c r="E27" s="67">
        <v>1027</v>
      </c>
      <c r="F27" s="68">
        <v>223.67</v>
      </c>
      <c r="G27" s="59">
        <f t="shared" si="2"/>
        <v>3.0734318939831303E-3</v>
      </c>
      <c r="H27" s="59">
        <f t="shared" si="3"/>
        <v>3.1007710517676687E-3</v>
      </c>
      <c r="I27" s="83">
        <v>0.65694444444444444</v>
      </c>
      <c r="J27" s="60">
        <f>jar_information!R13</f>
        <v>43441.590277777781</v>
      </c>
      <c r="K27" s="61">
        <f t="shared" si="4"/>
        <v>3.0666666666656965</v>
      </c>
      <c r="L27" s="61">
        <f t="shared" si="5"/>
        <v>73.599999999976717</v>
      </c>
      <c r="M27" s="62">
        <f>jar_information!H13</f>
        <v>1049.7540949151592</v>
      </c>
      <c r="N27" s="61">
        <f t="shared" si="6"/>
        <v>3.2263477161516443</v>
      </c>
      <c r="O27" s="61">
        <f t="shared" si="7"/>
        <v>5.9042163205575093</v>
      </c>
      <c r="P27" s="63">
        <f t="shared" si="8"/>
        <v>1.6102408146975025</v>
      </c>
      <c r="Q27" s="61">
        <v>2.0002</v>
      </c>
      <c r="R27" s="64">
        <f t="shared" si="9"/>
        <v>0.44427970794363864</v>
      </c>
      <c r="S27" s="64"/>
      <c r="T27" s="71"/>
      <c r="U27" s="72"/>
      <c r="V27" s="65">
        <f t="shared" si="10"/>
        <v>3073.4318939831305</v>
      </c>
      <c r="W27" s="66">
        <f t="shared" si="11"/>
        <v>0.30734318939831301</v>
      </c>
    </row>
    <row r="28" spans="1:23">
      <c r="A28" s="72">
        <v>52</v>
      </c>
      <c r="B28" s="84" t="s">
        <v>6</v>
      </c>
      <c r="C28" s="56">
        <f t="shared" si="1"/>
        <v>43444.65902777778</v>
      </c>
      <c r="D28" s="13">
        <v>3</v>
      </c>
      <c r="E28" s="67">
        <v>1124.4000000000001</v>
      </c>
      <c r="F28" s="68">
        <v>245.17</v>
      </c>
      <c r="G28" s="59">
        <f t="shared" si="2"/>
        <v>3.3734221526475934E-3</v>
      </c>
      <c r="H28" s="59">
        <f t="shared" si="3"/>
        <v>3.4144645239204681E-3</v>
      </c>
      <c r="I28" s="83">
        <v>0.65902777777777777</v>
      </c>
      <c r="J28" s="60">
        <f>jar_information!R14</f>
        <v>43441.590277777781</v>
      </c>
      <c r="K28" s="61">
        <f t="shared" si="4"/>
        <v>3.0687499999985448</v>
      </c>
      <c r="L28" s="61">
        <f t="shared" si="5"/>
        <v>73.649999999965075</v>
      </c>
      <c r="M28" s="62">
        <f>jar_information!H14</f>
        <v>1049.7540949151592</v>
      </c>
      <c r="N28" s="61">
        <f t="shared" si="6"/>
        <v>3.5412637186193221</v>
      </c>
      <c r="O28" s="61">
        <f t="shared" si="7"/>
        <v>6.4805126050733595</v>
      </c>
      <c r="P28" s="63">
        <f t="shared" si="8"/>
        <v>1.7674125286563707</v>
      </c>
      <c r="Q28" s="61">
        <v>1.9986000000000002</v>
      </c>
      <c r="R28" s="64">
        <f t="shared" si="9"/>
        <v>0.48764477640873333</v>
      </c>
      <c r="S28" s="64"/>
      <c r="T28" s="71"/>
      <c r="U28" s="72"/>
      <c r="V28" s="65">
        <f t="shared" si="10"/>
        <v>3373.4221526475935</v>
      </c>
      <c r="W28" s="66">
        <f t="shared" si="11"/>
        <v>0.33734221526475933</v>
      </c>
    </row>
    <row r="29" spans="1:23">
      <c r="A29" s="72">
        <v>53</v>
      </c>
      <c r="B29" s="84" t="s">
        <v>7</v>
      </c>
      <c r="C29" s="56">
        <f t="shared" si="1"/>
        <v>43444.659722222219</v>
      </c>
      <c r="D29" s="13">
        <v>3</v>
      </c>
      <c r="E29" s="67">
        <v>1182.2</v>
      </c>
      <c r="F29" s="68">
        <v>252.02</v>
      </c>
      <c r="G29" s="59">
        <f t="shared" si="2"/>
        <v>3.55144511928831E-3</v>
      </c>
      <c r="H29" s="59">
        <f t="shared" si="3"/>
        <v>3.514408723187755E-3</v>
      </c>
      <c r="I29" s="83">
        <v>0.65972222222222221</v>
      </c>
      <c r="J29" s="60">
        <f>jar_information!R15</f>
        <v>43441.590277777781</v>
      </c>
      <c r="K29" s="61">
        <f t="shared" si="4"/>
        <v>3.0694444444379769</v>
      </c>
      <c r="L29" s="61">
        <f t="shared" si="5"/>
        <v>73.666666666511446</v>
      </c>
      <c r="M29" s="62">
        <f>jar_information!H15</f>
        <v>1054.7107855519071</v>
      </c>
      <c r="N29" s="61">
        <f t="shared" si="6"/>
        <v>3.7457474716090595</v>
      </c>
      <c r="O29" s="61">
        <f t="shared" si="7"/>
        <v>6.8547178730445788</v>
      </c>
      <c r="P29" s="63">
        <f t="shared" si="8"/>
        <v>1.8694685108303395</v>
      </c>
      <c r="Q29" s="61">
        <v>14.005599999999998</v>
      </c>
      <c r="R29" s="64">
        <f t="shared" si="9"/>
        <v>0.51404541147224014</v>
      </c>
      <c r="S29" s="64"/>
      <c r="T29" s="71"/>
      <c r="U29" s="72"/>
      <c r="V29" s="65">
        <f t="shared" si="10"/>
        <v>3551.4451192883098</v>
      </c>
      <c r="W29" s="66">
        <f t="shared" si="11"/>
        <v>0.35514451192883101</v>
      </c>
    </row>
    <row r="30" spans="1:23">
      <c r="A30" s="72">
        <v>54</v>
      </c>
      <c r="B30" s="84" t="s">
        <v>8</v>
      </c>
      <c r="C30" s="56">
        <f t="shared" si="1"/>
        <v>43444.661111111112</v>
      </c>
      <c r="D30" s="13">
        <v>3</v>
      </c>
      <c r="E30" s="67">
        <v>1262</v>
      </c>
      <c r="F30" s="68">
        <v>269.52</v>
      </c>
      <c r="G30" s="59">
        <f t="shared" si="2"/>
        <v>3.7972276926088867E-3</v>
      </c>
      <c r="H30" s="59">
        <f t="shared" si="3"/>
        <v>3.7697406191260804E-3</v>
      </c>
      <c r="I30" s="83">
        <v>0.66111111111111109</v>
      </c>
      <c r="J30" s="60">
        <f>jar_information!R16</f>
        <v>43441.590277777781</v>
      </c>
      <c r="K30" s="61">
        <f t="shared" si="4"/>
        <v>3.0708333333313931</v>
      </c>
      <c r="L30" s="61">
        <f t="shared" si="5"/>
        <v>73.699999999953434</v>
      </c>
      <c r="M30" s="62">
        <f>jar_information!H16</f>
        <v>1049.7540949151592</v>
      </c>
      <c r="N30" s="61">
        <f t="shared" si="6"/>
        <v>3.9861553196414201</v>
      </c>
      <c r="O30" s="61">
        <f t="shared" si="7"/>
        <v>7.2946642349437987</v>
      </c>
      <c r="P30" s="63">
        <f t="shared" si="8"/>
        <v>1.9894538822573995</v>
      </c>
      <c r="Q30" s="61">
        <v>14.014699999999999</v>
      </c>
      <c r="R30" s="64">
        <f t="shared" si="9"/>
        <v>0.54890795321363084</v>
      </c>
      <c r="S30" s="64"/>
      <c r="T30" s="71"/>
      <c r="U30" s="72"/>
      <c r="V30" s="65">
        <f t="shared" si="10"/>
        <v>3797.2276926088866</v>
      </c>
      <c r="W30" s="66">
        <f t="shared" si="11"/>
        <v>0.37972276926088866</v>
      </c>
    </row>
    <row r="31" spans="1:23">
      <c r="A31" s="72">
        <v>55</v>
      </c>
      <c r="B31" s="84" t="s">
        <v>9</v>
      </c>
      <c r="C31" s="56">
        <f t="shared" si="1"/>
        <v>43444.662499999999</v>
      </c>
      <c r="D31" s="13">
        <v>3</v>
      </c>
      <c r="E31" s="67">
        <v>1428.9</v>
      </c>
      <c r="F31" s="68">
        <v>309.08999999999997</v>
      </c>
      <c r="G31" s="59">
        <f t="shared" si="2"/>
        <v>4.3112767087392628E-3</v>
      </c>
      <c r="H31" s="59">
        <f t="shared" si="3"/>
        <v>4.3470825118277672E-3</v>
      </c>
      <c r="I31" s="83">
        <v>0.66249999999999998</v>
      </c>
      <c r="J31" s="60">
        <f>jar_information!R17</f>
        <v>43441.590277777781</v>
      </c>
      <c r="K31" s="61">
        <f t="shared" si="4"/>
        <v>3.0722222222175333</v>
      </c>
      <c r="L31" s="61">
        <f t="shared" si="5"/>
        <v>73.733333333220799</v>
      </c>
      <c r="M31" s="62">
        <f>jar_information!H17</f>
        <v>1054.7107855519071</v>
      </c>
      <c r="N31" s="61">
        <f t="shared" si="6"/>
        <v>4.5471500442060284</v>
      </c>
      <c r="O31" s="61">
        <f t="shared" si="7"/>
        <v>8.3212845808970322</v>
      </c>
      <c r="P31" s="63">
        <f t="shared" si="8"/>
        <v>2.269441249335554</v>
      </c>
      <c r="Q31" s="61">
        <v>12.0282</v>
      </c>
      <c r="R31" s="64">
        <f t="shared" si="9"/>
        <v>0.62402541367686193</v>
      </c>
      <c r="S31" s="64"/>
      <c r="T31" s="72"/>
      <c r="U31" s="72"/>
      <c r="V31" s="65">
        <f t="shared" si="10"/>
        <v>4311.2767087392631</v>
      </c>
      <c r="W31" s="66">
        <f t="shared" si="11"/>
        <v>0.43112767087392628</v>
      </c>
    </row>
    <row r="32" spans="1:23">
      <c r="A32" s="72">
        <v>56</v>
      </c>
      <c r="B32" s="84" t="s">
        <v>10</v>
      </c>
      <c r="C32" s="56">
        <f t="shared" si="1"/>
        <v>43444.664583333331</v>
      </c>
      <c r="D32" s="13">
        <v>3</v>
      </c>
      <c r="E32" s="67">
        <v>1362.7</v>
      </c>
      <c r="F32" s="68"/>
      <c r="G32" s="59">
        <f t="shared" si="2"/>
        <v>4.1073818922753268E-3</v>
      </c>
      <c r="H32" s="59">
        <f t="shared" si="3"/>
        <v>-1.6266238620519738E-4</v>
      </c>
      <c r="I32" s="83">
        <v>0.6645833333333333</v>
      </c>
      <c r="J32" s="60">
        <f>jar_information!R18</f>
        <v>43441.590277777781</v>
      </c>
      <c r="K32" s="61">
        <f t="shared" si="4"/>
        <v>3.0743055555503815</v>
      </c>
      <c r="L32" s="61">
        <f t="shared" si="5"/>
        <v>73.783333333209157</v>
      </c>
      <c r="M32" s="62">
        <f>jar_information!H18</f>
        <v>1049.7540949151592</v>
      </c>
      <c r="N32" s="61">
        <f t="shared" si="6"/>
        <v>4.3117409607963992</v>
      </c>
      <c r="O32" s="61">
        <f t="shared" si="7"/>
        <v>7.8904859582574112</v>
      </c>
      <c r="P32" s="63">
        <f t="shared" si="8"/>
        <v>2.1519507158883848</v>
      </c>
      <c r="Q32" s="61">
        <v>12.006599999999999</v>
      </c>
      <c r="R32" s="64">
        <f t="shared" si="9"/>
        <v>0.59374226937826147</v>
      </c>
      <c r="S32" s="64"/>
      <c r="T32" s="72"/>
      <c r="U32" s="72"/>
      <c r="V32" s="65">
        <f t="shared" si="10"/>
        <v>4107.3818922753271</v>
      </c>
      <c r="W32" s="66">
        <f t="shared" si="11"/>
        <v>0.41073818922753269</v>
      </c>
    </row>
    <row r="33" spans="1:23">
      <c r="A33" s="72">
        <v>57</v>
      </c>
      <c r="B33" s="84" t="s">
        <v>11</v>
      </c>
      <c r="C33" s="56">
        <f t="shared" si="1"/>
        <v>43444.665277777778</v>
      </c>
      <c r="D33" s="13">
        <v>3</v>
      </c>
      <c r="E33" s="67">
        <v>1652.4</v>
      </c>
      <c r="F33" s="68">
        <v>342.47</v>
      </c>
      <c r="G33" s="59">
        <f t="shared" si="2"/>
        <v>4.9996527129641819E-3</v>
      </c>
      <c r="H33" s="59">
        <f t="shared" si="3"/>
        <v>4.8341098653375556E-3</v>
      </c>
      <c r="I33" s="83">
        <v>0.66527777777777775</v>
      </c>
      <c r="J33" s="60">
        <f>jar_information!R19</f>
        <v>43441.590277777781</v>
      </c>
      <c r="K33" s="61">
        <f t="shared" si="4"/>
        <v>3.0749999999970896</v>
      </c>
      <c r="L33" s="61">
        <f t="shared" si="5"/>
        <v>73.799999999930151</v>
      </c>
      <c r="M33" s="62">
        <f>jar_information!H19</f>
        <v>1049.7540949151592</v>
      </c>
      <c r="N33" s="61">
        <f t="shared" si="6"/>
        <v>5.2484059085878352</v>
      </c>
      <c r="O33" s="61">
        <f t="shared" si="7"/>
        <v>9.6045828127157389</v>
      </c>
      <c r="P33" s="63">
        <f t="shared" si="8"/>
        <v>2.6194316761952012</v>
      </c>
      <c r="Q33" s="61">
        <v>14.0084</v>
      </c>
      <c r="R33" s="64">
        <f t="shared" si="9"/>
        <v>0.72272440833450247</v>
      </c>
      <c r="S33" s="64"/>
      <c r="T33" s="72"/>
      <c r="U33" s="72"/>
      <c r="V33" s="65">
        <f t="shared" si="10"/>
        <v>4999.6527129641818</v>
      </c>
      <c r="W33" s="66">
        <f t="shared" si="11"/>
        <v>0.49996527129641821</v>
      </c>
    </row>
    <row r="34" spans="1:23">
      <c r="A34" s="72">
        <v>58</v>
      </c>
      <c r="B34" s="84" t="s">
        <v>12</v>
      </c>
      <c r="C34" s="56">
        <f t="shared" si="1"/>
        <v>43444.665972222225</v>
      </c>
      <c r="D34" s="13">
        <v>3</v>
      </c>
      <c r="E34" s="67">
        <v>1593.1</v>
      </c>
      <c r="F34" s="68">
        <v>341.59</v>
      </c>
      <c r="G34" s="59">
        <f t="shared" si="2"/>
        <v>4.8170097731407464E-3</v>
      </c>
      <c r="H34" s="59">
        <f t="shared" si="3"/>
        <v>4.8212703185703705E-3</v>
      </c>
      <c r="I34" s="83">
        <v>0.66597222222222219</v>
      </c>
      <c r="J34" s="60">
        <f>jar_information!R20</f>
        <v>43441.590277777781</v>
      </c>
      <c r="K34" s="61">
        <f t="shared" si="4"/>
        <v>3.0756944444437977</v>
      </c>
      <c r="L34" s="61">
        <f t="shared" si="5"/>
        <v>73.816666666651145</v>
      </c>
      <c r="M34" s="62">
        <f>jar_information!H20</f>
        <v>1049.7540949151592</v>
      </c>
      <c r="N34" s="61">
        <f t="shared" si="6"/>
        <v>5.0566757346008409</v>
      </c>
      <c r="O34" s="61">
        <f t="shared" si="7"/>
        <v>9.2537165943195383</v>
      </c>
      <c r="P34" s="63">
        <f t="shared" si="8"/>
        <v>2.5237408893598738</v>
      </c>
      <c r="Q34" s="61">
        <v>14</v>
      </c>
      <c r="R34" s="64">
        <f t="shared" si="9"/>
        <v>0.696322472400415</v>
      </c>
      <c r="S34" s="64"/>
      <c r="T34" s="72"/>
      <c r="U34" s="72"/>
      <c r="V34" s="65">
        <f t="shared" si="10"/>
        <v>4817.0097731407468</v>
      </c>
      <c r="W34" s="66">
        <f t="shared" si="11"/>
        <v>0.48170097731407463</v>
      </c>
    </row>
    <row r="35" spans="1:23">
      <c r="A35" s="72">
        <v>59</v>
      </c>
      <c r="B35" s="84" t="s">
        <v>13</v>
      </c>
      <c r="C35" s="56">
        <f t="shared" si="1"/>
        <v>43444.668055555558</v>
      </c>
      <c r="D35" s="13">
        <v>4</v>
      </c>
      <c r="E35" s="67">
        <v>1421.3</v>
      </c>
      <c r="F35" s="68">
        <v>299.04000000000002</v>
      </c>
      <c r="G35" s="59">
        <f t="shared" si="2"/>
        <v>3.2159016334601196E-3</v>
      </c>
      <c r="H35" s="59">
        <f t="shared" si="3"/>
        <v>3.1503367886916754E-3</v>
      </c>
      <c r="I35" s="83">
        <v>0.66805555555555562</v>
      </c>
      <c r="J35" s="60">
        <f>jar_information!R21</f>
        <v>43441.590277777781</v>
      </c>
      <c r="K35" s="61">
        <f t="shared" si="4"/>
        <v>3.077777777776646</v>
      </c>
      <c r="L35" s="61">
        <f t="shared" si="5"/>
        <v>73.866666666639503</v>
      </c>
      <c r="M35" s="62">
        <f>jar_information!H21</f>
        <v>1049.7540949151592</v>
      </c>
      <c r="N35" s="61">
        <f t="shared" si="6"/>
        <v>3.3759059085691097</v>
      </c>
      <c r="O35" s="61">
        <f t="shared" si="7"/>
        <v>6.1779078126814708</v>
      </c>
      <c r="P35" s="63">
        <f t="shared" si="8"/>
        <v>1.6848839489131282</v>
      </c>
      <c r="Q35" s="61">
        <v>6.0008999999999997</v>
      </c>
      <c r="R35" s="64">
        <f t="shared" si="9"/>
        <v>0.46487441003206248</v>
      </c>
      <c r="S35" s="64"/>
      <c r="T35" s="72"/>
      <c r="U35" s="72"/>
      <c r="V35" s="65">
        <f t="shared" si="10"/>
        <v>3215.9016334601197</v>
      </c>
      <c r="W35" s="66">
        <f t="shared" si="11"/>
        <v>0.32159016334601198</v>
      </c>
    </row>
    <row r="36" spans="1:23">
      <c r="A36" s="72">
        <v>60</v>
      </c>
      <c r="B36" s="84" t="s">
        <v>14</v>
      </c>
      <c r="C36" s="56">
        <f t="shared" si="1"/>
        <v>43444.668749999997</v>
      </c>
      <c r="D36" s="13">
        <v>4</v>
      </c>
      <c r="E36" s="67">
        <v>1419.6</v>
      </c>
      <c r="F36" s="68">
        <v>310.08</v>
      </c>
      <c r="G36" s="59">
        <f t="shared" si="2"/>
        <v>3.2119746562548103E-3</v>
      </c>
      <c r="H36" s="59">
        <f t="shared" si="3"/>
        <v>3.2711452514556367E-3</v>
      </c>
      <c r="I36" s="83">
        <v>0.66875000000000007</v>
      </c>
      <c r="J36" s="60">
        <f>jar_information!R22</f>
        <v>43441.590277777781</v>
      </c>
      <c r="K36" s="61">
        <f t="shared" si="4"/>
        <v>3.0784722222160781</v>
      </c>
      <c r="L36" s="61">
        <f t="shared" si="5"/>
        <v>73.883333333185874</v>
      </c>
      <c r="M36" s="62">
        <f>jar_information!H22</f>
        <v>1049.7540949151592</v>
      </c>
      <c r="N36" s="61">
        <f t="shared" si="6"/>
        <v>3.3717835481671981</v>
      </c>
      <c r="O36" s="61">
        <f t="shared" si="7"/>
        <v>6.1703638931459723</v>
      </c>
      <c r="P36" s="63">
        <f t="shared" si="8"/>
        <v>1.6828265163125378</v>
      </c>
      <c r="Q36" s="61">
        <v>6.0059999999999993</v>
      </c>
      <c r="R36" s="64">
        <f t="shared" si="9"/>
        <v>0.46430674614815098</v>
      </c>
      <c r="S36" s="64"/>
      <c r="T36" s="69"/>
      <c r="U36" s="72"/>
      <c r="V36" s="65">
        <f t="shared" si="10"/>
        <v>3211.9746562548103</v>
      </c>
      <c r="W36" s="66">
        <f t="shared" si="11"/>
        <v>0.32119746562548102</v>
      </c>
    </row>
    <row r="37" spans="1:23">
      <c r="A37" s="72">
        <v>61</v>
      </c>
      <c r="B37" s="72" t="s">
        <v>15</v>
      </c>
      <c r="C37" s="56">
        <f t="shared" si="1"/>
        <v>43444.669444444444</v>
      </c>
      <c r="D37" s="13">
        <v>4</v>
      </c>
      <c r="E37" s="67">
        <v>812.36</v>
      </c>
      <c r="F37" s="68">
        <v>182.93</v>
      </c>
      <c r="G37" s="59">
        <f t="shared" si="2"/>
        <v>1.8092583985180972E-3</v>
      </c>
      <c r="H37" s="59">
        <f t="shared" si="3"/>
        <v>1.879768798517436E-3</v>
      </c>
      <c r="I37" s="83">
        <v>0.6694444444444444</v>
      </c>
      <c r="J37" s="60">
        <f>jar_information!R23</f>
        <v>43441.590277777781</v>
      </c>
      <c r="K37" s="61">
        <f t="shared" si="4"/>
        <v>3.0791666666627862</v>
      </c>
      <c r="L37" s="61">
        <f t="shared" si="5"/>
        <v>73.899999999906868</v>
      </c>
      <c r="M37" s="62">
        <f>jar_information!H23</f>
        <v>1054.7107855519071</v>
      </c>
      <c r="N37" s="61">
        <f t="shared" si="6"/>
        <v>1.9082443467674077</v>
      </c>
      <c r="O37" s="61">
        <f t="shared" si="7"/>
        <v>3.4920871545843561</v>
      </c>
      <c r="P37" s="63">
        <f t="shared" si="8"/>
        <v>0.95238740579573344</v>
      </c>
      <c r="Q37" s="61">
        <v>4.0042</v>
      </c>
      <c r="R37" s="64">
        <f t="shared" si="9"/>
        <v>0.26187677035319551</v>
      </c>
      <c r="V37" s="65">
        <f t="shared" si="10"/>
        <v>1809.2583985180972</v>
      </c>
      <c r="W37" s="66">
        <f t="shared" si="11"/>
        <v>0.18092583985180971</v>
      </c>
    </row>
    <row r="38" spans="1:23">
      <c r="A38" s="72">
        <v>62</v>
      </c>
      <c r="B38" s="72" t="s">
        <v>16</v>
      </c>
      <c r="C38" s="56">
        <f t="shared" si="1"/>
        <v>43444.670138888891</v>
      </c>
      <c r="D38" s="13">
        <v>4</v>
      </c>
      <c r="E38" s="67">
        <v>866.76</v>
      </c>
      <c r="F38" s="68">
        <v>184.61</v>
      </c>
      <c r="G38" s="59">
        <f t="shared" si="2"/>
        <v>1.9349216690880155E-3</v>
      </c>
      <c r="H38" s="59">
        <f t="shared" si="3"/>
        <v>1.8981526950249954E-3</v>
      </c>
      <c r="I38" s="83">
        <v>0.67013888888888884</v>
      </c>
      <c r="J38" s="60">
        <f>jar_information!R24</f>
        <v>43441.590277777781</v>
      </c>
      <c r="K38" s="61">
        <f t="shared" si="4"/>
        <v>3.0798611111094942</v>
      </c>
      <c r="L38" s="61">
        <f t="shared" si="5"/>
        <v>73.916666666627862</v>
      </c>
      <c r="M38" s="62">
        <f>jar_information!H24</f>
        <v>1059.6823835289158</v>
      </c>
      <c r="N38" s="61">
        <f t="shared" si="6"/>
        <v>2.0504024062409365</v>
      </c>
      <c r="O38" s="61">
        <f t="shared" si="7"/>
        <v>3.7522364034209139</v>
      </c>
      <c r="P38" s="63">
        <f t="shared" si="8"/>
        <v>1.0233372009329764</v>
      </c>
      <c r="Q38" s="61">
        <v>4.0068000000000001</v>
      </c>
      <c r="R38" s="64">
        <f t="shared" si="9"/>
        <v>0.28042736213859487</v>
      </c>
      <c r="V38" s="65">
        <f t="shared" si="10"/>
        <v>1934.9216690880155</v>
      </c>
      <c r="W38" s="66">
        <f t="shared" si="11"/>
        <v>0.19349216690880158</v>
      </c>
    </row>
    <row r="39" spans="1:23">
      <c r="A39" s="72">
        <v>63</v>
      </c>
      <c r="B39" s="72" t="s">
        <v>17</v>
      </c>
      <c r="C39" s="56">
        <f t="shared" si="1"/>
        <v>43444.671527777777</v>
      </c>
      <c r="D39" s="13">
        <v>4</v>
      </c>
      <c r="E39" s="67">
        <v>1321.9</v>
      </c>
      <c r="F39" s="68">
        <v>284.8</v>
      </c>
      <c r="G39" s="59">
        <f t="shared" si="2"/>
        <v>2.986288966279056E-3</v>
      </c>
      <c r="H39" s="59">
        <f t="shared" si="3"/>
        <v>2.9945113801990294E-3</v>
      </c>
      <c r="I39" s="83">
        <v>0.67152777777777783</v>
      </c>
      <c r="J39" s="60">
        <f>jar_information!R25</f>
        <v>43441.590277777781</v>
      </c>
      <c r="K39" s="61">
        <f t="shared" si="4"/>
        <v>3.0812499999956344</v>
      </c>
      <c r="L39" s="61">
        <f t="shared" si="5"/>
        <v>73.949999999895226</v>
      </c>
      <c r="M39" s="62">
        <f>jar_information!H25</f>
        <v>1059.6823835289158</v>
      </c>
      <c r="N39" s="61">
        <f t="shared" si="6"/>
        <v>3.164517809692692</v>
      </c>
      <c r="O39" s="61">
        <f t="shared" si="7"/>
        <v>5.7910675917376269</v>
      </c>
      <c r="P39" s="63">
        <f t="shared" si="8"/>
        <v>1.5793820704738981</v>
      </c>
      <c r="Q39" s="61">
        <v>2.0007999999999999</v>
      </c>
      <c r="R39" s="64">
        <f t="shared" si="9"/>
        <v>0.43280157061445035</v>
      </c>
      <c r="V39" s="65">
        <f t="shared" si="10"/>
        <v>2986.2889662790562</v>
      </c>
      <c r="W39" s="66">
        <f t="shared" si="11"/>
        <v>0.29862889662790559</v>
      </c>
    </row>
    <row r="40" spans="1:23">
      <c r="A40" s="72">
        <v>64</v>
      </c>
      <c r="B40" s="72" t="s">
        <v>18</v>
      </c>
      <c r="C40" s="56">
        <f t="shared" si="1"/>
        <v>43444.672222222223</v>
      </c>
      <c r="D40" s="13">
        <v>4</v>
      </c>
      <c r="E40" s="67">
        <v>957.78</v>
      </c>
      <c r="F40" s="68">
        <v>217.71</v>
      </c>
      <c r="G40" s="59">
        <f t="shared" si="2"/>
        <v>2.1451766486334928E-3</v>
      </c>
      <c r="H40" s="59">
        <f t="shared" si="3"/>
        <v>2.2603592274060766E-3</v>
      </c>
      <c r="I40" s="83">
        <v>0.67222222222222217</v>
      </c>
      <c r="J40" s="60">
        <f>jar_information!R26</f>
        <v>43441.590277777781</v>
      </c>
      <c r="K40" s="61">
        <f t="shared" si="4"/>
        <v>3.0819444444423425</v>
      </c>
      <c r="L40" s="61">
        <f t="shared" si="5"/>
        <v>73.96666666661622</v>
      </c>
      <c r="M40" s="62">
        <f>jar_information!H26</f>
        <v>1054.7107855519071</v>
      </c>
      <c r="N40" s="61">
        <f t="shared" si="6"/>
        <v>2.2625409482278385</v>
      </c>
      <c r="O40" s="61">
        <f t="shared" si="7"/>
        <v>4.1404499352569442</v>
      </c>
      <c r="P40" s="63">
        <f t="shared" si="8"/>
        <v>1.1292136187064392</v>
      </c>
      <c r="Q40" s="61">
        <v>2.0024000000000002</v>
      </c>
      <c r="R40" s="64">
        <f t="shared" si="9"/>
        <v>0.31049845231690465</v>
      </c>
      <c r="V40" s="65">
        <f t="shared" si="10"/>
        <v>2145.1766486334927</v>
      </c>
      <c r="W40" s="66">
        <f t="shared" si="11"/>
        <v>0.21451766486334928</v>
      </c>
    </row>
  </sheetData>
  <conditionalFormatting sqref="O17:O40">
    <cfRule type="cellIs" dxfId="83" priority="14" operator="greaterThan">
      <formula>26</formula>
    </cfRule>
  </conditionalFormatting>
  <conditionalFormatting sqref="Q17">
    <cfRule type="cellIs" dxfId="82" priority="13" operator="lessThan">
      <formula>$O$17</formula>
    </cfRule>
  </conditionalFormatting>
  <conditionalFormatting sqref="O17:O18">
    <cfRule type="cellIs" dxfId="81" priority="12" operator="greaterThan">
      <formula>34</formula>
    </cfRule>
  </conditionalFormatting>
  <conditionalFormatting sqref="O19:O20">
    <cfRule type="cellIs" dxfId="80" priority="11" operator="greaterThan">
      <formula>32</formula>
    </cfRule>
  </conditionalFormatting>
  <conditionalFormatting sqref="O21:O22">
    <cfRule type="cellIs" dxfId="79" priority="9" operator="greaterThan">
      <formula>30</formula>
    </cfRule>
    <cfRule type="cellIs" dxfId="78" priority="10" operator="greaterThan">
      <formula>30</formula>
    </cfRule>
  </conditionalFormatting>
  <conditionalFormatting sqref="O23:O24">
    <cfRule type="cellIs" dxfId="77" priority="8" operator="greaterThan">
      <formula>2</formula>
    </cfRule>
  </conditionalFormatting>
  <conditionalFormatting sqref="O25:O26">
    <cfRule type="cellIs" dxfId="76" priority="7" operator="greaterThan">
      <formula>10</formula>
    </cfRule>
  </conditionalFormatting>
  <conditionalFormatting sqref="O27:O28">
    <cfRule type="cellIs" dxfId="75" priority="6" operator="greaterThan">
      <formula>2</formula>
    </cfRule>
  </conditionalFormatting>
  <conditionalFormatting sqref="O29:O30 O33:O34">
    <cfRule type="cellIs" dxfId="74" priority="5" operator="greaterThan">
      <formula>14</formula>
    </cfRule>
  </conditionalFormatting>
  <conditionalFormatting sqref="O31:O32">
    <cfRule type="cellIs" dxfId="73" priority="4" operator="greaterThan">
      <formula>12</formula>
    </cfRule>
  </conditionalFormatting>
  <conditionalFormatting sqref="R17:R40">
    <cfRule type="cellIs" dxfId="72" priority="1" operator="greaterThan">
      <formula>1</formula>
    </cfRule>
    <cfRule type="cellIs" dxfId="71" priority="2" operator="greaterThan">
      <formula>0.5</formula>
    </cfRule>
    <cfRule type="cellIs" dxfId="70" priority="3" operator="greaterThan">
      <formula>1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A13" workbookViewId="0">
      <selection activeCell="H50" sqref="H50"/>
    </sheetView>
  </sheetViews>
  <sheetFormatPr baseColWidth="10" defaultRowHeight="15" x14ac:dyDescent="0"/>
  <cols>
    <col min="1" max="1" width="2.83203125" bestFit="1" customWidth="1"/>
    <col min="3" max="3" width="3.33203125" customWidth="1"/>
    <col min="4" max="4" width="3.6640625" customWidth="1"/>
    <col min="9" max="9" width="12.1640625" bestFit="1" customWidth="1"/>
    <col min="10" max="10" width="3.6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43446</v>
      </c>
      <c r="D3" s="36">
        <v>3015</v>
      </c>
      <c r="E3" s="14">
        <v>1569.1</v>
      </c>
      <c r="F3" s="37">
        <v>326.14999999999998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43446</v>
      </c>
      <c r="D4" s="36">
        <v>3015</v>
      </c>
      <c r="E4" s="37">
        <v>1452.2</v>
      </c>
      <c r="F4" s="37">
        <v>305.83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43446</v>
      </c>
      <c r="D5" s="36">
        <v>3015</v>
      </c>
      <c r="E5" s="14">
        <v>1332.1</v>
      </c>
      <c r="F5" s="37">
        <v>284.16000000000003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43446</v>
      </c>
      <c r="D6" s="36">
        <v>3015</v>
      </c>
      <c r="E6" s="37">
        <v>1121.3</v>
      </c>
      <c r="F6" s="37">
        <v>246.32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43446</v>
      </c>
      <c r="D7" s="36">
        <v>3015</v>
      </c>
      <c r="E7" s="14">
        <v>999.56</v>
      </c>
      <c r="F7" s="37">
        <v>225.46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43446</v>
      </c>
      <c r="D8" s="36">
        <v>3015</v>
      </c>
      <c r="E8" s="37">
        <v>827.94</v>
      </c>
      <c r="F8" s="37">
        <v>182.81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43446</v>
      </c>
      <c r="D9" s="36">
        <v>3015</v>
      </c>
      <c r="E9" s="14">
        <v>676.23</v>
      </c>
      <c r="F9" s="37">
        <v>154.03</v>
      </c>
      <c r="G9" s="38">
        <f t="shared" si="0"/>
        <v>6.03</v>
      </c>
      <c r="H9" s="41" t="s">
        <v>78</v>
      </c>
      <c r="I9" s="41"/>
      <c r="J9" s="42">
        <f>SLOPE(G3:G13,E3:E13)</f>
        <v>9.3690387706880946E-3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43446</v>
      </c>
      <c r="D10" s="36">
        <v>3015</v>
      </c>
      <c r="E10" s="14">
        <v>471.69</v>
      </c>
      <c r="F10" s="37">
        <v>115.84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-0.21545145795310017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43446</v>
      </c>
      <c r="D11" s="36">
        <v>3015</v>
      </c>
      <c r="E11" s="14">
        <v>360.92</v>
      </c>
      <c r="F11" s="37">
        <v>88.784000000000006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43446</v>
      </c>
      <c r="D12" s="36">
        <v>3015</v>
      </c>
      <c r="E12" s="43">
        <v>134.13999999999999</v>
      </c>
      <c r="F12" s="43">
        <v>33.454999999999998</v>
      </c>
      <c r="G12" s="38">
        <f t="shared" si="0"/>
        <v>1.206</v>
      </c>
      <c r="H12" s="44" t="s">
        <v>80</v>
      </c>
      <c r="I12" s="44"/>
      <c r="J12" s="45">
        <f>SLOPE(G3:G13,F3:F13)</f>
        <v>4.5489826521685164E-2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43446</v>
      </c>
      <c r="D13" s="36">
        <v>3015</v>
      </c>
      <c r="E13" s="43">
        <v>60.863</v>
      </c>
      <c r="F13" s="43">
        <v>16.762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-0.73124600655949656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43446.583333333336</v>
      </c>
      <c r="D17" s="13">
        <v>0.4</v>
      </c>
      <c r="E17" s="57">
        <v>728.73</v>
      </c>
      <c r="F17" s="58">
        <v>160.04</v>
      </c>
      <c r="G17" s="59">
        <f>((J$9*E17)+J$10)/D17/1000</f>
        <v>1.6530120413526087E-2</v>
      </c>
      <c r="H17" s="59">
        <f>((J$12*F17)+J$13)/D17/1000</f>
        <v>1.6372364574927491E-2</v>
      </c>
      <c r="I17" s="83">
        <v>0.58333333333333337</v>
      </c>
      <c r="J17" s="60">
        <f>jar_information!R3</f>
        <v>43441.590277777781</v>
      </c>
      <c r="K17" s="61">
        <f t="shared" ref="K17:K40" si="1">C17-J17</f>
        <v>4.9930555555547471</v>
      </c>
      <c r="L17" s="61">
        <f>K17*24</f>
        <v>119.83333333331393</v>
      </c>
      <c r="M17" s="62">
        <f>jar_information!H3</f>
        <v>1044.8122446695395</v>
      </c>
      <c r="N17" s="61">
        <f>G17*M17</f>
        <v>17.270872213913968</v>
      </c>
      <c r="O17" s="61">
        <f>N17*1.83</f>
        <v>31.605696151462563</v>
      </c>
      <c r="P17" s="63">
        <f>O17*(12/(12+(16*2)))</f>
        <v>8.6197353140352444</v>
      </c>
      <c r="Q17" s="61">
        <v>33.9422</v>
      </c>
      <c r="R17" s="64">
        <f>P17*(400/(400+M17))</f>
        <v>2.3863959752104038</v>
      </c>
      <c r="S17" s="64">
        <f>T17/R17*100</f>
        <v>0</v>
      </c>
      <c r="T17" s="64">
        <f>U17/314.7</f>
        <v>0</v>
      </c>
      <c r="U17" s="61"/>
      <c r="V17" s="65">
        <f>G17*1000000</f>
        <v>16530.120413526089</v>
      </c>
      <c r="W17" s="66">
        <f>N17/M17*100</f>
        <v>1.6530120413526088</v>
      </c>
    </row>
    <row r="18" spans="1:24">
      <c r="A18">
        <v>42</v>
      </c>
      <c r="B18" s="84" t="s">
        <v>28</v>
      </c>
      <c r="C18" s="56">
        <f t="shared" ref="C18:C40" si="2">C$3+I18</f>
        <v>43446.625</v>
      </c>
      <c r="D18" s="13">
        <v>0.4</v>
      </c>
      <c r="E18" s="67">
        <v>749.07</v>
      </c>
      <c r="F18" s="68">
        <v>175.46</v>
      </c>
      <c r="G18" s="59">
        <f t="shared" ref="G18:G40" si="3">((J$9*E18)+J$10)/D18/1000</f>
        <v>1.700653603501558E-2</v>
      </c>
      <c r="H18" s="59">
        <f t="shared" ref="H18:H40" si="4">((J$12*F18)+J$13)/D18/1000</f>
        <v>1.8125997387338454E-2</v>
      </c>
      <c r="I18" s="83">
        <v>0.625</v>
      </c>
      <c r="J18" s="60">
        <f>jar_information!R4</f>
        <v>43441.590277777781</v>
      </c>
      <c r="K18" s="61">
        <f t="shared" si="1"/>
        <v>5.0347222222189885</v>
      </c>
      <c r="L18" s="61">
        <f t="shared" ref="L18:L40" si="5">K18*24</f>
        <v>120.83333333325572</v>
      </c>
      <c r="M18" s="62">
        <f>jar_information!H4</f>
        <v>1044.8122446695395</v>
      </c>
      <c r="N18" s="61">
        <f t="shared" ref="N18:N40" si="6">G18*M18</f>
        <v>17.768637088798037</v>
      </c>
      <c r="O18" s="61">
        <f t="shared" ref="O18:O40" si="7">N18*1.83</f>
        <v>32.516605872500406</v>
      </c>
      <c r="P18" s="63">
        <f t="shared" ref="P18:P40" si="8">O18*(12/(12+(16*2)))</f>
        <v>8.8681652379546563</v>
      </c>
      <c r="Q18" s="61">
        <v>34.006799999999998</v>
      </c>
      <c r="R18" s="64">
        <f t="shared" ref="R18:R40" si="9">P18*(400/(400+M18))</f>
        <v>2.4551744410175602</v>
      </c>
      <c r="S18" s="64">
        <f t="shared" ref="S18:S40" si="10">T18/R18*100</f>
        <v>0</v>
      </c>
      <c r="T18" s="64">
        <f t="shared" ref="T18:T40" si="11">U18/314.7</f>
        <v>0</v>
      </c>
      <c r="U18" s="61"/>
      <c r="V18" s="65">
        <f t="shared" ref="V18:V40" si="12">G18*1000000</f>
        <v>17006.536035015579</v>
      </c>
      <c r="W18" s="66">
        <f t="shared" ref="W18:W40" si="13">N18/M18*100</f>
        <v>1.700653603501558</v>
      </c>
    </row>
    <row r="19" spans="1:24">
      <c r="A19">
        <v>43</v>
      </c>
      <c r="B19" s="84" t="s">
        <v>25</v>
      </c>
      <c r="C19" s="56">
        <f t="shared" si="2"/>
        <v>43446.666666666664</v>
      </c>
      <c r="D19" s="13">
        <v>0.4</v>
      </c>
      <c r="E19" s="67">
        <v>555.69000000000005</v>
      </c>
      <c r="F19" s="68">
        <v>136.35</v>
      </c>
      <c r="G19" s="59">
        <f t="shared" si="3"/>
        <v>1.247707424132642E-2</v>
      </c>
      <c r="H19" s="59">
        <f t="shared" si="4"/>
        <v>1.367822959918069E-2</v>
      </c>
      <c r="I19" s="83">
        <v>0.66666666666666696</v>
      </c>
      <c r="J19" s="60">
        <f>jar_information!R5</f>
        <v>43441.590277777781</v>
      </c>
      <c r="K19" s="61">
        <f t="shared" si="1"/>
        <v>5.0763888888832298</v>
      </c>
      <c r="L19" s="61">
        <f t="shared" si="5"/>
        <v>121.83333333319752</v>
      </c>
      <c r="M19" s="62">
        <f>jar_information!H5</f>
        <v>1049.7540949151592</v>
      </c>
      <c r="N19" s="61">
        <f t="shared" si="6"/>
        <v>13.097859777392863</v>
      </c>
      <c r="O19" s="61">
        <f t="shared" si="7"/>
        <v>23.969083392628939</v>
      </c>
      <c r="P19" s="63">
        <f t="shared" si="8"/>
        <v>6.5370227434442558</v>
      </c>
      <c r="Q19" s="61">
        <v>32.056000000000004</v>
      </c>
      <c r="R19" s="64">
        <f t="shared" si="9"/>
        <v>1.8036224947036439</v>
      </c>
      <c r="S19" s="64">
        <f t="shared" si="10"/>
        <v>0</v>
      </c>
      <c r="T19" s="64">
        <f t="shared" si="11"/>
        <v>0</v>
      </c>
      <c r="U19" s="61"/>
      <c r="V19" s="65">
        <f t="shared" si="12"/>
        <v>12477.07424132642</v>
      </c>
      <c r="W19" s="66">
        <f t="shared" si="13"/>
        <v>1.247707424132642</v>
      </c>
    </row>
    <row r="20" spans="1:24">
      <c r="A20">
        <v>44</v>
      </c>
      <c r="B20" s="84" t="s">
        <v>26</v>
      </c>
      <c r="C20" s="56">
        <f t="shared" si="2"/>
        <v>43446.708333333336</v>
      </c>
      <c r="D20" s="13">
        <v>0.4</v>
      </c>
      <c r="E20" s="67">
        <v>606.79</v>
      </c>
      <c r="F20" s="68">
        <v>134.13999999999999</v>
      </c>
      <c r="G20" s="59">
        <f t="shared" si="3"/>
        <v>1.3673968944281819E-2</v>
      </c>
      <c r="H20" s="59">
        <f t="shared" si="4"/>
        <v>1.3426898307648375E-2</v>
      </c>
      <c r="I20" s="83">
        <v>0.70833333333333304</v>
      </c>
      <c r="J20" s="60">
        <f>jar_information!R6</f>
        <v>43441.590277777781</v>
      </c>
      <c r="K20" s="61">
        <f t="shared" si="1"/>
        <v>5.1180555555547471</v>
      </c>
      <c r="L20" s="61">
        <f t="shared" si="5"/>
        <v>122.83333333331393</v>
      </c>
      <c r="M20" s="62">
        <f>jar_information!H6</f>
        <v>1044.8122446695395</v>
      </c>
      <c r="N20" s="61">
        <f t="shared" si="6"/>
        <v>14.28673018621666</v>
      </c>
      <c r="O20" s="61">
        <f t="shared" si="7"/>
        <v>26.144716240776489</v>
      </c>
      <c r="P20" s="63">
        <f t="shared" si="8"/>
        <v>7.1303771565754053</v>
      </c>
      <c r="Q20" s="61">
        <v>32.0944</v>
      </c>
      <c r="R20" s="64">
        <f t="shared" si="9"/>
        <v>1.9740633242504892</v>
      </c>
      <c r="S20" s="64">
        <f t="shared" si="10"/>
        <v>0</v>
      </c>
      <c r="T20" s="64">
        <f t="shared" si="11"/>
        <v>0</v>
      </c>
      <c r="U20" s="61"/>
      <c r="V20" s="65">
        <f t="shared" si="12"/>
        <v>13673.96894428182</v>
      </c>
      <c r="W20" s="66">
        <f t="shared" si="13"/>
        <v>1.367396894428182</v>
      </c>
    </row>
    <row r="21" spans="1:24">
      <c r="A21">
        <v>45</v>
      </c>
      <c r="B21" s="84" t="s">
        <v>29</v>
      </c>
      <c r="C21" s="56">
        <f t="shared" si="2"/>
        <v>43446.75</v>
      </c>
      <c r="D21" s="13">
        <v>0.4</v>
      </c>
      <c r="E21" s="67">
        <v>779.9</v>
      </c>
      <c r="F21" s="68">
        <v>186.13</v>
      </c>
      <c r="G21" s="59">
        <f t="shared" si="3"/>
        <v>1.7728654698266361E-2</v>
      </c>
      <c r="H21" s="59">
        <f t="shared" si="4"/>
        <v>1.9339438509804404E-2</v>
      </c>
      <c r="I21" s="83">
        <v>0.75</v>
      </c>
      <c r="J21" s="60">
        <f>jar_information!R7</f>
        <v>43441.590277777781</v>
      </c>
      <c r="K21" s="61">
        <f t="shared" si="1"/>
        <v>5.1597222222189885</v>
      </c>
      <c r="L21" s="61">
        <f t="shared" si="5"/>
        <v>123.83333333325572</v>
      </c>
      <c r="M21" s="62">
        <f>jar_information!H7</f>
        <v>1034.9727995536336</v>
      </c>
      <c r="N21" s="61">
        <f t="shared" si="6"/>
        <v>18.348675385384418</v>
      </c>
      <c r="O21" s="61">
        <f t="shared" si="7"/>
        <v>33.578075955253489</v>
      </c>
      <c r="P21" s="63">
        <f t="shared" si="8"/>
        <v>9.1576570787054958</v>
      </c>
      <c r="Q21" s="61">
        <v>30.027000000000001</v>
      </c>
      <c r="R21" s="64">
        <f t="shared" si="9"/>
        <v>2.5527054119922274</v>
      </c>
      <c r="S21" s="64">
        <f t="shared" si="10"/>
        <v>85.020423053223709</v>
      </c>
      <c r="T21" s="64">
        <f t="shared" si="11"/>
        <v>2.1703209405783288</v>
      </c>
      <c r="U21" s="61">
        <v>683</v>
      </c>
      <c r="V21" s="65">
        <f t="shared" si="12"/>
        <v>17728.65469826636</v>
      </c>
      <c r="W21" s="66">
        <f t="shared" si="13"/>
        <v>1.7728654698266362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43446.791666666664</v>
      </c>
      <c r="D22" s="13">
        <v>0.4</v>
      </c>
      <c r="E22" s="67">
        <v>678.74</v>
      </c>
      <c r="F22" s="68">
        <v>156.1</v>
      </c>
      <c r="G22" s="59">
        <f t="shared" si="3"/>
        <v>1.5359224793159341E-2</v>
      </c>
      <c r="H22" s="59">
        <f t="shared" si="4"/>
        <v>1.5924289783688893E-2</v>
      </c>
      <c r="I22" s="83">
        <v>0.79166666666666696</v>
      </c>
      <c r="J22" s="60">
        <f>jar_information!R8</f>
        <v>43441.590277777781</v>
      </c>
      <c r="K22" s="61">
        <f t="shared" si="1"/>
        <v>5.2013888888832298</v>
      </c>
      <c r="L22" s="61">
        <f t="shared" si="5"/>
        <v>124.83333333319752</v>
      </c>
      <c r="M22" s="62">
        <f>jar_information!H8</f>
        <v>1044.8122446695395</v>
      </c>
      <c r="N22" s="61">
        <f t="shared" si="6"/>
        <v>16.047506132524855</v>
      </c>
      <c r="O22" s="61">
        <f t="shared" si="7"/>
        <v>29.366936222520486</v>
      </c>
      <c r="P22" s="63">
        <f t="shared" si="8"/>
        <v>8.0091644243237692</v>
      </c>
      <c r="Q22" s="61">
        <v>29.988</v>
      </c>
      <c r="R22" s="64">
        <f t="shared" si="9"/>
        <v>2.2173578480865221</v>
      </c>
      <c r="S22" s="64">
        <f t="shared" si="10"/>
        <v>85.29633920518468</v>
      </c>
      <c r="T22" s="64">
        <f t="shared" si="11"/>
        <v>1.8913250714966636</v>
      </c>
      <c r="U22" s="61">
        <v>595.20000000000005</v>
      </c>
      <c r="V22" s="65">
        <f t="shared" si="12"/>
        <v>15359.224793159341</v>
      </c>
      <c r="W22" s="66">
        <f t="shared" si="13"/>
        <v>1.5359224793159341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43446.833333333336</v>
      </c>
      <c r="D23" s="13">
        <v>2</v>
      </c>
      <c r="E23" s="67">
        <v>1461.2</v>
      </c>
      <c r="F23" s="68">
        <v>320.73</v>
      </c>
      <c r="G23" s="59">
        <f t="shared" si="3"/>
        <v>6.7372939968881711E-3</v>
      </c>
      <c r="H23" s="59">
        <f t="shared" si="4"/>
        <v>6.9293530268702934E-3</v>
      </c>
      <c r="I23" s="83">
        <v>0.83333333333333304</v>
      </c>
      <c r="J23" s="60">
        <f>jar_information!R9</f>
        <v>43441.590277777781</v>
      </c>
      <c r="K23" s="61">
        <f t="shared" si="1"/>
        <v>5.2430555555547471</v>
      </c>
      <c r="L23" s="61">
        <f t="shared" si="5"/>
        <v>125.83333333331393</v>
      </c>
      <c r="M23" s="62">
        <f>jar_information!H9</f>
        <v>1044.8122446695395</v>
      </c>
      <c r="N23" s="61">
        <f t="shared" si="6"/>
        <v>7.0392072638873433</v>
      </c>
      <c r="O23" s="61">
        <f t="shared" si="7"/>
        <v>12.881749292913838</v>
      </c>
      <c r="P23" s="63">
        <f t="shared" si="8"/>
        <v>3.5132043526128647</v>
      </c>
      <c r="Q23" s="61">
        <v>2.0007999999999999</v>
      </c>
      <c r="R23" s="64">
        <f t="shared" si="9"/>
        <v>0.97263969503979741</v>
      </c>
      <c r="S23" s="64">
        <f t="shared" si="10"/>
        <v>0</v>
      </c>
      <c r="T23" s="64">
        <f t="shared" si="11"/>
        <v>0</v>
      </c>
      <c r="U23" s="61"/>
      <c r="V23" s="65">
        <f t="shared" si="12"/>
        <v>6737.293996888171</v>
      </c>
      <c r="W23" s="66">
        <f t="shared" si="13"/>
        <v>0.67372939968881707</v>
      </c>
    </row>
    <row r="24" spans="1:24">
      <c r="A24">
        <v>48</v>
      </c>
      <c r="B24" s="84" t="s">
        <v>4</v>
      </c>
      <c r="C24" s="56">
        <f t="shared" si="2"/>
        <v>43446.875</v>
      </c>
      <c r="D24" s="13">
        <v>2</v>
      </c>
      <c r="E24" s="67">
        <v>1019.7</v>
      </c>
      <c r="F24" s="68">
        <v>223.36</v>
      </c>
      <c r="G24" s="59">
        <f t="shared" si="3"/>
        <v>4.6690786882587747E-3</v>
      </c>
      <c r="H24" s="59">
        <f t="shared" si="4"/>
        <v>4.7146808226620511E-3</v>
      </c>
      <c r="I24" s="83">
        <v>0.875</v>
      </c>
      <c r="J24" s="60">
        <f>jar_information!R10</f>
        <v>43441.590277777781</v>
      </c>
      <c r="K24" s="61">
        <f t="shared" si="1"/>
        <v>5.2847222222189885</v>
      </c>
      <c r="L24" s="61">
        <f t="shared" si="5"/>
        <v>126.83333333325572</v>
      </c>
      <c r="M24" s="62">
        <f>jar_information!H10</f>
        <v>1049.7540949151592</v>
      </c>
      <c r="N24" s="61">
        <f t="shared" si="6"/>
        <v>4.9013844724807489</v>
      </c>
      <c r="O24" s="61">
        <f t="shared" si="7"/>
        <v>8.9695335846397715</v>
      </c>
      <c r="P24" s="63">
        <f t="shared" si="8"/>
        <v>2.4462364321744832</v>
      </c>
      <c r="Q24" s="61">
        <v>2.0004000000000004</v>
      </c>
      <c r="R24" s="64">
        <f t="shared" si="9"/>
        <v>0.67493830595253856</v>
      </c>
      <c r="S24" s="64">
        <f t="shared" si="10"/>
        <v>0</v>
      </c>
      <c r="T24" s="64">
        <f t="shared" si="11"/>
        <v>0</v>
      </c>
      <c r="U24" s="61"/>
      <c r="V24" s="65">
        <f t="shared" si="12"/>
        <v>4669.0786882587745</v>
      </c>
      <c r="W24" s="66">
        <f t="shared" si="13"/>
        <v>0.46690786882587748</v>
      </c>
    </row>
    <row r="25" spans="1:24">
      <c r="A25">
        <v>49</v>
      </c>
      <c r="B25" s="84" t="s">
        <v>31</v>
      </c>
      <c r="C25" s="56">
        <f t="shared" si="2"/>
        <v>43446.916666666664</v>
      </c>
      <c r="D25" s="13">
        <v>1</v>
      </c>
      <c r="E25" s="67">
        <v>807.12</v>
      </c>
      <c r="F25" s="68">
        <v>177.43</v>
      </c>
      <c r="G25" s="59">
        <f t="shared" si="3"/>
        <v>7.3464871146446745E-3</v>
      </c>
      <c r="H25" s="59">
        <f t="shared" si="4"/>
        <v>7.3400139131831032E-3</v>
      </c>
      <c r="I25" s="83">
        <v>0.91666666666666696</v>
      </c>
      <c r="J25" s="60">
        <f>jar_information!R11</f>
        <v>43441.590277777781</v>
      </c>
      <c r="K25" s="61">
        <f t="shared" si="1"/>
        <v>5.3263888888832298</v>
      </c>
      <c r="L25" s="61">
        <f t="shared" si="5"/>
        <v>127.83333333319752</v>
      </c>
      <c r="M25" s="62">
        <f>jar_information!H11</f>
        <v>1049.7540949151592</v>
      </c>
      <c r="N25" s="61">
        <f t="shared" si="6"/>
        <v>7.712004931839699</v>
      </c>
      <c r="O25" s="61">
        <f t="shared" si="7"/>
        <v>14.112969025266651</v>
      </c>
      <c r="P25" s="63">
        <f t="shared" si="8"/>
        <v>3.8489915523454501</v>
      </c>
      <c r="Q25" s="61">
        <v>10.009499999999999</v>
      </c>
      <c r="R25" s="64">
        <f t="shared" si="9"/>
        <v>1.0619708723970038</v>
      </c>
      <c r="S25" s="64">
        <f t="shared" si="10"/>
        <v>77.587751958089683</v>
      </c>
      <c r="T25" s="64">
        <f t="shared" si="11"/>
        <v>0.82395932634254854</v>
      </c>
      <c r="U25" s="61">
        <v>259.3</v>
      </c>
      <c r="V25" s="65">
        <f t="shared" si="12"/>
        <v>7346.4871146446749</v>
      </c>
      <c r="W25" s="66">
        <f t="shared" si="13"/>
        <v>0.73464871146446742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43446.958333333336</v>
      </c>
      <c r="D26" s="13">
        <v>1</v>
      </c>
      <c r="E26" s="67">
        <v>1067.3</v>
      </c>
      <c r="F26" s="68">
        <v>248.98</v>
      </c>
      <c r="G26" s="59">
        <f t="shared" si="3"/>
        <v>9.7841236220023008E-3</v>
      </c>
      <c r="H26" s="59">
        <f t="shared" si="4"/>
        <v>1.0594811000809676E-2</v>
      </c>
      <c r="I26" s="83">
        <v>0.95833333333333304</v>
      </c>
      <c r="J26" s="60">
        <f>jar_information!R12</f>
        <v>43441.590277777781</v>
      </c>
      <c r="K26" s="61">
        <f t="shared" si="1"/>
        <v>5.3680555555547471</v>
      </c>
      <c r="L26" s="61">
        <f t="shared" si="5"/>
        <v>128.83333333331393</v>
      </c>
      <c r="M26" s="62">
        <f>jar_information!H12</f>
        <v>1039.8851682662084</v>
      </c>
      <c r="N26" s="61">
        <f t="shared" si="6"/>
        <v>10.174365039003247</v>
      </c>
      <c r="O26" s="61">
        <f t="shared" si="7"/>
        <v>18.619088021375941</v>
      </c>
      <c r="P26" s="63">
        <f t="shared" si="8"/>
        <v>5.0779330967388923</v>
      </c>
      <c r="Q26" s="61">
        <v>10.016999999999999</v>
      </c>
      <c r="R26" s="64">
        <f t="shared" si="9"/>
        <v>1.4106494625132704</v>
      </c>
      <c r="S26" s="64">
        <f t="shared" si="10"/>
        <v>83.211057332716209</v>
      </c>
      <c r="T26" s="64">
        <f t="shared" si="11"/>
        <v>1.1738163330155704</v>
      </c>
      <c r="U26" s="61">
        <v>369.4</v>
      </c>
      <c r="V26" s="65">
        <f t="shared" si="12"/>
        <v>9784.1236220023002</v>
      </c>
      <c r="W26" s="66">
        <f t="shared" si="13"/>
        <v>0.97841236220023009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43447</v>
      </c>
      <c r="D27" s="13">
        <v>2</v>
      </c>
      <c r="E27" s="67">
        <v>1208.9000000000001</v>
      </c>
      <c r="F27" s="68">
        <v>279.31</v>
      </c>
      <c r="G27" s="59">
        <f t="shared" si="3"/>
        <v>5.5553897559658698E-3</v>
      </c>
      <c r="H27" s="59">
        <f t="shared" si="4"/>
        <v>5.9872587196061929E-3</v>
      </c>
      <c r="I27" s="83">
        <v>1</v>
      </c>
      <c r="J27" s="60">
        <f>jar_information!R13</f>
        <v>43441.590277777781</v>
      </c>
      <c r="K27" s="61">
        <f t="shared" si="1"/>
        <v>5.4097222222189885</v>
      </c>
      <c r="L27" s="61">
        <f t="shared" si="5"/>
        <v>129.83333333325572</v>
      </c>
      <c r="M27" s="62">
        <f>jar_information!H13</f>
        <v>1049.7540949151592</v>
      </c>
      <c r="N27" s="61">
        <f t="shared" si="6"/>
        <v>5.8317931451748981</v>
      </c>
      <c r="O27" s="61">
        <f t="shared" si="7"/>
        <v>10.672181455670064</v>
      </c>
      <c r="P27" s="63">
        <f t="shared" si="8"/>
        <v>2.9105949424554716</v>
      </c>
      <c r="Q27" s="61">
        <v>2.0002</v>
      </c>
      <c r="R27" s="64">
        <f t="shared" si="9"/>
        <v>0.80305893328090305</v>
      </c>
      <c r="S27" s="64">
        <f t="shared" si="10"/>
        <v>0</v>
      </c>
      <c r="T27" s="64">
        <f t="shared" si="11"/>
        <v>0</v>
      </c>
      <c r="U27" s="61"/>
      <c r="V27" s="65">
        <f t="shared" si="12"/>
        <v>5555.3897559658699</v>
      </c>
      <c r="W27" s="66">
        <f t="shared" si="13"/>
        <v>0.55553897559658694</v>
      </c>
    </row>
    <row r="28" spans="1:24">
      <c r="A28" s="72">
        <v>52</v>
      </c>
      <c r="B28" s="84" t="s">
        <v>6</v>
      </c>
      <c r="C28" s="56">
        <f t="shared" si="2"/>
        <v>43447.041666666664</v>
      </c>
      <c r="D28" s="13">
        <v>2</v>
      </c>
      <c r="E28" s="67">
        <v>1162.3</v>
      </c>
      <c r="F28" s="68">
        <v>259.33999999999997</v>
      </c>
      <c r="G28" s="59">
        <f t="shared" si="3"/>
        <v>5.3370911526088366E-3</v>
      </c>
      <c r="H28" s="59">
        <f t="shared" si="4"/>
        <v>5.5330428017871663E-3</v>
      </c>
      <c r="I28" s="83">
        <v>1.0416666666666701</v>
      </c>
      <c r="J28" s="60">
        <f>jar_information!R14</f>
        <v>43441.590277777781</v>
      </c>
      <c r="K28" s="61">
        <f t="shared" si="1"/>
        <v>5.4513888888832298</v>
      </c>
      <c r="L28" s="61">
        <f t="shared" si="5"/>
        <v>130.83333333319752</v>
      </c>
      <c r="M28" s="62">
        <f>jar_information!H14</f>
        <v>1049.7540949151592</v>
      </c>
      <c r="N28" s="61">
        <f t="shared" si="6"/>
        <v>5.6026332923865931</v>
      </c>
      <c r="O28" s="61">
        <f t="shared" si="7"/>
        <v>10.252818925067466</v>
      </c>
      <c r="P28" s="63">
        <f t="shared" si="8"/>
        <v>2.7962233432002179</v>
      </c>
      <c r="Q28" s="61">
        <v>1.9986000000000002</v>
      </c>
      <c r="R28" s="64">
        <f t="shared" si="9"/>
        <v>0.77150279568311353</v>
      </c>
      <c r="S28" s="64">
        <f t="shared" si="10"/>
        <v>0</v>
      </c>
      <c r="T28" s="64">
        <f t="shared" si="11"/>
        <v>0</v>
      </c>
      <c r="U28" s="61"/>
      <c r="V28" s="65">
        <f t="shared" si="12"/>
        <v>5337.0911526088366</v>
      </c>
      <c r="W28" s="66">
        <f t="shared" si="13"/>
        <v>0.5337091152608836</v>
      </c>
    </row>
    <row r="29" spans="1:24">
      <c r="A29" s="72">
        <v>53</v>
      </c>
      <c r="B29" s="84" t="s">
        <v>7</v>
      </c>
      <c r="C29" s="56">
        <f t="shared" si="2"/>
        <v>43447.083333333336</v>
      </c>
      <c r="D29" s="13">
        <v>2</v>
      </c>
      <c r="E29" s="67">
        <v>1149</v>
      </c>
      <c r="F29" s="68">
        <v>256.22000000000003</v>
      </c>
      <c r="G29" s="59">
        <f t="shared" si="3"/>
        <v>5.2747870447837604E-3</v>
      </c>
      <c r="H29" s="59">
        <f t="shared" si="4"/>
        <v>5.4620786724133381E-3</v>
      </c>
      <c r="I29" s="83">
        <v>1.0833333333333299</v>
      </c>
      <c r="J29" s="60">
        <f>jar_information!R15</f>
        <v>43441.590277777781</v>
      </c>
      <c r="K29" s="61">
        <f t="shared" si="1"/>
        <v>5.4930555555547471</v>
      </c>
      <c r="L29" s="61">
        <f t="shared" si="5"/>
        <v>131.83333333331393</v>
      </c>
      <c r="M29" s="62">
        <f>jar_information!H15</f>
        <v>1054.7107855519071</v>
      </c>
      <c r="N29" s="61">
        <f t="shared" si="6"/>
        <v>5.5633747876229025</v>
      </c>
      <c r="O29" s="61">
        <f t="shared" si="7"/>
        <v>10.180975861349912</v>
      </c>
      <c r="P29" s="63">
        <f t="shared" si="8"/>
        <v>2.7766297803681579</v>
      </c>
      <c r="Q29" s="61">
        <v>14.005599999999998</v>
      </c>
      <c r="R29" s="64">
        <f t="shared" si="9"/>
        <v>0.76348640786758837</v>
      </c>
      <c r="S29" s="64">
        <f t="shared" si="10"/>
        <v>0</v>
      </c>
      <c r="T29" s="64">
        <f t="shared" si="11"/>
        <v>0</v>
      </c>
      <c r="U29" s="61"/>
      <c r="V29" s="65">
        <f t="shared" si="12"/>
        <v>5274.7870447837604</v>
      </c>
      <c r="W29" s="66">
        <f t="shared" si="13"/>
        <v>0.52747870447837608</v>
      </c>
    </row>
    <row r="30" spans="1:24">
      <c r="A30" s="72">
        <v>54</v>
      </c>
      <c r="B30" s="84" t="s">
        <v>8</v>
      </c>
      <c r="C30" s="56">
        <f t="shared" si="2"/>
        <v>43447.125</v>
      </c>
      <c r="D30" s="13">
        <v>2</v>
      </c>
      <c r="E30" s="67">
        <v>1281.9000000000001</v>
      </c>
      <c r="F30" s="68">
        <v>278.2</v>
      </c>
      <c r="G30" s="59">
        <f t="shared" si="3"/>
        <v>5.8973596710959839E-3</v>
      </c>
      <c r="H30" s="59">
        <f t="shared" si="4"/>
        <v>5.9620118658866581E-3</v>
      </c>
      <c r="I30" s="83">
        <v>1.125</v>
      </c>
      <c r="J30" s="60">
        <f>jar_information!R16</f>
        <v>43441.590277777781</v>
      </c>
      <c r="K30" s="61">
        <f t="shared" si="1"/>
        <v>5.5347222222189885</v>
      </c>
      <c r="L30" s="61">
        <f t="shared" si="5"/>
        <v>132.83333333325572</v>
      </c>
      <c r="M30" s="62">
        <f>jar_information!H16</f>
        <v>1049.7540949151592</v>
      </c>
      <c r="N30" s="61">
        <f t="shared" si="6"/>
        <v>6.1907774639205249</v>
      </c>
      <c r="O30" s="61">
        <f t="shared" si="7"/>
        <v>11.329122758974561</v>
      </c>
      <c r="P30" s="63">
        <f t="shared" si="8"/>
        <v>3.0897607524476074</v>
      </c>
      <c r="Q30" s="61">
        <v>14.014699999999999</v>
      </c>
      <c r="R30" s="64">
        <f t="shared" si="9"/>
        <v>0.85249236771520842</v>
      </c>
      <c r="S30" s="64">
        <f t="shared" si="10"/>
        <v>0</v>
      </c>
      <c r="T30" s="64">
        <f t="shared" si="11"/>
        <v>0</v>
      </c>
      <c r="U30" s="61"/>
      <c r="V30" s="65">
        <f t="shared" si="12"/>
        <v>5897.3596710959837</v>
      </c>
      <c r="W30" s="66">
        <f t="shared" si="13"/>
        <v>0.58973596710959841</v>
      </c>
    </row>
    <row r="31" spans="1:24">
      <c r="A31" s="72">
        <v>55</v>
      </c>
      <c r="B31" s="84" t="s">
        <v>9</v>
      </c>
      <c r="C31" s="56">
        <f t="shared" si="2"/>
        <v>43447.166666666664</v>
      </c>
      <c r="D31" s="13">
        <v>2</v>
      </c>
      <c r="E31" s="67">
        <v>1317.2</v>
      </c>
      <c r="F31" s="68">
        <v>292.91000000000003</v>
      </c>
      <c r="G31" s="59">
        <f t="shared" si="3"/>
        <v>6.0627232053986294E-3</v>
      </c>
      <c r="H31" s="59">
        <f t="shared" si="4"/>
        <v>6.296589539953653E-3</v>
      </c>
      <c r="I31" s="83">
        <v>1.1666666666666701</v>
      </c>
      <c r="J31" s="60">
        <f>jar_information!R17</f>
        <v>43441.590277777781</v>
      </c>
      <c r="K31" s="61">
        <f t="shared" si="1"/>
        <v>5.5763888888832298</v>
      </c>
      <c r="L31" s="61">
        <f t="shared" si="5"/>
        <v>133.83333333319752</v>
      </c>
      <c r="M31" s="62">
        <f>jar_information!H17</f>
        <v>1054.7107855519071</v>
      </c>
      <c r="N31" s="61">
        <f t="shared" si="6"/>
        <v>6.3944195545497644</v>
      </c>
      <c r="O31" s="61">
        <f t="shared" si="7"/>
        <v>11.701787784826069</v>
      </c>
      <c r="P31" s="63">
        <f t="shared" si="8"/>
        <v>3.1913966685889275</v>
      </c>
      <c r="Q31" s="61">
        <v>12.0282</v>
      </c>
      <c r="R31" s="64">
        <f t="shared" si="9"/>
        <v>0.87753433886258958</v>
      </c>
      <c r="S31" s="64">
        <f t="shared" si="10"/>
        <v>0</v>
      </c>
      <c r="T31" s="64">
        <f t="shared" si="11"/>
        <v>0</v>
      </c>
      <c r="U31" s="61"/>
      <c r="V31" s="65">
        <f t="shared" si="12"/>
        <v>6062.723205398629</v>
      </c>
      <c r="W31" s="66">
        <f t="shared" si="13"/>
        <v>0.60627232053986291</v>
      </c>
    </row>
    <row r="32" spans="1:24">
      <c r="A32" s="72">
        <v>56</v>
      </c>
      <c r="B32" s="84" t="s">
        <v>10</v>
      </c>
      <c r="C32" s="56">
        <f t="shared" si="2"/>
        <v>43447.208333333336</v>
      </c>
      <c r="D32" s="13">
        <v>2</v>
      </c>
      <c r="E32" s="67">
        <v>1276.5999999999999</v>
      </c>
      <c r="F32" s="68">
        <v>284.82</v>
      </c>
      <c r="G32" s="59">
        <f t="shared" si="3"/>
        <v>5.8725317183536598E-3</v>
      </c>
      <c r="H32" s="59">
        <f t="shared" si="4"/>
        <v>6.1125831916734362E-3</v>
      </c>
      <c r="I32" s="83">
        <v>1.2083333333333299</v>
      </c>
      <c r="J32" s="60">
        <f>jar_information!R18</f>
        <v>43441.590277777781</v>
      </c>
      <c r="K32" s="61">
        <f t="shared" si="1"/>
        <v>5.6180555555547471</v>
      </c>
      <c r="L32" s="61">
        <f t="shared" si="5"/>
        <v>134.83333333331393</v>
      </c>
      <c r="M32" s="62">
        <f>jar_information!H18</f>
        <v>1049.7540949151592</v>
      </c>
      <c r="N32" s="61">
        <f t="shared" si="6"/>
        <v>6.1647142188609108</v>
      </c>
      <c r="O32" s="61">
        <f t="shared" si="7"/>
        <v>11.281427020515467</v>
      </c>
      <c r="P32" s="63">
        <f t="shared" si="8"/>
        <v>3.0767528237769453</v>
      </c>
      <c r="Q32" s="61">
        <v>12.006599999999999</v>
      </c>
      <c r="R32" s="64">
        <f t="shared" si="9"/>
        <v>0.84890336494121088</v>
      </c>
      <c r="S32" s="64">
        <f t="shared" si="10"/>
        <v>0</v>
      </c>
      <c r="T32" s="64">
        <f t="shared" si="11"/>
        <v>0</v>
      </c>
      <c r="U32" s="61"/>
      <c r="V32" s="65">
        <f t="shared" si="12"/>
        <v>5872.5317183536599</v>
      </c>
      <c r="W32" s="66">
        <f t="shared" si="13"/>
        <v>0.58725317183536596</v>
      </c>
    </row>
    <row r="33" spans="1:23">
      <c r="A33" s="72">
        <v>57</v>
      </c>
      <c r="B33" s="84" t="s">
        <v>11</v>
      </c>
      <c r="C33" s="56">
        <f t="shared" si="2"/>
        <v>43447.25</v>
      </c>
      <c r="D33" s="13">
        <v>2</v>
      </c>
      <c r="E33" s="67">
        <v>1495.4</v>
      </c>
      <c r="F33" s="68">
        <v>342.6</v>
      </c>
      <c r="G33" s="59">
        <f t="shared" si="3"/>
        <v>6.897504559866938E-3</v>
      </c>
      <c r="H33" s="59">
        <f t="shared" si="4"/>
        <v>7.4267842798849213E-3</v>
      </c>
      <c r="I33" s="83">
        <v>1.25</v>
      </c>
      <c r="J33" s="60">
        <f>jar_information!R19</f>
        <v>43441.590277777781</v>
      </c>
      <c r="K33" s="61">
        <f t="shared" si="1"/>
        <v>5.6597222222189885</v>
      </c>
      <c r="L33" s="61">
        <f t="shared" si="5"/>
        <v>135.83333333325572</v>
      </c>
      <c r="M33" s="62">
        <f>jar_information!H19</f>
        <v>1049.7540949151592</v>
      </c>
      <c r="N33" s="61">
        <f t="shared" si="6"/>
        <v>7.2406836564163006</v>
      </c>
      <c r="O33" s="61">
        <f t="shared" si="7"/>
        <v>13.25045109124183</v>
      </c>
      <c r="P33" s="63">
        <f t="shared" si="8"/>
        <v>3.6137593885204988</v>
      </c>
      <c r="Q33" s="61">
        <v>14.0084</v>
      </c>
      <c r="R33" s="64">
        <f t="shared" si="9"/>
        <v>0.99706823417718415</v>
      </c>
      <c r="S33" s="64">
        <f t="shared" si="10"/>
        <v>0</v>
      </c>
      <c r="T33" s="64">
        <f t="shared" si="11"/>
        <v>0</v>
      </c>
      <c r="U33" s="61"/>
      <c r="V33" s="65">
        <f t="shared" si="12"/>
        <v>6897.5045598669376</v>
      </c>
      <c r="W33" s="66">
        <f t="shared" si="13"/>
        <v>0.68975045598669382</v>
      </c>
    </row>
    <row r="34" spans="1:23">
      <c r="A34" s="72">
        <v>58</v>
      </c>
      <c r="B34" s="84" t="s">
        <v>12</v>
      </c>
      <c r="C34" s="56">
        <f t="shared" si="2"/>
        <v>43447.291666666664</v>
      </c>
      <c r="D34" s="13">
        <v>2</v>
      </c>
      <c r="E34" s="67">
        <v>1455.9</v>
      </c>
      <c r="F34" s="68">
        <v>309.56</v>
      </c>
      <c r="G34" s="59">
        <f t="shared" si="3"/>
        <v>6.7124660441458487E-3</v>
      </c>
      <c r="H34" s="59">
        <f t="shared" si="4"/>
        <v>6.6752923457466815E-3</v>
      </c>
      <c r="I34" s="83">
        <v>1.2916666666666701</v>
      </c>
      <c r="J34" s="60">
        <f>jar_information!R20</f>
        <v>43441.590277777781</v>
      </c>
      <c r="K34" s="61">
        <f t="shared" si="1"/>
        <v>5.7013888888832298</v>
      </c>
      <c r="L34" s="61">
        <f t="shared" si="5"/>
        <v>136.83333333319752</v>
      </c>
      <c r="M34" s="62">
        <f>jar_information!H20</f>
        <v>1049.7540949151592</v>
      </c>
      <c r="N34" s="61">
        <f t="shared" si="6"/>
        <v>7.046438716821064</v>
      </c>
      <c r="O34" s="61">
        <f t="shared" si="7"/>
        <v>12.894982851782547</v>
      </c>
      <c r="P34" s="63">
        <f t="shared" si="8"/>
        <v>3.5168135050316036</v>
      </c>
      <c r="Q34" s="61">
        <v>14</v>
      </c>
      <c r="R34" s="64">
        <f t="shared" si="9"/>
        <v>0.97032000595588197</v>
      </c>
      <c r="S34" s="64">
        <f t="shared" si="10"/>
        <v>0</v>
      </c>
      <c r="T34" s="64">
        <f t="shared" si="11"/>
        <v>0</v>
      </c>
      <c r="U34" s="61"/>
      <c r="V34" s="65">
        <f t="shared" si="12"/>
        <v>6712.4660441458491</v>
      </c>
      <c r="W34" s="66">
        <f t="shared" si="13"/>
        <v>0.67124660441458484</v>
      </c>
    </row>
    <row r="35" spans="1:23">
      <c r="A35" s="72">
        <v>59</v>
      </c>
      <c r="B35" s="84" t="s">
        <v>13</v>
      </c>
      <c r="C35" s="56">
        <f t="shared" si="2"/>
        <v>43447.333333333336</v>
      </c>
      <c r="D35" s="13">
        <v>3</v>
      </c>
      <c r="E35" s="67">
        <v>1341.5</v>
      </c>
      <c r="F35" s="68">
        <v>280.38</v>
      </c>
      <c r="G35" s="59">
        <f t="shared" si="3"/>
        <v>4.117704684308326E-3</v>
      </c>
      <c r="H35" s="59">
        <f t="shared" si="4"/>
        <v>4.0077305178635291E-3</v>
      </c>
      <c r="I35" s="83">
        <v>1.3333333333333299</v>
      </c>
      <c r="J35" s="60">
        <f>jar_information!R21</f>
        <v>43441.590277777781</v>
      </c>
      <c r="K35" s="61">
        <f t="shared" si="1"/>
        <v>5.7430555555547471</v>
      </c>
      <c r="L35" s="61">
        <f t="shared" si="5"/>
        <v>137.83333333331393</v>
      </c>
      <c r="M35" s="62">
        <f>jar_information!H21</f>
        <v>1049.7540949151592</v>
      </c>
      <c r="N35" s="61">
        <f t="shared" si="6"/>
        <v>4.3225773540039976</v>
      </c>
      <c r="O35" s="61">
        <f t="shared" si="7"/>
        <v>7.9103165578273158</v>
      </c>
      <c r="P35" s="63">
        <f t="shared" si="8"/>
        <v>2.1573590612256313</v>
      </c>
      <c r="Q35" s="61">
        <v>6.0008999999999997</v>
      </c>
      <c r="R35" s="64">
        <f>P35*(400/(400+M35))</f>
        <v>0.59523447977620836</v>
      </c>
      <c r="S35" s="64">
        <f t="shared" si="10"/>
        <v>0</v>
      </c>
      <c r="T35" s="64">
        <f t="shared" si="11"/>
        <v>0</v>
      </c>
      <c r="U35" s="61"/>
      <c r="V35" s="65">
        <f t="shared" si="12"/>
        <v>4117.7046843083263</v>
      </c>
      <c r="W35" s="66">
        <f t="shared" si="13"/>
        <v>0.41177046843083259</v>
      </c>
    </row>
    <row r="36" spans="1:23">
      <c r="A36" s="72">
        <v>60</v>
      </c>
      <c r="B36" s="84" t="s">
        <v>14</v>
      </c>
      <c r="C36" s="56">
        <f t="shared" si="2"/>
        <v>43447.375</v>
      </c>
      <c r="D36" s="13">
        <v>3</v>
      </c>
      <c r="E36" s="67">
        <v>1380.5</v>
      </c>
      <c r="F36" s="68">
        <v>308.79000000000002</v>
      </c>
      <c r="G36" s="59">
        <f t="shared" si="3"/>
        <v>4.2395021883272722E-3</v>
      </c>
      <c r="H36" s="59">
        <f t="shared" si="4"/>
        <v>4.4385191750238888E-3</v>
      </c>
      <c r="I36" s="83">
        <v>1.375</v>
      </c>
      <c r="J36" s="60">
        <f>jar_information!R22</f>
        <v>43441.590277777781</v>
      </c>
      <c r="K36" s="61">
        <f t="shared" si="1"/>
        <v>5.7847222222189885</v>
      </c>
      <c r="L36" s="61">
        <f t="shared" si="5"/>
        <v>138.83333333325572</v>
      </c>
      <c r="M36" s="62">
        <f>jar_information!H22</f>
        <v>1049.7540949151592</v>
      </c>
      <c r="N36" s="61">
        <f t="shared" si="6"/>
        <v>4.4504347825983324</v>
      </c>
      <c r="O36" s="61">
        <f t="shared" si="7"/>
        <v>8.1442956521549483</v>
      </c>
      <c r="P36" s="63">
        <f t="shared" si="8"/>
        <v>2.2211715414968038</v>
      </c>
      <c r="Q36" s="61">
        <v>6.0059999999999993</v>
      </c>
      <c r="R36" s="64">
        <f t="shared" si="9"/>
        <v>0.61284090847883799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4239.5021883272721</v>
      </c>
      <c r="W36" s="66">
        <f t="shared" si="13"/>
        <v>0.42395021883272721</v>
      </c>
    </row>
    <row r="37" spans="1:23">
      <c r="A37" s="72">
        <v>61</v>
      </c>
      <c r="B37" s="72" t="s">
        <v>15</v>
      </c>
      <c r="C37" s="56">
        <f t="shared" si="2"/>
        <v>43447.416666666664</v>
      </c>
      <c r="D37" s="13">
        <v>3</v>
      </c>
      <c r="E37" s="67">
        <v>769.73</v>
      </c>
      <c r="F37" s="68">
        <v>179.37</v>
      </c>
      <c r="G37" s="59">
        <f t="shared" si="3"/>
        <v>2.3320595850028821E-3</v>
      </c>
      <c r="H37" s="59">
        <f t="shared" si="4"/>
        <v>2.4760880588783904E-3</v>
      </c>
      <c r="I37" s="83">
        <v>1.4166666666666701</v>
      </c>
      <c r="J37" s="60">
        <f>jar_information!R23</f>
        <v>43441.590277777781</v>
      </c>
      <c r="K37" s="61">
        <f t="shared" si="1"/>
        <v>5.8263888888832298</v>
      </c>
      <c r="L37" s="61">
        <f t="shared" si="5"/>
        <v>139.83333333319752</v>
      </c>
      <c r="M37" s="62">
        <f>jar_information!H23</f>
        <v>1054.7107855519071</v>
      </c>
      <c r="N37" s="61">
        <f t="shared" si="6"/>
        <v>2.459648396852244</v>
      </c>
      <c r="O37" s="61">
        <f t="shared" si="7"/>
        <v>4.5011565662396071</v>
      </c>
      <c r="P37" s="63">
        <f t="shared" si="8"/>
        <v>1.2275881544289837</v>
      </c>
      <c r="Q37" s="61">
        <v>4.0042</v>
      </c>
      <c r="R37" s="64">
        <f t="shared" si="9"/>
        <v>0.33754837500933094</v>
      </c>
      <c r="S37" s="64">
        <f t="shared" si="10"/>
        <v>0</v>
      </c>
      <c r="T37" s="64">
        <f t="shared" si="11"/>
        <v>0</v>
      </c>
      <c r="U37" s="61"/>
      <c r="V37" s="65">
        <f t="shared" si="12"/>
        <v>2332.0595850028822</v>
      </c>
      <c r="W37" s="66">
        <f t="shared" si="13"/>
        <v>0.23320595850028822</v>
      </c>
    </row>
    <row r="38" spans="1:23">
      <c r="A38" s="72">
        <v>62</v>
      </c>
      <c r="B38" s="72" t="s">
        <v>16</v>
      </c>
      <c r="C38" s="56">
        <f t="shared" si="2"/>
        <v>43447.458333333336</v>
      </c>
      <c r="D38" s="13">
        <v>3</v>
      </c>
      <c r="E38" s="67">
        <v>827.29</v>
      </c>
      <c r="F38" s="68">
        <v>194.12</v>
      </c>
      <c r="G38" s="59">
        <f t="shared" si="3"/>
        <v>2.5118202088831513E-3</v>
      </c>
      <c r="H38" s="59">
        <f t="shared" si="4"/>
        <v>2.6997463726100091E-3</v>
      </c>
      <c r="I38" s="83">
        <v>1.4583333333333299</v>
      </c>
      <c r="J38" s="60">
        <f>jar_information!R24</f>
        <v>43441.590277777781</v>
      </c>
      <c r="K38" s="61">
        <f t="shared" si="1"/>
        <v>5.8680555555547471</v>
      </c>
      <c r="L38" s="61">
        <f t="shared" si="5"/>
        <v>140.83333333331393</v>
      </c>
      <c r="M38" s="62">
        <f>jar_information!H24</f>
        <v>1059.6823835289158</v>
      </c>
      <c r="N38" s="61">
        <f t="shared" si="6"/>
        <v>2.6617316259453969</v>
      </c>
      <c r="O38" s="61">
        <f t="shared" si="7"/>
        <v>4.8709688754800764</v>
      </c>
      <c r="P38" s="63">
        <f t="shared" si="8"/>
        <v>1.3284460569491117</v>
      </c>
      <c r="Q38" s="61">
        <v>4.0068000000000001</v>
      </c>
      <c r="R38" s="64">
        <f t="shared" si="9"/>
        <v>0.364037018447115</v>
      </c>
      <c r="S38" s="64">
        <f t="shared" si="10"/>
        <v>0</v>
      </c>
      <c r="T38" s="64">
        <f t="shared" si="11"/>
        <v>0</v>
      </c>
      <c r="U38" s="61"/>
      <c r="V38" s="65">
        <f t="shared" si="12"/>
        <v>2511.8202088831513</v>
      </c>
      <c r="W38" s="66">
        <f t="shared" si="13"/>
        <v>0.25118202088831515</v>
      </c>
    </row>
    <row r="39" spans="1:23">
      <c r="A39" s="72">
        <v>63</v>
      </c>
      <c r="B39" s="72" t="s">
        <v>17</v>
      </c>
      <c r="C39" s="56">
        <f t="shared" si="2"/>
        <v>43447.5</v>
      </c>
      <c r="D39" s="13">
        <v>3</v>
      </c>
      <c r="E39" s="67">
        <v>1260.9000000000001</v>
      </c>
      <c r="F39" s="68">
        <v>293.37</v>
      </c>
      <c r="G39" s="59">
        <f t="shared" si="3"/>
        <v>3.8659898426691725E-3</v>
      </c>
      <c r="H39" s="59">
        <f t="shared" si="4"/>
        <v>4.2047014667024266E-3</v>
      </c>
      <c r="I39" s="83">
        <v>1.5</v>
      </c>
      <c r="J39" s="60">
        <f>jar_information!R25</f>
        <v>43441.590277777781</v>
      </c>
      <c r="K39" s="61">
        <f t="shared" si="1"/>
        <v>5.9097222222189885</v>
      </c>
      <c r="L39" s="61">
        <f t="shared" si="5"/>
        <v>141.83333333325572</v>
      </c>
      <c r="M39" s="62">
        <f>jar_information!H25</f>
        <v>1059.6823835289158</v>
      </c>
      <c r="N39" s="61">
        <f t="shared" si="6"/>
        <v>4.0967213311782471</v>
      </c>
      <c r="O39" s="61">
        <f t="shared" si="7"/>
        <v>7.4970000360561926</v>
      </c>
      <c r="P39" s="63">
        <f t="shared" si="8"/>
        <v>2.0446363734698707</v>
      </c>
      <c r="Q39" s="61">
        <v>2.0007999999999999</v>
      </c>
      <c r="R39" s="64">
        <f t="shared" si="9"/>
        <v>0.5602962388370476</v>
      </c>
      <c r="S39" s="64">
        <f t="shared" si="10"/>
        <v>0</v>
      </c>
      <c r="T39" s="64">
        <f t="shared" si="11"/>
        <v>0</v>
      </c>
      <c r="U39" s="61"/>
      <c r="V39" s="65">
        <f t="shared" si="12"/>
        <v>3865.9898426691725</v>
      </c>
      <c r="W39" s="66">
        <f t="shared" si="13"/>
        <v>0.38659898426691724</v>
      </c>
    </row>
    <row r="40" spans="1:23">
      <c r="A40" s="72">
        <v>64</v>
      </c>
      <c r="B40" s="72" t="s">
        <v>18</v>
      </c>
      <c r="C40" s="56">
        <f t="shared" si="2"/>
        <v>43447.541666666664</v>
      </c>
      <c r="D40" s="13">
        <v>3</v>
      </c>
      <c r="E40" s="67">
        <v>1084.5</v>
      </c>
      <c r="F40" s="68">
        <v>247.53</v>
      </c>
      <c r="G40" s="59">
        <f t="shared" si="3"/>
        <v>3.3150903629527127E-3</v>
      </c>
      <c r="H40" s="59">
        <f t="shared" si="4"/>
        <v>3.5096169174510775E-3</v>
      </c>
      <c r="I40" s="83">
        <v>1.5416666666666701</v>
      </c>
      <c r="J40" s="60">
        <f>jar_information!R26</f>
        <v>43441.590277777781</v>
      </c>
      <c r="K40" s="61">
        <f t="shared" si="1"/>
        <v>5.9513888888832298</v>
      </c>
      <c r="L40" s="61">
        <f t="shared" si="5"/>
        <v>142.83333333319752</v>
      </c>
      <c r="M40" s="62">
        <f>jar_information!H26</f>
        <v>1054.7107855519071</v>
      </c>
      <c r="N40" s="61">
        <f t="shared" si="6"/>
        <v>3.4964615608854124</v>
      </c>
      <c r="O40" s="61">
        <f t="shared" si="7"/>
        <v>6.3985246564203049</v>
      </c>
      <c r="P40" s="63">
        <f t="shared" si="8"/>
        <v>1.7450521790237195</v>
      </c>
      <c r="Q40" s="61">
        <v>2.0024000000000002</v>
      </c>
      <c r="R40" s="64">
        <f t="shared" si="9"/>
        <v>0.4798348087758651</v>
      </c>
      <c r="S40" s="64">
        <f t="shared" si="10"/>
        <v>0</v>
      </c>
      <c r="T40" s="64">
        <f t="shared" si="11"/>
        <v>0</v>
      </c>
      <c r="U40" s="61"/>
      <c r="V40" s="65">
        <f t="shared" si="12"/>
        <v>3315.0903629527129</v>
      </c>
      <c r="W40" s="66">
        <f t="shared" si="13"/>
        <v>0.33150903629527129</v>
      </c>
    </row>
  </sheetData>
  <conditionalFormatting sqref="O17:O40">
    <cfRule type="cellIs" dxfId="69" priority="14" operator="greaterThan">
      <formula>26</formula>
    </cfRule>
  </conditionalFormatting>
  <conditionalFormatting sqref="Q17">
    <cfRule type="cellIs" dxfId="68" priority="13" operator="lessThan">
      <formula>$O$17</formula>
    </cfRule>
  </conditionalFormatting>
  <conditionalFormatting sqref="O17:O18">
    <cfRule type="cellIs" dxfId="67" priority="12" operator="greaterThan">
      <formula>34</formula>
    </cfRule>
  </conditionalFormatting>
  <conditionalFormatting sqref="O19:O20">
    <cfRule type="cellIs" dxfId="66" priority="11" operator="greaterThan">
      <formula>32</formula>
    </cfRule>
  </conditionalFormatting>
  <conditionalFormatting sqref="O21:O22">
    <cfRule type="cellIs" dxfId="65" priority="9" operator="greaterThan">
      <formula>30</formula>
    </cfRule>
    <cfRule type="cellIs" dxfId="64" priority="10" operator="greaterThan">
      <formula>30</formula>
    </cfRule>
  </conditionalFormatting>
  <conditionalFormatting sqref="O23:O24">
    <cfRule type="cellIs" dxfId="63" priority="8" operator="greaterThan">
      <formula>2</formula>
    </cfRule>
  </conditionalFormatting>
  <conditionalFormatting sqref="O25:O26">
    <cfRule type="cellIs" dxfId="62" priority="7" operator="greaterThan">
      <formula>10</formula>
    </cfRule>
  </conditionalFormatting>
  <conditionalFormatting sqref="O27:O28">
    <cfRule type="cellIs" dxfId="61" priority="6" operator="greaterThan">
      <formula>2</formula>
    </cfRule>
  </conditionalFormatting>
  <conditionalFormatting sqref="O29:O30 O33:O34">
    <cfRule type="cellIs" dxfId="60" priority="5" operator="greaterThan">
      <formula>14</formula>
    </cfRule>
  </conditionalFormatting>
  <conditionalFormatting sqref="O31:O32">
    <cfRule type="cellIs" dxfId="59" priority="4" operator="greaterThan">
      <formula>12</formula>
    </cfRule>
  </conditionalFormatting>
  <conditionalFormatting sqref="R17:R40">
    <cfRule type="cellIs" dxfId="58" priority="1" operator="greaterThan">
      <formula>1</formula>
    </cfRule>
    <cfRule type="cellIs" dxfId="57" priority="2" operator="greaterThan">
      <formula>0.5</formula>
    </cfRule>
    <cfRule type="cellIs" dxfId="56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0" workbookViewId="0">
      <selection activeCell="K49" sqref="K49"/>
    </sheetView>
  </sheetViews>
  <sheetFormatPr baseColWidth="10" defaultRowHeight="15" x14ac:dyDescent="0"/>
  <cols>
    <col min="1" max="1" width="2.83203125" bestFit="1" customWidth="1"/>
    <col min="2" max="2" width="18.1640625" bestFit="1" customWidth="1"/>
    <col min="3" max="3" width="12.1640625" customWidth="1"/>
    <col min="9" max="9" width="3" customWidth="1"/>
    <col min="10" max="10" width="4.1640625" customWidth="1"/>
    <col min="15" max="15" width="7.33203125" customWidth="1"/>
    <col min="16" max="16" width="8.1640625" customWidth="1"/>
    <col min="19" max="19" width="6" customWidth="1"/>
    <col min="20" max="20" width="5.33203125" customWidth="1"/>
    <col min="21" max="21" width="7.6640625" customWidth="1"/>
    <col min="23" max="23" width="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43448</v>
      </c>
      <c r="D3" s="36">
        <v>3015</v>
      </c>
      <c r="E3" s="14">
        <v>1617.5</v>
      </c>
      <c r="F3" s="37">
        <v>353.68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43448</v>
      </c>
      <c r="D4" s="36">
        <v>3015</v>
      </c>
      <c r="E4" s="37">
        <v>1447</v>
      </c>
      <c r="F4" s="37">
        <v>314.48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43448</v>
      </c>
      <c r="D5" s="36">
        <v>3015</v>
      </c>
      <c r="E5" s="14">
        <v>1342.2</v>
      </c>
      <c r="F5" s="37">
        <v>291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43448</v>
      </c>
      <c r="D6" s="36">
        <v>3015</v>
      </c>
      <c r="E6" s="37">
        <v>1118.9000000000001</v>
      </c>
      <c r="F6" s="37">
        <v>256.87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43448</v>
      </c>
      <c r="D7" s="36">
        <v>3015</v>
      </c>
      <c r="E7" s="14">
        <v>1001.6</v>
      </c>
      <c r="F7" s="37">
        <v>224.67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43448</v>
      </c>
      <c r="D8" s="36">
        <v>3015</v>
      </c>
      <c r="E8" s="37">
        <v>803.29</v>
      </c>
      <c r="F8" s="37">
        <v>180.12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43448</v>
      </c>
      <c r="D9" s="36">
        <v>3015</v>
      </c>
      <c r="E9" s="14">
        <v>700.59</v>
      </c>
      <c r="F9" s="37">
        <v>160.06</v>
      </c>
      <c r="G9" s="38">
        <f t="shared" si="0"/>
        <v>6.03</v>
      </c>
      <c r="H9" s="41" t="s">
        <v>78</v>
      </c>
      <c r="I9" s="41"/>
      <c r="J9" s="42">
        <f>SLOPE(G3:G13,E3:E13)</f>
        <v>9.2626461627845005E-3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43448</v>
      </c>
      <c r="D10" s="36">
        <v>3015</v>
      </c>
      <c r="E10" s="14">
        <v>506.31</v>
      </c>
      <c r="F10" s="37">
        <v>115.47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-0.18596406589118875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43448</v>
      </c>
      <c r="D11" s="36">
        <v>3015</v>
      </c>
      <c r="E11" s="14">
        <v>344.27</v>
      </c>
      <c r="F11" s="37">
        <v>83.921000000000006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43448</v>
      </c>
      <c r="D12" s="36">
        <v>3015</v>
      </c>
      <c r="E12" s="43">
        <v>127.24</v>
      </c>
      <c r="F12" s="43">
        <v>33.116</v>
      </c>
      <c r="G12" s="38">
        <f t="shared" si="0"/>
        <v>1.206</v>
      </c>
      <c r="H12" s="44" t="s">
        <v>80</v>
      </c>
      <c r="I12" s="44"/>
      <c r="J12" s="45">
        <f>SLOPE(G3:G13,F3:F13)</f>
        <v>4.3061284907701246E-2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43448</v>
      </c>
      <c r="D13" s="36">
        <v>3015</v>
      </c>
      <c r="E13" s="43">
        <v>65.569999999999993</v>
      </c>
      <c r="F13" s="43">
        <v>17.707000000000001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-0.49577430984750581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43448.407638888886</v>
      </c>
      <c r="D17" s="13">
        <v>0.4</v>
      </c>
      <c r="E17" s="57">
        <v>918.3</v>
      </c>
      <c r="F17" s="58">
        <v>205.91</v>
      </c>
      <c r="G17" s="59">
        <f>((J$9*E17)+J$10)/D17/1000</f>
        <v>2.0799809763484542E-2</v>
      </c>
      <c r="H17" s="59">
        <f>((J$12*F17)+J$13)/D17/1000</f>
        <v>2.0927437163743141E-2</v>
      </c>
      <c r="I17" s="83">
        <v>0.40763888888888888</v>
      </c>
      <c r="J17" s="60">
        <f>jar_information!R3</f>
        <v>43441.590277777781</v>
      </c>
      <c r="K17" s="61">
        <f t="shared" ref="K17:K40" si="1">C17-J17</f>
        <v>6.8173611111051287</v>
      </c>
      <c r="L17" s="61">
        <f>K17*24</f>
        <v>163.61666666652309</v>
      </c>
      <c r="M17" s="62">
        <f>jar_information!H3</f>
        <v>1044.8122446695395</v>
      </c>
      <c r="N17" s="61">
        <f>G17*M17</f>
        <v>21.731895927685688</v>
      </c>
      <c r="O17" s="61">
        <f>N17*1.83</f>
        <v>39.769369547664809</v>
      </c>
      <c r="P17" s="63">
        <f>O17*(12/(12+(16*2)))</f>
        <v>10.846191694817675</v>
      </c>
      <c r="Q17" s="89">
        <v>33.9422</v>
      </c>
      <c r="R17" s="64">
        <f>P17*(400/(400+M17))</f>
        <v>3.0027961722593068</v>
      </c>
      <c r="S17" s="64">
        <f>T17/R17*100</f>
        <v>83.483252261971572</v>
      </c>
      <c r="T17" s="64">
        <f>U17/314.7</f>
        <v>2.5068319034000637</v>
      </c>
      <c r="U17" s="61">
        <v>788.9</v>
      </c>
      <c r="V17" s="65">
        <f>G17*1000000</f>
        <v>20799.809763484544</v>
      </c>
      <c r="W17" s="66">
        <f>N17/M17*100</f>
        <v>2.079980976348454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43448.408333333333</v>
      </c>
      <c r="D18" s="13">
        <v>0.4</v>
      </c>
      <c r="E18" s="67">
        <v>914.21</v>
      </c>
      <c r="F18" s="68">
        <v>200.97</v>
      </c>
      <c r="G18" s="59">
        <f t="shared" ref="G18:G40" si="3">((J$9*E18)+J$10)/D18/1000</f>
        <v>2.0705099206470078E-2</v>
      </c>
      <c r="H18" s="59">
        <f t="shared" ref="H18:H40" si="4">((J$12*F18)+J$13)/D18/1000</f>
        <v>2.0395630295133031E-2</v>
      </c>
      <c r="I18" s="83">
        <v>0.40833333333333338</v>
      </c>
      <c r="J18" s="60">
        <f>jar_information!R4</f>
        <v>43441.590277777781</v>
      </c>
      <c r="K18" s="61">
        <f t="shared" si="1"/>
        <v>6.8180555555518367</v>
      </c>
      <c r="L18" s="61">
        <f t="shared" ref="L18:L40" si="5">K18*24</f>
        <v>163.63333333324408</v>
      </c>
      <c r="M18" s="62">
        <f>jar_information!H4</f>
        <v>1044.8122446695395</v>
      </c>
      <c r="N18" s="61">
        <f t="shared" ref="N18:N40" si="6">G18*M18</f>
        <v>21.632941178017504</v>
      </c>
      <c r="O18" s="61">
        <f t="shared" ref="O18:O40" si="7">N18*1.83</f>
        <v>39.58828235577203</v>
      </c>
      <c r="P18" s="63">
        <f t="shared" ref="P18:P40" si="8">O18*(12/(12+(16*2)))</f>
        <v>10.796804278846917</v>
      </c>
      <c r="Q18" s="89">
        <v>34.006799999999998</v>
      </c>
      <c r="R18" s="64">
        <f t="shared" ref="R18:R40" si="9">P18*(400/(400+M18))</f>
        <v>2.9891231386446027</v>
      </c>
      <c r="S18" s="64">
        <f t="shared" ref="S18:S40" si="10">T18/R18*100</f>
        <v>84.534856945464526</v>
      </c>
      <c r="T18" s="64">
        <f t="shared" ref="T18:T40" si="11">U18/314.7</f>
        <v>2.5268509691769943</v>
      </c>
      <c r="U18" s="61">
        <v>795.2</v>
      </c>
      <c r="V18" s="65">
        <f t="shared" ref="V18:V40" si="12">G18*1000000</f>
        <v>20705.099206470077</v>
      </c>
      <c r="W18" s="66">
        <f t="shared" ref="W18:W40" si="13">N18/M18*100</f>
        <v>2.0705099206470079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43448.40902777778</v>
      </c>
      <c r="D19" s="13">
        <v>0.4</v>
      </c>
      <c r="E19" s="67">
        <v>734.74</v>
      </c>
      <c r="F19" s="68">
        <v>161.16999999999999</v>
      </c>
      <c r="G19" s="59">
        <f t="shared" si="3"/>
        <v>1.6549181439382738E-2</v>
      </c>
      <c r="H19" s="59">
        <f t="shared" si="4"/>
        <v>1.6111032446816758E-2</v>
      </c>
      <c r="I19" s="83">
        <v>0.40902777777777777</v>
      </c>
      <c r="J19" s="60">
        <f>jar_information!R5</f>
        <v>43441.590277777781</v>
      </c>
      <c r="K19" s="61">
        <f t="shared" si="1"/>
        <v>6.8187499999985448</v>
      </c>
      <c r="L19" s="61">
        <f t="shared" si="5"/>
        <v>163.64999999996508</v>
      </c>
      <c r="M19" s="62">
        <f>jar_information!H5</f>
        <v>1049.7540949151592</v>
      </c>
      <c r="N19" s="61">
        <f t="shared" si="6"/>
        <v>17.372570983485979</v>
      </c>
      <c r="O19" s="61">
        <f t="shared" si="7"/>
        <v>31.791804899779343</v>
      </c>
      <c r="P19" s="63">
        <f t="shared" si="8"/>
        <v>8.6704922453943656</v>
      </c>
      <c r="Q19" s="89">
        <v>32.056000000000004</v>
      </c>
      <c r="R19" s="64">
        <f t="shared" si="9"/>
        <v>2.3922656334077872</v>
      </c>
      <c r="S19" s="64">
        <f t="shared" si="10"/>
        <v>84.745087890274206</v>
      </c>
      <c r="T19" s="64">
        <f t="shared" si="11"/>
        <v>2.0273276136002543</v>
      </c>
      <c r="U19" s="61">
        <v>638</v>
      </c>
      <c r="V19" s="65">
        <f t="shared" si="12"/>
        <v>16549.181439382737</v>
      </c>
      <c r="W19" s="66">
        <f t="shared" si="13"/>
        <v>1.6549181439382739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43448.409722222219</v>
      </c>
      <c r="D20" s="13">
        <v>0.4</v>
      </c>
      <c r="E20" s="67">
        <v>751.85</v>
      </c>
      <c r="F20" s="68">
        <v>174.02</v>
      </c>
      <c r="G20" s="59">
        <f t="shared" si="3"/>
        <v>1.6945391128995842E-2</v>
      </c>
      <c r="H20" s="59">
        <f t="shared" si="4"/>
        <v>1.7494376224476665E-2</v>
      </c>
      <c r="I20" s="83">
        <v>0.40972222222222227</v>
      </c>
      <c r="J20" s="60">
        <f>jar_information!R6</f>
        <v>43441.590277777781</v>
      </c>
      <c r="K20" s="61">
        <f t="shared" si="1"/>
        <v>6.8194444444379769</v>
      </c>
      <c r="L20" s="61">
        <f t="shared" si="5"/>
        <v>163.66666666651145</v>
      </c>
      <c r="M20" s="62">
        <f>jar_information!H6</f>
        <v>1044.8122446695395</v>
      </c>
      <c r="N20" s="61">
        <f t="shared" si="6"/>
        <v>17.704752142289447</v>
      </c>
      <c r="O20" s="61">
        <f t="shared" si="7"/>
        <v>32.399696420389688</v>
      </c>
      <c r="P20" s="63">
        <f t="shared" si="8"/>
        <v>8.8362808419244594</v>
      </c>
      <c r="Q20" s="89">
        <v>32.0944</v>
      </c>
      <c r="R20" s="64">
        <f t="shared" si="9"/>
        <v>2.4463471636608429</v>
      </c>
      <c r="S20" s="64">
        <f t="shared" si="10"/>
        <v>83.962723353993823</v>
      </c>
      <c r="T20" s="64">
        <f t="shared" si="11"/>
        <v>2.0540197013028281</v>
      </c>
      <c r="U20" s="61">
        <v>646.4</v>
      </c>
      <c r="V20" s="65">
        <f t="shared" si="12"/>
        <v>16945.391128995841</v>
      </c>
      <c r="W20" s="66">
        <f t="shared" si="13"/>
        <v>1.6945391128995841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43448</v>
      </c>
      <c r="D21" s="13"/>
      <c r="E21" s="67"/>
      <c r="F21" s="68"/>
      <c r="G21" s="59" t="e">
        <f>((J$9*E21)+J$10)/D21/1000</f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6.4097222222189885</v>
      </c>
      <c r="L21" s="61">
        <f t="shared" si="5"/>
        <v>153.83333333325572</v>
      </c>
      <c r="M21" s="62">
        <f>jar_information!H7</f>
        <v>1034.9727995536336</v>
      </c>
      <c r="N21" s="61" t="e">
        <f>G21*M21</f>
        <v>#DIV/0!</v>
      </c>
      <c r="O21" s="61" t="e">
        <f>N21*1.83</f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4"/>
      <c r="U21" s="61"/>
      <c r="V21" s="65" t="e">
        <f t="shared" si="12"/>
        <v>#DIV/0!</v>
      </c>
      <c r="W21" s="66" t="e">
        <f t="shared" si="13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43448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6.4097222222189885</v>
      </c>
      <c r="L22" s="61">
        <f t="shared" si="5"/>
        <v>153.83333333325572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4"/>
      <c r="U22" s="61"/>
      <c r="V22" s="65" t="e">
        <f t="shared" si="12"/>
        <v>#DIV/0!</v>
      </c>
      <c r="W22" s="66" t="e">
        <f t="shared" si="13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43448.411805555559</v>
      </c>
      <c r="D23" s="13">
        <v>1</v>
      </c>
      <c r="E23" s="67">
        <v>890.56</v>
      </c>
      <c r="F23" s="68">
        <v>207.22</v>
      </c>
      <c r="G23" s="59">
        <f t="shared" si="3"/>
        <v>8.0629781008381765E-3</v>
      </c>
      <c r="H23" s="59">
        <f t="shared" si="4"/>
        <v>8.427385148726348E-3</v>
      </c>
      <c r="I23" s="83">
        <v>0.41180555555555554</v>
      </c>
      <c r="J23" s="60">
        <f>jar_information!R9</f>
        <v>43441.590277777781</v>
      </c>
      <c r="K23" s="61">
        <f t="shared" si="1"/>
        <v>6.8215277777781012</v>
      </c>
      <c r="L23" s="61">
        <f t="shared" si="5"/>
        <v>163.71666666667443</v>
      </c>
      <c r="M23" s="62">
        <f>jar_information!H9</f>
        <v>1044.8122446695395</v>
      </c>
      <c r="N23" s="61">
        <f t="shared" si="6"/>
        <v>8.4242982482580757</v>
      </c>
      <c r="O23" s="61">
        <f t="shared" si="7"/>
        <v>15.416465794312279</v>
      </c>
      <c r="P23" s="63">
        <f t="shared" si="8"/>
        <v>4.2044906711760754</v>
      </c>
      <c r="Q23" s="89">
        <v>2.0007999999999999</v>
      </c>
      <c r="R23" s="64">
        <f t="shared" si="9"/>
        <v>1.1640240970238278</v>
      </c>
      <c r="S23" s="64">
        <f t="shared" si="10"/>
        <v>80.694830903685386</v>
      </c>
      <c r="T23" s="64">
        <f t="shared" si="11"/>
        <v>0.93930727677152859</v>
      </c>
      <c r="U23" s="61">
        <v>295.60000000000002</v>
      </c>
      <c r="V23" s="65">
        <f t="shared" si="12"/>
        <v>8062.9781008381769</v>
      </c>
      <c r="W23" s="66">
        <f t="shared" si="13"/>
        <v>0.80629781008381762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43448.413194444445</v>
      </c>
      <c r="D24" s="13">
        <v>1</v>
      </c>
      <c r="E24" s="67">
        <v>1226.4000000000001</v>
      </c>
      <c r="F24" s="68">
        <v>271.39</v>
      </c>
      <c r="G24" s="59">
        <f t="shared" si="3"/>
        <v>1.1173745188147724E-2</v>
      </c>
      <c r="H24" s="59">
        <f t="shared" si="4"/>
        <v>1.1190627801253534E-2</v>
      </c>
      <c r="I24" s="83">
        <v>0.41319444444444442</v>
      </c>
      <c r="J24" s="60">
        <f>jar_information!R10</f>
        <v>43441.590277777781</v>
      </c>
      <c r="K24" s="61">
        <f t="shared" si="1"/>
        <v>6.8229166666642413</v>
      </c>
      <c r="L24" s="61">
        <f t="shared" si="5"/>
        <v>163.74999999994179</v>
      </c>
      <c r="M24" s="62">
        <f>jar_information!H10</f>
        <v>1049.7540949151592</v>
      </c>
      <c r="N24" s="61">
        <f t="shared" si="6"/>
        <v>11.729684766796629</v>
      </c>
      <c r="O24" s="61">
        <f t="shared" si="7"/>
        <v>21.46532312323783</v>
      </c>
      <c r="P24" s="63">
        <f t="shared" si="8"/>
        <v>5.8541790336103166</v>
      </c>
      <c r="Q24" s="89">
        <v>2.0004000000000004</v>
      </c>
      <c r="R24" s="64">
        <f t="shared" si="9"/>
        <v>1.6152198649807321</v>
      </c>
      <c r="S24" s="64">
        <f t="shared" si="10"/>
        <v>79.892240258901509</v>
      </c>
      <c r="T24" s="64">
        <f t="shared" si="11"/>
        <v>1.2904353352399112</v>
      </c>
      <c r="U24" s="61">
        <v>406.1</v>
      </c>
      <c r="V24" s="65">
        <f t="shared" si="12"/>
        <v>11173.745188147725</v>
      </c>
      <c r="W24" s="66">
        <f t="shared" si="13"/>
        <v>1.1173745188147723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43448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6.4097222222189885</v>
      </c>
      <c r="L25" s="61">
        <f t="shared" si="5"/>
        <v>153.83333333325572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T25" s="64"/>
      <c r="U25" s="61"/>
      <c r="V25" s="65" t="e">
        <f t="shared" si="12"/>
        <v>#DIV/0!</v>
      </c>
      <c r="W25" s="66" t="e">
        <f t="shared" si="13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43448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6.4097222222189885</v>
      </c>
      <c r="L26" s="61">
        <f t="shared" si="5"/>
        <v>153.83333333325572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T26" s="64"/>
      <c r="U26" s="61"/>
      <c r="V26" s="65" t="e">
        <f t="shared" si="12"/>
        <v>#DIV/0!</v>
      </c>
      <c r="W26" s="66" t="e">
        <f t="shared" si="13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43448.415972222225</v>
      </c>
      <c r="D27" s="13">
        <v>1</v>
      </c>
      <c r="E27" s="67">
        <v>812.75</v>
      </c>
      <c r="F27" s="68">
        <v>181.11</v>
      </c>
      <c r="G27" s="59">
        <f t="shared" si="3"/>
        <v>7.3422516029119141E-3</v>
      </c>
      <c r="H27" s="59">
        <f t="shared" si="4"/>
        <v>7.3030549997862675E-3</v>
      </c>
      <c r="I27" s="83">
        <v>0.41597222222222219</v>
      </c>
      <c r="J27" s="60">
        <f>jar_information!R13</f>
        <v>43441.590277777781</v>
      </c>
      <c r="K27" s="61">
        <f t="shared" si="1"/>
        <v>6.8256944444437977</v>
      </c>
      <c r="L27" s="61">
        <f t="shared" si="5"/>
        <v>163.81666666665114</v>
      </c>
      <c r="M27" s="62">
        <f>jar_information!H13</f>
        <v>1049.7540949151592</v>
      </c>
      <c r="N27" s="61">
        <f t="shared" si="6"/>
        <v>7.7075586860541732</v>
      </c>
      <c r="O27" s="61">
        <f t="shared" si="7"/>
        <v>14.104832395479137</v>
      </c>
      <c r="P27" s="63">
        <f t="shared" si="8"/>
        <v>3.8467724714943099</v>
      </c>
      <c r="Q27" s="89">
        <v>2.0002</v>
      </c>
      <c r="R27" s="64">
        <f t="shared" si="9"/>
        <v>1.0613586083285185</v>
      </c>
      <c r="S27" s="64">
        <f t="shared" si="10"/>
        <v>77.602570604371024</v>
      </c>
      <c r="T27" s="64">
        <f t="shared" si="11"/>
        <v>0.82364156339370831</v>
      </c>
      <c r="U27" s="61">
        <v>259.2</v>
      </c>
      <c r="V27" s="65">
        <f t="shared" si="12"/>
        <v>7342.2516029119142</v>
      </c>
      <c r="W27" s="66">
        <f t="shared" si="13"/>
        <v>0.73422516029119145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43448.418749999997</v>
      </c>
      <c r="D28" s="13">
        <v>1</v>
      </c>
      <c r="E28" s="67">
        <v>803.03</v>
      </c>
      <c r="F28" s="68">
        <v>174.29</v>
      </c>
      <c r="G28" s="59">
        <f t="shared" si="3"/>
        <v>7.2522186822096485E-3</v>
      </c>
      <c r="H28" s="59">
        <f t="shared" si="4"/>
        <v>7.009377036715744E-3</v>
      </c>
      <c r="I28" s="83">
        <v>0.41875000000000001</v>
      </c>
      <c r="J28" s="60">
        <f>jar_information!R14</f>
        <v>43441.590277777781</v>
      </c>
      <c r="K28" s="61">
        <f t="shared" si="1"/>
        <v>6.8284722222160781</v>
      </c>
      <c r="L28" s="61">
        <f t="shared" si="5"/>
        <v>163.88333333318587</v>
      </c>
      <c r="M28" s="62">
        <f>jar_information!H14</f>
        <v>1049.7540949151592</v>
      </c>
      <c r="N28" s="61">
        <f t="shared" si="6"/>
        <v>7.6130462588697982</v>
      </c>
      <c r="O28" s="61">
        <f t="shared" si="7"/>
        <v>13.931874653731731</v>
      </c>
      <c r="P28" s="63">
        <f t="shared" si="8"/>
        <v>3.7996021782904719</v>
      </c>
      <c r="Q28" s="89">
        <v>1.9986000000000002</v>
      </c>
      <c r="R28" s="64">
        <f t="shared" si="9"/>
        <v>1.0483439064920395</v>
      </c>
      <c r="S28" s="64">
        <f t="shared" si="10"/>
        <v>78.505348521551923</v>
      </c>
      <c r="T28" s="64">
        <f t="shared" si="11"/>
        <v>0.82300603749602796</v>
      </c>
      <c r="U28" s="61">
        <v>259</v>
      </c>
      <c r="V28" s="65">
        <f t="shared" si="12"/>
        <v>7252.2186822096483</v>
      </c>
      <c r="W28" s="66">
        <f t="shared" si="13"/>
        <v>0.7252218682209649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43448.419444444444</v>
      </c>
      <c r="D29" s="13">
        <v>1</v>
      </c>
      <c r="E29" s="67">
        <v>752.4</v>
      </c>
      <c r="F29" s="68">
        <v>160.12</v>
      </c>
      <c r="G29" s="59">
        <f t="shared" si="3"/>
        <v>6.7832509069878696E-3</v>
      </c>
      <c r="H29" s="59">
        <f t="shared" si="4"/>
        <v>6.3991986295736181E-3</v>
      </c>
      <c r="I29" s="83">
        <v>0.41944444444444445</v>
      </c>
      <c r="J29" s="60">
        <f>jar_information!R15</f>
        <v>43441.590277777781</v>
      </c>
      <c r="K29" s="61">
        <f t="shared" si="1"/>
        <v>6.8291666666627862</v>
      </c>
      <c r="L29" s="61">
        <f t="shared" si="5"/>
        <v>163.89999999990687</v>
      </c>
      <c r="M29" s="62">
        <f>jar_information!H15</f>
        <v>1054.7107855519071</v>
      </c>
      <c r="N29" s="61">
        <f t="shared" si="6"/>
        <v>7.1543678927048617</v>
      </c>
      <c r="O29" s="61">
        <f t="shared" si="7"/>
        <v>13.092493243649898</v>
      </c>
      <c r="P29" s="63">
        <f t="shared" si="8"/>
        <v>3.5706799755408811</v>
      </c>
      <c r="Q29" s="89">
        <v>14.005599999999998</v>
      </c>
      <c r="R29" s="64">
        <f t="shared" si="9"/>
        <v>0.981825394024611</v>
      </c>
      <c r="S29" s="64">
        <f t="shared" si="10"/>
        <v>81.785109308241161</v>
      </c>
      <c r="T29" s="64">
        <f t="shared" si="11"/>
        <v>0.8029869717190975</v>
      </c>
      <c r="U29" s="61">
        <v>252.7</v>
      </c>
      <c r="V29" s="65">
        <f t="shared" si="12"/>
        <v>6783.2509069878697</v>
      </c>
      <c r="W29" s="66">
        <f t="shared" si="13"/>
        <v>0.67832509069878699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43448.420138888891</v>
      </c>
      <c r="D30" s="13">
        <v>1</v>
      </c>
      <c r="E30" s="67">
        <v>849.86</v>
      </c>
      <c r="F30" s="68">
        <v>191.91</v>
      </c>
      <c r="G30" s="59">
        <f t="shared" si="3"/>
        <v>7.685988402012847E-3</v>
      </c>
      <c r="H30" s="59">
        <f t="shared" si="4"/>
        <v>7.7681168767894391E-3</v>
      </c>
      <c r="I30" s="83">
        <v>0.4201388888888889</v>
      </c>
      <c r="J30" s="60">
        <f>jar_information!R16</f>
        <v>43441.590277777781</v>
      </c>
      <c r="K30" s="61">
        <f t="shared" si="1"/>
        <v>6.8298611111094942</v>
      </c>
      <c r="L30" s="61">
        <f t="shared" si="5"/>
        <v>163.91666666662786</v>
      </c>
      <c r="M30" s="62">
        <f>jar_information!H16</f>
        <v>1049.7540949151592</v>
      </c>
      <c r="N30" s="61">
        <f t="shared" si="6"/>
        <v>8.0683977984834065</v>
      </c>
      <c r="O30" s="61">
        <f t="shared" si="7"/>
        <v>14.765167971224635</v>
      </c>
      <c r="P30" s="63">
        <f t="shared" si="8"/>
        <v>4.0268639921521725</v>
      </c>
      <c r="Q30" s="89">
        <v>14.014699999999999</v>
      </c>
      <c r="R30" s="64">
        <f t="shared" si="9"/>
        <v>1.1110474545375444</v>
      </c>
      <c r="S30" s="64">
        <f t="shared" si="10"/>
        <v>80.738658003511375</v>
      </c>
      <c r="T30" s="64">
        <f t="shared" si="11"/>
        <v>0.8970448045757865</v>
      </c>
      <c r="U30" s="61">
        <v>282.3</v>
      </c>
      <c r="V30" s="65">
        <f t="shared" si="12"/>
        <v>7685.9884020128466</v>
      </c>
      <c r="W30" s="66">
        <f t="shared" si="13"/>
        <v>0.76859884020128466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43448.422222222223</v>
      </c>
      <c r="D31" s="13">
        <v>1</v>
      </c>
      <c r="E31" s="67">
        <v>949.11</v>
      </c>
      <c r="F31" s="68">
        <v>213.85</v>
      </c>
      <c r="G31" s="59">
        <f t="shared" si="3"/>
        <v>8.6053060336692081E-3</v>
      </c>
      <c r="H31" s="59">
        <f t="shared" si="4"/>
        <v>8.7128814676644059E-3</v>
      </c>
      <c r="I31" s="83">
        <v>0.42222222222222222</v>
      </c>
      <c r="J31" s="60">
        <f>jar_information!R17</f>
        <v>43441.590277777781</v>
      </c>
      <c r="K31" s="61">
        <f t="shared" si="1"/>
        <v>6.8319444444423425</v>
      </c>
      <c r="L31" s="61">
        <f t="shared" si="5"/>
        <v>163.96666666661622</v>
      </c>
      <c r="M31" s="62">
        <f>jar_information!H17</f>
        <v>1054.7107855519071</v>
      </c>
      <c r="N31" s="61">
        <f t="shared" si="6"/>
        <v>9.0761090866858165</v>
      </c>
      <c r="O31" s="61">
        <f t="shared" si="7"/>
        <v>16.609279628635043</v>
      </c>
      <c r="P31" s="63">
        <f t="shared" si="8"/>
        <v>4.5298035350822845</v>
      </c>
      <c r="Q31" s="89">
        <v>12.0282</v>
      </c>
      <c r="R31" s="64">
        <f t="shared" si="9"/>
        <v>1.2455543961238202</v>
      </c>
      <c r="S31" s="64">
        <f t="shared" si="10"/>
        <v>77.249633744006303</v>
      </c>
      <c r="T31" s="64">
        <f t="shared" si="11"/>
        <v>0.96218620908802044</v>
      </c>
      <c r="U31" s="61">
        <v>302.8</v>
      </c>
      <c r="V31" s="65">
        <f t="shared" si="12"/>
        <v>8605.3060336692088</v>
      </c>
      <c r="W31" s="66">
        <f t="shared" si="13"/>
        <v>0.86053060336692078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43448.423611111109</v>
      </c>
      <c r="D32" s="13">
        <v>1</v>
      </c>
      <c r="E32" s="67">
        <v>850.89</v>
      </c>
      <c r="F32" s="68">
        <v>198.56</v>
      </c>
      <c r="G32" s="59">
        <f t="shared" si="3"/>
        <v>7.6955289275605146E-3</v>
      </c>
      <c r="H32" s="59">
        <f t="shared" si="4"/>
        <v>8.054474421425652E-3</v>
      </c>
      <c r="I32" s="83">
        <v>0.4236111111111111</v>
      </c>
      <c r="J32" s="60">
        <f>jar_information!R18</f>
        <v>43441.590277777781</v>
      </c>
      <c r="K32" s="61">
        <f t="shared" si="1"/>
        <v>6.8333333333284827</v>
      </c>
      <c r="L32" s="61">
        <f t="shared" si="5"/>
        <v>163.99999999988358</v>
      </c>
      <c r="M32" s="62">
        <f>jar_information!H18</f>
        <v>1049.7540949151592</v>
      </c>
      <c r="N32" s="61">
        <f t="shared" si="6"/>
        <v>8.0784130042447142</v>
      </c>
      <c r="O32" s="61">
        <f t="shared" si="7"/>
        <v>14.783495797767827</v>
      </c>
      <c r="P32" s="63">
        <f t="shared" si="8"/>
        <v>4.0318624903003162</v>
      </c>
      <c r="Q32" s="89">
        <v>12.006599999999999</v>
      </c>
      <c r="R32" s="64">
        <f t="shared" si="9"/>
        <v>1.112426584464661</v>
      </c>
      <c r="S32" s="64">
        <f t="shared" si="10"/>
        <v>80.581432626359799</v>
      </c>
      <c r="T32" s="64">
        <f t="shared" si="11"/>
        <v>0.89640927867810627</v>
      </c>
      <c r="U32" s="61">
        <v>282.10000000000002</v>
      </c>
      <c r="V32" s="65">
        <f t="shared" si="12"/>
        <v>7695.5289275605146</v>
      </c>
      <c r="W32" s="66">
        <f t="shared" si="13"/>
        <v>0.76955289275605154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43448.424305555556</v>
      </c>
      <c r="D33" s="13">
        <v>1</v>
      </c>
      <c r="E33" s="67">
        <v>930.17</v>
      </c>
      <c r="F33" s="68">
        <v>215.82</v>
      </c>
      <c r="G33" s="59">
        <f t="shared" si="3"/>
        <v>8.4298715153460681E-3</v>
      </c>
      <c r="H33" s="59">
        <f t="shared" si="4"/>
        <v>8.7977121989325762E-3</v>
      </c>
      <c r="I33" s="83">
        <v>0.42430555555555555</v>
      </c>
      <c r="J33" s="60">
        <f>jar_information!R19</f>
        <v>43441.590277777781</v>
      </c>
      <c r="K33" s="61">
        <f t="shared" si="1"/>
        <v>6.8340277777751908</v>
      </c>
      <c r="L33" s="61">
        <f t="shared" si="5"/>
        <v>164.01666666660458</v>
      </c>
      <c r="M33" s="62">
        <f>jar_information!H19</f>
        <v>1049.7540949151592</v>
      </c>
      <c r="N33" s="61">
        <f t="shared" si="6"/>
        <v>8.8492921428431934</v>
      </c>
      <c r="O33" s="61">
        <f t="shared" si="7"/>
        <v>16.194204621403046</v>
      </c>
      <c r="P33" s="63">
        <f t="shared" si="8"/>
        <v>4.4166012603826488</v>
      </c>
      <c r="Q33" s="89">
        <v>14.0084</v>
      </c>
      <c r="R33" s="64">
        <f t="shared" si="9"/>
        <v>1.2185794200198103</v>
      </c>
      <c r="S33" s="64">
        <f t="shared" si="10"/>
        <v>84.331423924128629</v>
      </c>
      <c r="T33" s="64">
        <f t="shared" si="11"/>
        <v>1.0276453765490943</v>
      </c>
      <c r="U33" s="61">
        <v>323.39999999999998</v>
      </c>
      <c r="V33" s="65">
        <f t="shared" si="12"/>
        <v>8429.8715153460689</v>
      </c>
      <c r="W33" s="66">
        <f t="shared" si="13"/>
        <v>0.84298715153460679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43448.425000000003</v>
      </c>
      <c r="D34" s="13">
        <v>1</v>
      </c>
      <c r="E34" s="67">
        <v>973.09</v>
      </c>
      <c r="F34" s="68">
        <v>209.19</v>
      </c>
      <c r="G34" s="59">
        <f t="shared" si="3"/>
        <v>8.8274242886527826E-3</v>
      </c>
      <c r="H34" s="59">
        <f t="shared" si="4"/>
        <v>8.5122158799945183E-3</v>
      </c>
      <c r="I34" s="83">
        <v>0.42499999999999999</v>
      </c>
      <c r="J34" s="60">
        <f>jar_information!R20</f>
        <v>43441.590277777781</v>
      </c>
      <c r="K34" s="61">
        <f t="shared" si="1"/>
        <v>6.8347222222218988</v>
      </c>
      <c r="L34" s="61">
        <f t="shared" si="5"/>
        <v>164.03333333332557</v>
      </c>
      <c r="M34" s="62">
        <f>jar_information!H20</f>
        <v>1049.7540949151592</v>
      </c>
      <c r="N34" s="61">
        <f t="shared" si="6"/>
        <v>9.2666247945667948</v>
      </c>
      <c r="O34" s="61">
        <f t="shared" si="7"/>
        <v>16.957923374057234</v>
      </c>
      <c r="P34" s="63">
        <f t="shared" si="8"/>
        <v>4.6248881929246997</v>
      </c>
      <c r="Q34" s="89">
        <v>14</v>
      </c>
      <c r="R34" s="64">
        <f t="shared" si="9"/>
        <v>1.2760476301866497</v>
      </c>
      <c r="S34" s="64">
        <f t="shared" si="10"/>
        <v>78.192665834281797</v>
      </c>
      <c r="T34" s="64">
        <f t="shared" si="11"/>
        <v>0.99777565935811885</v>
      </c>
      <c r="U34" s="61">
        <v>314</v>
      </c>
      <c r="V34" s="65">
        <f t="shared" si="12"/>
        <v>8827.4242886527827</v>
      </c>
      <c r="W34" s="66">
        <f t="shared" si="13"/>
        <v>0.88274242886527832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43448.427777777775</v>
      </c>
      <c r="D35" s="13">
        <v>2</v>
      </c>
      <c r="E35" s="67">
        <v>1151</v>
      </c>
      <c r="F35" s="68">
        <v>254.29</v>
      </c>
      <c r="G35" s="59">
        <f t="shared" si="3"/>
        <v>5.2376708337368858E-3</v>
      </c>
      <c r="H35" s="59">
        <f t="shared" si="4"/>
        <v>5.2271399146659207E-3</v>
      </c>
      <c r="I35" s="83">
        <v>0.42777777777777781</v>
      </c>
      <c r="J35" s="60">
        <f>jar_information!R21</f>
        <v>43441.590277777781</v>
      </c>
      <c r="K35" s="61">
        <f t="shared" si="1"/>
        <v>6.8374999999941792</v>
      </c>
      <c r="L35" s="61">
        <f t="shared" si="5"/>
        <v>164.0999999998603</v>
      </c>
      <c r="M35" s="62">
        <f>jar_information!H21</f>
        <v>1049.7540949151592</v>
      </c>
      <c r="N35" s="61">
        <f t="shared" si="6"/>
        <v>5.4982664055329913</v>
      </c>
      <c r="O35" s="61">
        <f t="shared" si="7"/>
        <v>10.061827522125375</v>
      </c>
      <c r="P35" s="63">
        <f t="shared" si="8"/>
        <v>2.7441347787614658</v>
      </c>
      <c r="Q35" s="61">
        <v>6.0008999999999997</v>
      </c>
      <c r="R35" s="64">
        <f t="shared" si="9"/>
        <v>0.75713109923571009</v>
      </c>
      <c r="S35" s="64">
        <f t="shared" si="10"/>
        <v>0</v>
      </c>
      <c r="T35" s="64">
        <f t="shared" si="11"/>
        <v>0</v>
      </c>
      <c r="U35" s="61"/>
      <c r="V35" s="65">
        <f t="shared" si="12"/>
        <v>5237.6708337368855</v>
      </c>
      <c r="W35" s="66">
        <f t="shared" si="13"/>
        <v>0.5237670833736886</v>
      </c>
    </row>
    <row r="36" spans="1:24">
      <c r="A36" s="72">
        <v>60</v>
      </c>
      <c r="B36" s="84" t="s">
        <v>14</v>
      </c>
      <c r="C36" s="56">
        <f t="shared" si="2"/>
        <v>43448.428472222222</v>
      </c>
      <c r="D36" s="13">
        <v>2</v>
      </c>
      <c r="E36" s="67">
        <v>1188</v>
      </c>
      <c r="F36" s="68">
        <v>274.94</v>
      </c>
      <c r="G36" s="59">
        <f t="shared" si="3"/>
        <v>5.4090297877483987E-3</v>
      </c>
      <c r="H36" s="59">
        <f t="shared" si="4"/>
        <v>5.671747681337937E-3</v>
      </c>
      <c r="I36" s="83">
        <v>0.4284722222222222</v>
      </c>
      <c r="J36" s="60">
        <f>jar_information!R22</f>
        <v>43441.590277777781</v>
      </c>
      <c r="K36" s="61">
        <f t="shared" si="1"/>
        <v>6.8381944444408873</v>
      </c>
      <c r="L36" s="61">
        <f t="shared" si="5"/>
        <v>164.1166666665813</v>
      </c>
      <c r="M36" s="62">
        <f>jar_information!H22</f>
        <v>1049.7540949151592</v>
      </c>
      <c r="N36" s="61">
        <f t="shared" si="6"/>
        <v>5.6781511692069557</v>
      </c>
      <c r="O36" s="61">
        <f t="shared" si="7"/>
        <v>10.391016639648729</v>
      </c>
      <c r="P36" s="63">
        <f t="shared" si="8"/>
        <v>2.8339136289951079</v>
      </c>
      <c r="Q36" s="61">
        <v>6.0059999999999993</v>
      </c>
      <c r="R36" s="64">
        <f t="shared" si="9"/>
        <v>0.7819018794800372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5409.029787748399</v>
      </c>
      <c r="W36" s="66">
        <f t="shared" si="13"/>
        <v>0.54090297877483984</v>
      </c>
    </row>
    <row r="37" spans="1:24">
      <c r="A37" s="72">
        <v>61</v>
      </c>
      <c r="B37" s="84" t="s">
        <v>15</v>
      </c>
      <c r="C37" s="56">
        <f t="shared" si="2"/>
        <v>43448.429166666669</v>
      </c>
      <c r="D37" s="13">
        <v>2</v>
      </c>
      <c r="E37" s="67">
        <v>642.79</v>
      </c>
      <c r="F37" s="68">
        <v>146.47</v>
      </c>
      <c r="G37" s="59">
        <f t="shared" si="3"/>
        <v>2.8839861305425298E-3</v>
      </c>
      <c r="H37" s="59">
        <f t="shared" si="4"/>
        <v>2.9057060452917474E-3</v>
      </c>
      <c r="I37" s="83">
        <v>0.4291666666666667</v>
      </c>
      <c r="J37" s="60">
        <f>jar_information!R23</f>
        <v>43441.590277777781</v>
      </c>
      <c r="K37" s="61">
        <f t="shared" si="1"/>
        <v>6.8388888888875954</v>
      </c>
      <c r="L37" s="61">
        <f t="shared" si="5"/>
        <v>164.13333333330229</v>
      </c>
      <c r="M37" s="62">
        <f>jar_information!H23</f>
        <v>1054.7107855519071</v>
      </c>
      <c r="N37" s="61">
        <f t="shared" si="6"/>
        <v>3.0417712772653163</v>
      </c>
      <c r="O37" s="61">
        <f t="shared" si="7"/>
        <v>5.5664414373955289</v>
      </c>
      <c r="P37" s="63">
        <f t="shared" si="8"/>
        <v>1.5181203920169624</v>
      </c>
      <c r="Q37" s="61">
        <v>4.0042</v>
      </c>
      <c r="R37" s="64">
        <f t="shared" si="9"/>
        <v>0.41743565995243465</v>
      </c>
      <c r="S37" s="64">
        <f t="shared" si="10"/>
        <v>0</v>
      </c>
      <c r="T37" s="64">
        <f t="shared" si="11"/>
        <v>0</v>
      </c>
      <c r="U37" s="61"/>
      <c r="V37" s="65">
        <f t="shared" si="12"/>
        <v>2883.9861305425297</v>
      </c>
      <c r="W37" s="66">
        <f t="shared" si="13"/>
        <v>0.28839861305425296</v>
      </c>
    </row>
    <row r="38" spans="1:24">
      <c r="A38" s="72">
        <v>62</v>
      </c>
      <c r="B38" s="84" t="s">
        <v>16</v>
      </c>
      <c r="C38" s="56">
        <f t="shared" si="2"/>
        <v>43448.430555555555</v>
      </c>
      <c r="D38" s="13">
        <v>2</v>
      </c>
      <c r="E38" s="67">
        <v>652.22</v>
      </c>
      <c r="F38" s="68">
        <v>146.97</v>
      </c>
      <c r="G38" s="59">
        <f t="shared" si="3"/>
        <v>2.9276595072000593E-3</v>
      </c>
      <c r="H38" s="59">
        <f t="shared" si="4"/>
        <v>2.9164713665186734E-3</v>
      </c>
      <c r="I38" s="83">
        <v>0.43055555555555558</v>
      </c>
      <c r="J38" s="60">
        <f>jar_information!R24</f>
        <v>43441.590277777781</v>
      </c>
      <c r="K38" s="61">
        <f t="shared" si="1"/>
        <v>6.8402777777737356</v>
      </c>
      <c r="L38" s="61">
        <f t="shared" si="5"/>
        <v>164.16666666656965</v>
      </c>
      <c r="M38" s="62">
        <f>jar_information!H24</f>
        <v>1059.6823835289158</v>
      </c>
      <c r="N38" s="61">
        <f t="shared" si="6"/>
        <v>3.1023892047508497</v>
      </c>
      <c r="O38" s="61">
        <f t="shared" si="7"/>
        <v>5.6773722446940553</v>
      </c>
      <c r="P38" s="63">
        <f t="shared" si="8"/>
        <v>1.5483742485529242</v>
      </c>
      <c r="Q38" s="61">
        <v>4.0068000000000001</v>
      </c>
      <c r="R38" s="64">
        <f t="shared" si="9"/>
        <v>0.4243044284221853</v>
      </c>
      <c r="S38" s="64">
        <f t="shared" si="10"/>
        <v>0</v>
      </c>
      <c r="T38" s="64">
        <f t="shared" si="11"/>
        <v>0</v>
      </c>
      <c r="U38" s="61"/>
      <c r="V38" s="65">
        <f t="shared" si="12"/>
        <v>2927.6595072000591</v>
      </c>
      <c r="W38" s="66">
        <f t="shared" si="13"/>
        <v>0.29276595072000594</v>
      </c>
    </row>
    <row r="39" spans="1:24">
      <c r="A39" s="72">
        <v>63</v>
      </c>
      <c r="B39" s="84" t="s">
        <v>17</v>
      </c>
      <c r="C39" s="56">
        <f t="shared" si="2"/>
        <v>43448.431250000001</v>
      </c>
      <c r="D39" s="13">
        <v>2</v>
      </c>
      <c r="E39" s="67">
        <v>1073.2</v>
      </c>
      <c r="F39" s="68">
        <v>239.01</v>
      </c>
      <c r="G39" s="59">
        <f t="shared" si="3"/>
        <v>4.8773538980045692E-3</v>
      </c>
      <c r="H39" s="59">
        <f t="shared" si="4"/>
        <v>4.8981516979710836E-3</v>
      </c>
      <c r="I39" s="83">
        <v>0.43124999999999997</v>
      </c>
      <c r="J39" s="60">
        <f>jar_information!R25</f>
        <v>43441.590277777781</v>
      </c>
      <c r="K39" s="61">
        <f t="shared" si="1"/>
        <v>6.8409722222204437</v>
      </c>
      <c r="L39" s="61">
        <f t="shared" si="5"/>
        <v>164.18333333329065</v>
      </c>
      <c r="M39" s="62">
        <f>jar_information!H25</f>
        <v>1059.6823835289158</v>
      </c>
      <c r="N39" s="61">
        <f t="shared" si="6"/>
        <v>5.1684460039515301</v>
      </c>
      <c r="O39" s="61">
        <f t="shared" si="7"/>
        <v>9.4582561872313011</v>
      </c>
      <c r="P39" s="63">
        <f t="shared" si="8"/>
        <v>2.5795244146994456</v>
      </c>
      <c r="Q39" s="61">
        <v>2.0007999999999999</v>
      </c>
      <c r="R39" s="64">
        <f t="shared" si="9"/>
        <v>0.70687279474133524</v>
      </c>
      <c r="S39" s="64">
        <f t="shared" si="10"/>
        <v>0</v>
      </c>
      <c r="T39" s="64">
        <f t="shared" si="11"/>
        <v>0</v>
      </c>
      <c r="U39" s="61"/>
      <c r="V39" s="65">
        <f t="shared" si="12"/>
        <v>4877.3538980045696</v>
      </c>
      <c r="W39" s="66">
        <f t="shared" si="13"/>
        <v>0.48773538980045694</v>
      </c>
    </row>
    <row r="40" spans="1:24">
      <c r="A40" s="72">
        <v>64</v>
      </c>
      <c r="B40" s="84" t="s">
        <v>18</v>
      </c>
      <c r="C40" s="56">
        <f t="shared" si="2"/>
        <v>43448.431944444441</v>
      </c>
      <c r="D40" s="13">
        <v>2</v>
      </c>
      <c r="E40" s="67">
        <v>891.81</v>
      </c>
      <c r="F40" s="68">
        <v>202.57</v>
      </c>
      <c r="G40" s="59">
        <f t="shared" si="3"/>
        <v>4.0372782042708286E-3</v>
      </c>
      <c r="H40" s="59">
        <f t="shared" si="4"/>
        <v>4.1135750869527674E-3</v>
      </c>
      <c r="I40" s="83">
        <v>0.43194444444444446</v>
      </c>
      <c r="J40" s="60">
        <f>jar_information!R26</f>
        <v>43441.590277777781</v>
      </c>
      <c r="K40" s="61">
        <f t="shared" si="1"/>
        <v>6.8416666666598758</v>
      </c>
      <c r="L40" s="61">
        <f t="shared" si="5"/>
        <v>164.19999999983702</v>
      </c>
      <c r="M40" s="62">
        <f>jar_information!H26</f>
        <v>1054.7107855519071</v>
      </c>
      <c r="N40" s="61">
        <f t="shared" si="6"/>
        <v>4.2581608663180788</v>
      </c>
      <c r="O40" s="61">
        <f t="shared" si="7"/>
        <v>7.7924343853620845</v>
      </c>
      <c r="P40" s="63">
        <f t="shared" si="8"/>
        <v>2.1252093778260228</v>
      </c>
      <c r="Q40" s="61">
        <v>2.0024000000000002</v>
      </c>
      <c r="R40" s="64">
        <f t="shared" si="9"/>
        <v>0.58436615688381888</v>
      </c>
      <c r="S40" s="64">
        <f t="shared" si="10"/>
        <v>0</v>
      </c>
      <c r="T40" s="64">
        <f t="shared" si="11"/>
        <v>0</v>
      </c>
      <c r="U40" s="61"/>
      <c r="V40" s="65">
        <f t="shared" si="12"/>
        <v>4037.2782042708286</v>
      </c>
      <c r="W40" s="66">
        <f t="shared" si="13"/>
        <v>0.40372782042708288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4"/>
        <v>HEG32-2-1_14122018</v>
      </c>
      <c r="C44">
        <v>14122018</v>
      </c>
    </row>
    <row r="45" spans="1:24">
      <c r="A45" s="90">
        <v>44</v>
      </c>
      <c r="B45" s="76" t="str">
        <f t="shared" si="14"/>
        <v>HEG32-2-2_14122018</v>
      </c>
      <c r="C45">
        <v>14122018</v>
      </c>
    </row>
    <row r="46" spans="1:24">
      <c r="A46" s="85">
        <v>45</v>
      </c>
      <c r="B46" s="76" t="str">
        <f t="shared" si="14"/>
        <v>HEG48-2-1_12122018</v>
      </c>
      <c r="C46">
        <v>12122018</v>
      </c>
    </row>
    <row r="47" spans="1:24">
      <c r="A47" s="85">
        <v>46</v>
      </c>
      <c r="B47" s="76" t="str">
        <f t="shared" si="14"/>
        <v>HEG48-2-2_12122018</v>
      </c>
      <c r="C47">
        <v>12122018</v>
      </c>
    </row>
    <row r="48" spans="1:24">
      <c r="A48" s="90">
        <v>47</v>
      </c>
      <c r="B48" s="76" t="str">
        <f t="shared" si="14"/>
        <v>HEW22-2-1_14122018</v>
      </c>
      <c r="C48">
        <v>14122018</v>
      </c>
    </row>
    <row r="49" spans="1:3">
      <c r="A49" s="90">
        <v>48</v>
      </c>
      <c r="B49" s="76" t="str">
        <f t="shared" si="14"/>
        <v>HEW22-2-2_14122018</v>
      </c>
      <c r="C49">
        <v>14122018</v>
      </c>
    </row>
    <row r="50" spans="1:3">
      <c r="A50" s="85">
        <v>49</v>
      </c>
      <c r="B50" s="76" t="str">
        <f t="shared" si="14"/>
        <v>HEW41-2-1_12122018</v>
      </c>
      <c r="C50">
        <v>12122018</v>
      </c>
    </row>
    <row r="51" spans="1:3">
      <c r="A51" s="85">
        <v>50</v>
      </c>
      <c r="B51" s="76" t="str">
        <f t="shared" si="14"/>
        <v>HEW41-2-2_12122018</v>
      </c>
      <c r="C51">
        <v>12122018</v>
      </c>
    </row>
    <row r="52" spans="1:3">
      <c r="A52" s="90">
        <v>51</v>
      </c>
      <c r="B52" s="76" t="str">
        <f t="shared" si="14"/>
        <v>HEW42-2-1_14122018</v>
      </c>
      <c r="C52">
        <v>14122018</v>
      </c>
    </row>
    <row r="53" spans="1:3">
      <c r="A53" s="90">
        <v>52</v>
      </c>
      <c r="B53" s="76" t="str">
        <f t="shared" si="14"/>
        <v>HEW42-2-2_14122018</v>
      </c>
      <c r="C53">
        <v>14122018</v>
      </c>
    </row>
    <row r="54" spans="1:3">
      <c r="A54" s="90">
        <v>53</v>
      </c>
      <c r="B54" s="76" t="str">
        <f t="shared" si="14"/>
        <v>SEG38-2-1_14122018</v>
      </c>
      <c r="C54">
        <v>14122018</v>
      </c>
    </row>
    <row r="55" spans="1:3">
      <c r="A55" s="90">
        <v>54</v>
      </c>
      <c r="B55" s="76" t="str">
        <f t="shared" si="14"/>
        <v>SEG38-2-2_14122018</v>
      </c>
      <c r="C55">
        <v>14122018</v>
      </c>
    </row>
    <row r="56" spans="1:3">
      <c r="A56" s="90">
        <v>55</v>
      </c>
      <c r="B56" s="76" t="str">
        <f t="shared" si="14"/>
        <v>SEG40-2-1_14122018</v>
      </c>
      <c r="C56">
        <v>14122018</v>
      </c>
    </row>
    <row r="57" spans="1:3">
      <c r="A57" s="90">
        <v>56</v>
      </c>
      <c r="B57" s="76" t="str">
        <f t="shared" si="14"/>
        <v>SEG40-2-2_14122018</v>
      </c>
      <c r="C57">
        <v>14122018</v>
      </c>
    </row>
    <row r="58" spans="1:3">
      <c r="A58" s="90">
        <v>57</v>
      </c>
      <c r="B58" s="76" t="str">
        <f t="shared" si="14"/>
        <v>SEG46-2-1_14122018</v>
      </c>
      <c r="C58">
        <v>14122018</v>
      </c>
    </row>
    <row r="59" spans="1:3">
      <c r="A59" s="90">
        <v>58</v>
      </c>
      <c r="B59" s="76" t="str">
        <f t="shared" si="14"/>
        <v>SEG46-2-2_14122018</v>
      </c>
      <c r="C59">
        <v>14122018</v>
      </c>
    </row>
    <row r="60" spans="1:3">
      <c r="A60" s="72">
        <v>59</v>
      </c>
      <c r="B60" s="76" t="str">
        <f t="shared" si="14"/>
        <v>SEW11-2-1_17122018</v>
      </c>
      <c r="C60">
        <v>17122018</v>
      </c>
    </row>
    <row r="61" spans="1:3">
      <c r="A61" s="72">
        <v>60</v>
      </c>
      <c r="B61" s="76" t="str">
        <f t="shared" si="14"/>
        <v>SEW11-2-2_17122018</v>
      </c>
      <c r="C61">
        <v>17122018</v>
      </c>
    </row>
    <row r="62" spans="1:3">
      <c r="A62" s="72">
        <v>61</v>
      </c>
      <c r="B62" s="76" t="str">
        <f t="shared" si="14"/>
        <v>SEW34-2-1_</v>
      </c>
    </row>
    <row r="63" spans="1:3">
      <c r="A63" s="72">
        <v>62</v>
      </c>
      <c r="B63" s="76" t="str">
        <f t="shared" si="14"/>
        <v>SEW34-2-2_</v>
      </c>
    </row>
    <row r="64" spans="1:3">
      <c r="A64" s="72">
        <v>63</v>
      </c>
      <c r="B64" s="76" t="str">
        <f t="shared" si="14"/>
        <v>SEW43-2-1_17122018</v>
      </c>
      <c r="C64">
        <v>17122018</v>
      </c>
    </row>
    <row r="65" spans="1:3">
      <c r="A65" s="72">
        <v>64</v>
      </c>
      <c r="B65" s="76" t="str">
        <f t="shared" si="14"/>
        <v>SEW43-2-2_17122018</v>
      </c>
      <c r="C65">
        <v>17122018</v>
      </c>
    </row>
  </sheetData>
  <conditionalFormatting sqref="O17:O40">
    <cfRule type="cellIs" dxfId="55" priority="14" operator="greaterThan">
      <formula>26</formula>
    </cfRule>
  </conditionalFormatting>
  <conditionalFormatting sqref="Q17">
    <cfRule type="cellIs" dxfId="54" priority="13" operator="lessThan">
      <formula>$O$17</formula>
    </cfRule>
  </conditionalFormatting>
  <conditionalFormatting sqref="O17:O18">
    <cfRule type="cellIs" dxfId="53" priority="12" operator="greaterThan">
      <formula>34</formula>
    </cfRule>
  </conditionalFormatting>
  <conditionalFormatting sqref="O19:O20">
    <cfRule type="cellIs" dxfId="52" priority="11" operator="greaterThan">
      <formula>32</formula>
    </cfRule>
  </conditionalFormatting>
  <conditionalFormatting sqref="O21:O22">
    <cfRule type="cellIs" dxfId="51" priority="9" operator="greaterThan">
      <formula>30</formula>
    </cfRule>
    <cfRule type="cellIs" dxfId="50" priority="10" operator="greaterThan">
      <formula>30</formula>
    </cfRule>
  </conditionalFormatting>
  <conditionalFormatting sqref="O23:O24">
    <cfRule type="cellIs" dxfId="49" priority="8" operator="greaterThan">
      <formula>2</formula>
    </cfRule>
  </conditionalFormatting>
  <conditionalFormatting sqref="O25:O26">
    <cfRule type="cellIs" dxfId="48" priority="7" operator="greaterThan">
      <formula>10</formula>
    </cfRule>
  </conditionalFormatting>
  <conditionalFormatting sqref="O27:O28">
    <cfRule type="cellIs" dxfId="47" priority="6" operator="greaterThan">
      <formula>2</formula>
    </cfRule>
  </conditionalFormatting>
  <conditionalFormatting sqref="O29:O30 O33:O34">
    <cfRule type="cellIs" dxfId="46" priority="5" operator="greaterThan">
      <formula>14</formula>
    </cfRule>
  </conditionalFormatting>
  <conditionalFormatting sqref="O31:O32">
    <cfRule type="cellIs" dxfId="45" priority="4" operator="greaterThan">
      <formula>12</formula>
    </cfRule>
  </conditionalFormatting>
  <conditionalFormatting sqref="R17:R40">
    <cfRule type="cellIs" dxfId="44" priority="1" operator="greaterThan">
      <formula>1</formula>
    </cfRule>
    <cfRule type="cellIs" dxfId="43" priority="2" operator="greaterThan">
      <formula>0.5</formula>
    </cfRule>
    <cfRule type="cellIs" dxfId="42" priority="3" operator="greaterThan">
      <formula>1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workbookViewId="0">
      <selection activeCell="A2" sqref="A2:O45"/>
    </sheetView>
  </sheetViews>
  <sheetFormatPr baseColWidth="10" defaultRowHeight="15" x14ac:dyDescent="0"/>
  <sheetData>
    <row r="1" spans="1:15">
      <c r="A1" s="145" t="s">
        <v>178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5" ht="22">
      <c r="A2" s="93" t="s">
        <v>113</v>
      </c>
      <c r="B2" s="94" t="s">
        <v>114</v>
      </c>
      <c r="C2" s="94" t="s">
        <v>115</v>
      </c>
      <c r="D2" s="94" t="s">
        <v>116</v>
      </c>
      <c r="E2" s="95" t="s">
        <v>117</v>
      </c>
      <c r="F2" s="95" t="s">
        <v>118</v>
      </c>
      <c r="G2" s="95" t="s">
        <v>119</v>
      </c>
      <c r="H2" s="95" t="s">
        <v>120</v>
      </c>
      <c r="I2" s="96" t="s">
        <v>262</v>
      </c>
      <c r="J2" s="96" t="s">
        <v>121</v>
      </c>
      <c r="K2" s="97" t="s">
        <v>122</v>
      </c>
      <c r="L2" s="98" t="s">
        <v>104</v>
      </c>
      <c r="M2" s="98" t="s">
        <v>123</v>
      </c>
      <c r="N2" s="75" t="s">
        <v>124</v>
      </c>
      <c r="O2" s="94"/>
    </row>
    <row r="3" spans="1:15">
      <c r="A3" s="99" t="s">
        <v>125</v>
      </c>
      <c r="B3" s="5"/>
      <c r="C3" s="5"/>
      <c r="D3" s="5"/>
      <c r="K3" s="5" t="s">
        <v>126</v>
      </c>
    </row>
    <row r="4" spans="1:15">
      <c r="A4" s="100" t="s">
        <v>127</v>
      </c>
      <c r="B4" s="101">
        <v>2606</v>
      </c>
      <c r="C4" s="101">
        <v>3104</v>
      </c>
      <c r="D4" s="101">
        <v>3680</v>
      </c>
      <c r="E4" s="100" t="s">
        <v>27</v>
      </c>
      <c r="F4" s="100" t="s">
        <v>128</v>
      </c>
      <c r="G4" s="122">
        <v>28551.278160000002</v>
      </c>
      <c r="H4" s="102" t="s">
        <v>37</v>
      </c>
      <c r="I4" s="103">
        <v>43441.551950231478</v>
      </c>
      <c r="J4" s="104" t="s">
        <v>129</v>
      </c>
      <c r="K4" s="105">
        <v>-27.573606830342982</v>
      </c>
      <c r="L4" s="106">
        <v>26773.624766719244</v>
      </c>
      <c r="M4" s="107">
        <v>7.9001369001369</v>
      </c>
      <c r="N4" s="108"/>
    </row>
    <row r="5" spans="1:15">
      <c r="A5" s="100" t="s">
        <v>130</v>
      </c>
      <c r="B5" s="101">
        <v>2623</v>
      </c>
      <c r="C5" s="101">
        <v>3120</v>
      </c>
      <c r="D5" s="101">
        <v>3703</v>
      </c>
      <c r="E5" s="100" t="s">
        <v>27</v>
      </c>
      <c r="F5" s="100" t="s">
        <v>128</v>
      </c>
      <c r="G5" s="122">
        <v>28551.278160000002</v>
      </c>
      <c r="H5" s="102" t="s">
        <v>37</v>
      </c>
      <c r="I5" s="103">
        <v>43441.555596064813</v>
      </c>
      <c r="J5" s="104" t="s">
        <v>129</v>
      </c>
      <c r="K5" s="105">
        <v>-27.504392148265552</v>
      </c>
      <c r="L5" s="106">
        <v>26916.277374875852</v>
      </c>
      <c r="M5" s="107">
        <v>7.9001369001369</v>
      </c>
      <c r="N5" s="109">
        <f>ABS(K4-K5)</f>
        <v>6.9214682077429757E-2</v>
      </c>
    </row>
    <row r="6" spans="1:15">
      <c r="A6" s="100" t="s">
        <v>131</v>
      </c>
      <c r="B6" s="101">
        <v>2392</v>
      </c>
      <c r="C6" s="101">
        <v>2846</v>
      </c>
      <c r="D6" s="101">
        <v>3377</v>
      </c>
      <c r="E6" s="100" t="s">
        <v>28</v>
      </c>
      <c r="F6" s="100" t="s">
        <v>128</v>
      </c>
      <c r="G6" s="122">
        <v>26359.385320000001</v>
      </c>
      <c r="H6" s="102" t="s">
        <v>37</v>
      </c>
      <c r="I6" s="103">
        <v>43441.559241898147</v>
      </c>
      <c r="J6" s="104" t="s">
        <v>129</v>
      </c>
      <c r="K6" s="105">
        <v>-27.455177087544058</v>
      </c>
      <c r="L6" s="106">
        <v>24549.094739189521</v>
      </c>
      <c r="M6" s="107">
        <v>7.9001369001369</v>
      </c>
      <c r="N6" s="108"/>
    </row>
    <row r="7" spans="1:15">
      <c r="A7" s="100" t="s">
        <v>132</v>
      </c>
      <c r="B7" s="101">
        <v>2338</v>
      </c>
      <c r="C7" s="101">
        <v>2783</v>
      </c>
      <c r="D7" s="101">
        <v>3302</v>
      </c>
      <c r="E7" s="100" t="s">
        <v>28</v>
      </c>
      <c r="F7" s="100" t="s">
        <v>128</v>
      </c>
      <c r="G7" s="122">
        <v>26359.385320000001</v>
      </c>
      <c r="H7" s="102" t="s">
        <v>37</v>
      </c>
      <c r="I7" s="103">
        <v>43441.562876157404</v>
      </c>
      <c r="J7" s="104" t="s">
        <v>129</v>
      </c>
      <c r="K7" s="105">
        <v>-27.547963198669972</v>
      </c>
      <c r="L7" s="106">
        <v>24008.080965368303</v>
      </c>
      <c r="M7" s="107">
        <v>7.9001369001369</v>
      </c>
      <c r="N7" s="109">
        <f>ABS(K6-K7)</f>
        <v>9.2786111125914061E-2</v>
      </c>
    </row>
    <row r="8" spans="1:15">
      <c r="A8" s="100" t="s">
        <v>133</v>
      </c>
      <c r="B8" s="101">
        <v>2229</v>
      </c>
      <c r="C8" s="101">
        <v>2655</v>
      </c>
      <c r="D8" s="101">
        <v>3147</v>
      </c>
      <c r="E8" s="100" t="s">
        <v>25</v>
      </c>
      <c r="F8" s="100" t="s">
        <v>128</v>
      </c>
      <c r="G8" s="122">
        <v>23843.716609999999</v>
      </c>
      <c r="H8" s="102" t="s">
        <v>37</v>
      </c>
      <c r="I8" s="103">
        <v>43441.570230324076</v>
      </c>
      <c r="J8" s="104" t="s">
        <v>129</v>
      </c>
      <c r="K8" s="105">
        <v>-26.441531315696064</v>
      </c>
      <c r="L8" s="106">
        <v>22862.092639386239</v>
      </c>
      <c r="M8" s="107">
        <v>7.9001369001369</v>
      </c>
      <c r="N8" s="108"/>
    </row>
    <row r="9" spans="1:15">
      <c r="A9" s="100" t="s">
        <v>134</v>
      </c>
      <c r="B9" s="101">
        <v>2238</v>
      </c>
      <c r="C9" s="101">
        <v>2667</v>
      </c>
      <c r="D9" s="101">
        <v>3159</v>
      </c>
      <c r="E9" s="100" t="s">
        <v>25</v>
      </c>
      <c r="F9" s="100" t="s">
        <v>128</v>
      </c>
      <c r="G9" s="122">
        <v>23843.716609999999</v>
      </c>
      <c r="H9" s="102" t="s">
        <v>37</v>
      </c>
      <c r="I9" s="103">
        <v>43441.573864583333</v>
      </c>
      <c r="J9" s="104" t="s">
        <v>129</v>
      </c>
      <c r="K9" s="105">
        <v>-26.617315855449096</v>
      </c>
      <c r="L9" s="106">
        <v>22972.121975229278</v>
      </c>
      <c r="M9" s="107">
        <v>7.9001369001369</v>
      </c>
      <c r="N9" s="109">
        <f>ABS(K8-K9)</f>
        <v>0.17578453975303177</v>
      </c>
    </row>
    <row r="10" spans="1:15">
      <c r="A10" s="100" t="s">
        <v>135</v>
      </c>
      <c r="B10" s="101">
        <v>2322</v>
      </c>
      <c r="C10" s="101">
        <v>2767</v>
      </c>
      <c r="D10" s="101">
        <v>3277</v>
      </c>
      <c r="E10" s="100" t="s">
        <v>26</v>
      </c>
      <c r="F10" s="100" t="s">
        <v>128</v>
      </c>
      <c r="G10" s="122">
        <v>25052.635180000001</v>
      </c>
      <c r="H10" s="102" t="s">
        <v>37</v>
      </c>
      <c r="I10" s="103">
        <v>43441.577484953705</v>
      </c>
      <c r="J10" s="104" t="s">
        <v>129</v>
      </c>
      <c r="K10" s="105">
        <v>-26.390112657144261</v>
      </c>
      <c r="L10" s="106">
        <v>23829.845468167929</v>
      </c>
      <c r="M10" s="107">
        <v>7.9001369001369</v>
      </c>
      <c r="N10" s="108"/>
    </row>
    <row r="11" spans="1:15">
      <c r="A11" s="100" t="s">
        <v>136</v>
      </c>
      <c r="B11" s="101">
        <v>2319</v>
      </c>
      <c r="C11" s="101">
        <v>2764</v>
      </c>
      <c r="D11" s="101">
        <v>3275</v>
      </c>
      <c r="E11" s="100" t="s">
        <v>26</v>
      </c>
      <c r="F11" s="100" t="s">
        <v>128</v>
      </c>
      <c r="G11" s="122">
        <v>25052.635180000001</v>
      </c>
      <c r="H11" s="102" t="s">
        <v>37</v>
      </c>
      <c r="I11" s="103">
        <v>43441.581118055554</v>
      </c>
      <c r="J11" s="104" t="s">
        <v>129</v>
      </c>
      <c r="K11" s="105">
        <v>-26.422900290225453</v>
      </c>
      <c r="L11" s="106">
        <v>23809.431962331833</v>
      </c>
      <c r="M11" s="107">
        <v>7.9001369001369</v>
      </c>
      <c r="N11" s="109">
        <f>ABS(K10-K11)</f>
        <v>3.2787633081191814E-2</v>
      </c>
    </row>
    <row r="12" spans="1:15">
      <c r="A12" s="100" t="s">
        <v>137</v>
      </c>
      <c r="B12" s="101">
        <v>2255</v>
      </c>
      <c r="C12" s="101">
        <v>2687</v>
      </c>
      <c r="D12" s="101">
        <v>3184</v>
      </c>
      <c r="E12" s="100" t="s">
        <v>29</v>
      </c>
      <c r="F12" s="100" t="s">
        <v>128</v>
      </c>
      <c r="G12" s="122">
        <v>25308.860700000001</v>
      </c>
      <c r="H12" s="102" t="s">
        <v>37</v>
      </c>
      <c r="I12" s="103">
        <v>43441.59292476852</v>
      </c>
      <c r="J12" s="104" t="s">
        <v>129</v>
      </c>
      <c r="K12" s="105">
        <v>-26.939952615583159</v>
      </c>
      <c r="L12" s="106">
        <v>23164.543873595103</v>
      </c>
      <c r="M12" s="107">
        <v>7.9001369001369</v>
      </c>
      <c r="N12" s="108"/>
    </row>
    <row r="13" spans="1:15">
      <c r="A13" s="100" t="s">
        <v>138</v>
      </c>
      <c r="B13" s="101">
        <v>2274</v>
      </c>
      <c r="C13" s="101">
        <v>2708</v>
      </c>
      <c r="D13" s="101">
        <v>3212</v>
      </c>
      <c r="E13" s="100" t="s">
        <v>29</v>
      </c>
      <c r="F13" s="100" t="s">
        <v>128</v>
      </c>
      <c r="G13" s="122">
        <v>25308.860700000001</v>
      </c>
      <c r="H13" s="102" t="s">
        <v>37</v>
      </c>
      <c r="I13" s="103">
        <v>43441.596559027777</v>
      </c>
      <c r="J13" s="104" t="s">
        <v>129</v>
      </c>
      <c r="K13" s="105">
        <v>-27.003739275743428</v>
      </c>
      <c r="L13" s="106">
        <v>23357.263836961498</v>
      </c>
      <c r="M13" s="107">
        <v>7.9001369001369</v>
      </c>
      <c r="N13" s="109">
        <f>ABS(K12-K13)</f>
        <v>6.3786660160268127E-2</v>
      </c>
    </row>
    <row r="14" spans="1:15">
      <c r="A14" s="100" t="s">
        <v>139</v>
      </c>
      <c r="B14" s="101">
        <v>3811</v>
      </c>
      <c r="C14" s="101">
        <v>4539</v>
      </c>
      <c r="D14" s="101">
        <v>5384</v>
      </c>
      <c r="E14" s="100" t="s">
        <v>30</v>
      </c>
      <c r="F14" s="100" t="s">
        <v>140</v>
      </c>
      <c r="G14" s="122">
        <v>22508.082859999999</v>
      </c>
      <c r="H14" s="102" t="s">
        <v>37</v>
      </c>
      <c r="I14" s="103">
        <v>43441.60019907407</v>
      </c>
      <c r="J14" s="104" t="s">
        <v>129</v>
      </c>
      <c r="K14" s="105">
        <v>-27.141555756358812</v>
      </c>
      <c r="L14" s="106">
        <v>22328.850351287241</v>
      </c>
      <c r="M14" s="107">
        <v>4.3604264096228071</v>
      </c>
      <c r="N14" s="108"/>
    </row>
    <row r="15" spans="1:15">
      <c r="A15" s="100" t="s">
        <v>141</v>
      </c>
      <c r="B15" s="101">
        <v>3830</v>
      </c>
      <c r="C15" s="101">
        <v>4560</v>
      </c>
      <c r="D15" s="101">
        <v>5410</v>
      </c>
      <c r="E15" s="100" t="s">
        <v>30</v>
      </c>
      <c r="F15" s="100" t="s">
        <v>140</v>
      </c>
      <c r="G15" s="122">
        <v>22508.082859999999</v>
      </c>
      <c r="H15" s="102" t="s">
        <v>37</v>
      </c>
      <c r="I15" s="103">
        <v>43441.603844907404</v>
      </c>
      <c r="J15" s="104" t="s">
        <v>129</v>
      </c>
      <c r="K15" s="105">
        <v>-27.164339332516857</v>
      </c>
      <c r="L15" s="106">
        <v>22450.655708393515</v>
      </c>
      <c r="M15" s="107">
        <v>4.3604264096228071</v>
      </c>
      <c r="N15" s="109">
        <f>ABS(K14-K15)</f>
        <v>2.2783576158044383E-2</v>
      </c>
    </row>
    <row r="16" spans="1:15">
      <c r="A16" s="100" t="s">
        <v>142</v>
      </c>
      <c r="B16" s="101">
        <v>2568</v>
      </c>
      <c r="C16" s="101">
        <v>3063</v>
      </c>
      <c r="D16" s="101">
        <v>3623</v>
      </c>
      <c r="E16" s="100" t="s">
        <v>3</v>
      </c>
      <c r="F16" s="100" t="s">
        <v>143</v>
      </c>
      <c r="G16" s="122">
        <v>6222.706666</v>
      </c>
      <c r="H16" s="102" t="s">
        <v>37</v>
      </c>
      <c r="I16" s="103">
        <v>43441.611243055551</v>
      </c>
      <c r="J16" s="104" t="s">
        <v>129</v>
      </c>
      <c r="K16" s="105">
        <v>-25.274073381284929</v>
      </c>
      <c r="L16" s="106">
        <v>6052.5520885033411</v>
      </c>
      <c r="M16" s="107">
        <v>1.3456925510660691</v>
      </c>
      <c r="N16" s="108"/>
    </row>
    <row r="17" spans="1:14">
      <c r="A17" s="100" t="s">
        <v>144</v>
      </c>
      <c r="B17" s="101">
        <v>2516</v>
      </c>
      <c r="C17" s="101">
        <v>3001</v>
      </c>
      <c r="D17" s="101">
        <v>3549</v>
      </c>
      <c r="E17" s="100" t="s">
        <v>3</v>
      </c>
      <c r="F17" s="100" t="s">
        <v>143</v>
      </c>
      <c r="G17" s="122">
        <v>6222.706666</v>
      </c>
      <c r="H17" s="102" t="s">
        <v>37</v>
      </c>
      <c r="I17" s="103">
        <v>43441.614912037039</v>
      </c>
      <c r="J17" s="104" t="s">
        <v>129</v>
      </c>
      <c r="K17" s="105">
        <v>-25.25385005108668</v>
      </c>
      <c r="L17" s="106">
        <v>6004.6434239782193</v>
      </c>
      <c r="M17" s="107">
        <v>1.3456925510660691</v>
      </c>
      <c r="N17" s="109">
        <f>ABS(K16-K17)</f>
        <v>2.0223330198248846E-2</v>
      </c>
    </row>
    <row r="18" spans="1:14">
      <c r="A18" s="100" t="s">
        <v>145</v>
      </c>
      <c r="B18" s="101">
        <v>2043</v>
      </c>
      <c r="C18" s="101">
        <v>2432</v>
      </c>
      <c r="D18" s="101">
        <v>2882</v>
      </c>
      <c r="E18" s="100" t="s">
        <v>4</v>
      </c>
      <c r="F18" s="100" t="s">
        <v>140</v>
      </c>
      <c r="G18" s="122">
        <v>12655.984119999999</v>
      </c>
      <c r="H18" s="102" t="s">
        <v>37</v>
      </c>
      <c r="I18" s="103">
        <v>43441.61852314815</v>
      </c>
      <c r="J18" s="104" t="s">
        <v>129</v>
      </c>
      <c r="K18" s="105">
        <v>-26.935448041650638</v>
      </c>
      <c r="L18" s="106">
        <v>12139.130092609143</v>
      </c>
      <c r="M18" s="107">
        <v>4.3604264096228071</v>
      </c>
      <c r="N18" s="108"/>
    </row>
    <row r="19" spans="1:14">
      <c r="A19" s="100" t="s">
        <v>146</v>
      </c>
      <c r="B19" s="101">
        <v>2047</v>
      </c>
      <c r="C19" s="101">
        <v>2437</v>
      </c>
      <c r="D19" s="101">
        <v>2888</v>
      </c>
      <c r="E19" s="100" t="s">
        <v>4</v>
      </c>
      <c r="F19" s="100" t="s">
        <v>140</v>
      </c>
      <c r="G19" s="122">
        <v>12655.984119999999</v>
      </c>
      <c r="H19" s="102" t="s">
        <v>37</v>
      </c>
      <c r="I19" s="103">
        <v>43441.622168981477</v>
      </c>
      <c r="J19" s="104" t="s">
        <v>129</v>
      </c>
      <c r="K19" s="105">
        <v>-26.868233321710626</v>
      </c>
      <c r="L19" s="106">
        <v>12160.654859462245</v>
      </c>
      <c r="M19" s="107">
        <v>4.3604264096228071</v>
      </c>
      <c r="N19" s="109">
        <f>ABS(K18-K19)</f>
        <v>6.7214719940011491E-2</v>
      </c>
    </row>
    <row r="20" spans="1:14">
      <c r="A20" s="100" t="s">
        <v>147</v>
      </c>
      <c r="B20" s="101">
        <v>1658</v>
      </c>
      <c r="C20" s="101">
        <v>1978</v>
      </c>
      <c r="D20" s="101">
        <v>2334</v>
      </c>
      <c r="E20" s="100" t="s">
        <v>31</v>
      </c>
      <c r="F20" s="100" t="s">
        <v>143</v>
      </c>
      <c r="G20" s="122">
        <v>4090.071805</v>
      </c>
      <c r="H20" s="102" t="s">
        <v>37</v>
      </c>
      <c r="I20" s="103">
        <v>43441.634047453706</v>
      </c>
      <c r="J20" s="104" t="s">
        <v>129</v>
      </c>
      <c r="K20" s="105">
        <v>-25.178469254804671</v>
      </c>
      <c r="L20" s="106">
        <v>3950.8193707416526</v>
      </c>
      <c r="M20" s="107">
        <v>1.3456925510660691</v>
      </c>
      <c r="N20" s="108"/>
    </row>
    <row r="21" spans="1:14">
      <c r="A21" s="100" t="s">
        <v>148</v>
      </c>
      <c r="B21" s="101">
        <v>1671</v>
      </c>
      <c r="C21" s="101">
        <v>1994</v>
      </c>
      <c r="D21" s="101">
        <v>2353</v>
      </c>
      <c r="E21" s="100" t="s">
        <v>31</v>
      </c>
      <c r="F21" s="100" t="s">
        <v>143</v>
      </c>
      <c r="G21" s="122">
        <v>4090.071805</v>
      </c>
      <c r="H21" s="102" t="s">
        <v>37</v>
      </c>
      <c r="I21" s="103">
        <v>43441.63770486111</v>
      </c>
      <c r="J21" s="104" t="s">
        <v>129</v>
      </c>
      <c r="K21" s="105">
        <v>-25.190249178998478</v>
      </c>
      <c r="L21" s="106">
        <v>3915.8035466318397</v>
      </c>
      <c r="M21" s="107">
        <v>1.3456925510660691</v>
      </c>
      <c r="N21" s="109">
        <f>ABS(K20-K21)</f>
        <v>1.1779924193806579E-2</v>
      </c>
    </row>
    <row r="22" spans="1:14">
      <c r="A22" s="100" t="s">
        <v>149</v>
      </c>
      <c r="B22" s="101">
        <v>1246</v>
      </c>
      <c r="C22" s="101">
        <v>1486</v>
      </c>
      <c r="D22" s="101">
        <v>1754</v>
      </c>
      <c r="E22" s="100" t="s">
        <v>5</v>
      </c>
      <c r="F22" s="100" t="s">
        <v>150</v>
      </c>
      <c r="G22" s="122">
        <v>2629.8658740000001</v>
      </c>
      <c r="H22" s="102" t="s">
        <v>37</v>
      </c>
      <c r="I22" s="103">
        <v>43441.641408564814</v>
      </c>
      <c r="J22" s="104" t="s">
        <v>129</v>
      </c>
      <c r="K22" s="105">
        <v>-25.861084064854765</v>
      </c>
      <c r="L22" s="106">
        <v>2463.1222541847796</v>
      </c>
      <c r="M22" s="123">
        <v>1</v>
      </c>
      <c r="N22" s="108"/>
    </row>
    <row r="23" spans="1:14">
      <c r="A23" s="100" t="s">
        <v>151</v>
      </c>
      <c r="B23" s="101">
        <v>1237</v>
      </c>
      <c r="C23" s="101">
        <v>1475</v>
      </c>
      <c r="D23" s="101">
        <v>1742</v>
      </c>
      <c r="E23" s="100" t="s">
        <v>5</v>
      </c>
      <c r="F23" s="100" t="s">
        <v>150</v>
      </c>
      <c r="G23" s="122">
        <v>2629.8658740000001</v>
      </c>
      <c r="H23" s="102" t="s">
        <v>37</v>
      </c>
      <c r="I23" s="103">
        <v>43441.645077546302</v>
      </c>
      <c r="J23" s="104" t="s">
        <v>129</v>
      </c>
      <c r="K23" s="105">
        <v>-25.797861548739444</v>
      </c>
      <c r="L23" s="106">
        <v>2434.0073440281735</v>
      </c>
      <c r="M23" s="123">
        <v>1</v>
      </c>
      <c r="N23" s="109">
        <f>ABS(K22-K23)</f>
        <v>6.3222516115320815E-2</v>
      </c>
    </row>
    <row r="24" spans="1:14">
      <c r="A24" s="100" t="s">
        <v>152</v>
      </c>
      <c r="B24" s="101">
        <v>1515</v>
      </c>
      <c r="C24" s="101">
        <v>1806</v>
      </c>
      <c r="D24" s="101">
        <v>2139</v>
      </c>
      <c r="E24" s="100" t="s">
        <v>7</v>
      </c>
      <c r="F24" s="100" t="s">
        <v>140</v>
      </c>
      <c r="G24" s="122">
        <v>9434.0647059999992</v>
      </c>
      <c r="H24" s="102" t="s">
        <v>37</v>
      </c>
      <c r="I24" s="103">
        <v>43441.652344907408</v>
      </c>
      <c r="J24" s="104" t="s">
        <v>129</v>
      </c>
      <c r="K24" s="105">
        <v>-26.69617202175813</v>
      </c>
      <c r="L24" s="106">
        <v>8916.2191337120148</v>
      </c>
      <c r="M24" s="107">
        <v>4.3604264096228071</v>
      </c>
      <c r="N24" s="108"/>
    </row>
    <row r="25" spans="1:14">
      <c r="A25" s="100" t="s">
        <v>153</v>
      </c>
      <c r="B25" s="101">
        <v>1518</v>
      </c>
      <c r="C25" s="101">
        <v>1809</v>
      </c>
      <c r="D25" s="101">
        <v>2143</v>
      </c>
      <c r="E25" s="100" t="s">
        <v>7</v>
      </c>
      <c r="F25" s="100" t="s">
        <v>140</v>
      </c>
      <c r="G25" s="122">
        <v>9434.0647059999992</v>
      </c>
      <c r="H25" s="102" t="s">
        <v>37</v>
      </c>
      <c r="I25" s="103">
        <v>43441.655988425926</v>
      </c>
      <c r="J25" s="104" t="s">
        <v>129</v>
      </c>
      <c r="K25" s="105">
        <v>-26.663957411233049</v>
      </c>
      <c r="L25" s="106">
        <v>8939.6709512089583</v>
      </c>
      <c r="M25" s="107">
        <v>4.3604264096228071</v>
      </c>
      <c r="N25" s="109">
        <f>ABS(K24-K25)</f>
        <v>3.22146105250809E-2</v>
      </c>
    </row>
    <row r="26" spans="1:14">
      <c r="A26" s="100" t="s">
        <v>154</v>
      </c>
      <c r="B26" s="101">
        <v>1770</v>
      </c>
      <c r="C26" s="101">
        <v>2108</v>
      </c>
      <c r="D26" s="101">
        <v>2500</v>
      </c>
      <c r="E26" s="100" t="s">
        <v>8</v>
      </c>
      <c r="F26" s="100" t="s">
        <v>140</v>
      </c>
      <c r="G26" s="122">
        <v>10765.50567</v>
      </c>
      <c r="H26" s="102" t="s">
        <v>37</v>
      </c>
      <c r="I26" s="103">
        <v>43441.659622685183</v>
      </c>
      <c r="J26" s="104" t="s">
        <v>129</v>
      </c>
      <c r="K26" s="105">
        <v>-27.061737748036929</v>
      </c>
      <c r="L26" s="106">
        <v>10421.685408402009</v>
      </c>
      <c r="M26" s="107">
        <v>4.3604264096228071</v>
      </c>
      <c r="N26" s="108"/>
    </row>
    <row r="27" spans="1:14">
      <c r="A27" s="100" t="s">
        <v>155</v>
      </c>
      <c r="B27" s="101">
        <v>1773</v>
      </c>
      <c r="C27" s="101">
        <v>2111</v>
      </c>
      <c r="D27" s="101">
        <v>2503</v>
      </c>
      <c r="E27" s="100" t="s">
        <v>8</v>
      </c>
      <c r="F27" s="100" t="s">
        <v>140</v>
      </c>
      <c r="G27" s="122">
        <v>10765.50567</v>
      </c>
      <c r="H27" s="102" t="s">
        <v>37</v>
      </c>
      <c r="I27" s="103">
        <v>43441.663280092595</v>
      </c>
      <c r="J27" s="104" t="s">
        <v>129</v>
      </c>
      <c r="K27" s="105">
        <v>-27.037518353788244</v>
      </c>
      <c r="L27" s="106">
        <v>10439.360340713447</v>
      </c>
      <c r="M27" s="107">
        <v>4.3604264096228071</v>
      </c>
      <c r="N27" s="109">
        <f>ABS(K26-K27)</f>
        <v>2.4219394248685688E-2</v>
      </c>
    </row>
    <row r="28" spans="1:14">
      <c r="A28" s="100" t="s">
        <v>156</v>
      </c>
      <c r="B28" s="101">
        <v>1759</v>
      </c>
      <c r="C28" s="101">
        <v>2096</v>
      </c>
      <c r="D28" s="101">
        <v>2484</v>
      </c>
      <c r="E28" s="100" t="s">
        <v>9</v>
      </c>
      <c r="F28" s="100" t="s">
        <v>140</v>
      </c>
      <c r="G28" s="122">
        <v>11148.44635</v>
      </c>
      <c r="H28" s="102" t="s">
        <v>37</v>
      </c>
      <c r="I28" s="103">
        <v>43441.675072916667</v>
      </c>
      <c r="J28" s="104" t="s">
        <v>129</v>
      </c>
      <c r="K28" s="105">
        <v>-26.989586008107302</v>
      </c>
      <c r="L28" s="106">
        <v>10343.111262889384</v>
      </c>
      <c r="M28" s="107">
        <v>4.3604264096228071</v>
      </c>
      <c r="N28" s="108"/>
    </row>
    <row r="29" spans="1:14">
      <c r="A29" s="100" t="s">
        <v>157</v>
      </c>
      <c r="B29" s="101">
        <v>1759</v>
      </c>
      <c r="C29" s="101">
        <v>2095</v>
      </c>
      <c r="D29" s="101">
        <v>2484</v>
      </c>
      <c r="E29" s="100" t="s">
        <v>9</v>
      </c>
      <c r="F29" s="100" t="s">
        <v>140</v>
      </c>
      <c r="G29" s="122">
        <v>11148.44635</v>
      </c>
      <c r="H29" s="102" t="s">
        <v>37</v>
      </c>
      <c r="I29" s="103">
        <v>43441.67871990741</v>
      </c>
      <c r="J29" s="104" t="s">
        <v>129</v>
      </c>
      <c r="K29" s="105">
        <v>-26.98936963368477</v>
      </c>
      <c r="L29" s="106">
        <v>10344.709187681874</v>
      </c>
      <c r="M29" s="107">
        <v>4.3604264096228071</v>
      </c>
      <c r="N29" s="109">
        <f>ABS(K28-K29)</f>
        <v>2.1637442253208405E-4</v>
      </c>
    </row>
    <row r="30" spans="1:14">
      <c r="A30" s="100" t="s">
        <v>158</v>
      </c>
      <c r="B30" s="101">
        <v>1696</v>
      </c>
      <c r="C30" s="101">
        <v>2021</v>
      </c>
      <c r="D30" s="101">
        <v>2395</v>
      </c>
      <c r="E30" s="100" t="s">
        <v>10</v>
      </c>
      <c r="F30" s="100" t="s">
        <v>140</v>
      </c>
      <c r="G30" s="122">
        <v>10908.991959999999</v>
      </c>
      <c r="H30" s="102" t="s">
        <v>37</v>
      </c>
      <c r="I30" s="103">
        <v>43441.682368055554</v>
      </c>
      <c r="J30" s="104" t="s">
        <v>129</v>
      </c>
      <c r="K30" s="105">
        <v>-26.953153554802117</v>
      </c>
      <c r="L30" s="106">
        <v>9990.8259876451666</v>
      </c>
      <c r="M30" s="107">
        <v>4.3604264096228071</v>
      </c>
      <c r="N30" s="108"/>
    </row>
    <row r="31" spans="1:14">
      <c r="A31" s="100" t="s">
        <v>159</v>
      </c>
      <c r="B31" s="101">
        <v>1694</v>
      </c>
      <c r="C31" s="101">
        <v>2017</v>
      </c>
      <c r="D31" s="101">
        <v>2392</v>
      </c>
      <c r="E31" s="100" t="s">
        <v>10</v>
      </c>
      <c r="F31" s="100" t="s">
        <v>140</v>
      </c>
      <c r="G31" s="122">
        <v>10908.991959999999</v>
      </c>
      <c r="H31" s="102" t="s">
        <v>37</v>
      </c>
      <c r="I31" s="103">
        <v>43441.686011574071</v>
      </c>
      <c r="J31" s="104" t="s">
        <v>129</v>
      </c>
      <c r="K31" s="105">
        <v>-26.849940288463934</v>
      </c>
      <c r="L31" s="106">
        <v>9959.6377399472913</v>
      </c>
      <c r="M31" s="107">
        <v>4.3604264096228071</v>
      </c>
      <c r="N31" s="109">
        <f>ABS(K30-K31)</f>
        <v>0.10321326633818373</v>
      </c>
    </row>
    <row r="32" spans="1:14">
      <c r="A32" s="100" t="s">
        <v>160</v>
      </c>
      <c r="B32" s="101">
        <v>2649</v>
      </c>
      <c r="C32" s="101">
        <v>3157</v>
      </c>
      <c r="D32" s="101">
        <v>3742</v>
      </c>
      <c r="E32" s="100" t="s">
        <v>11</v>
      </c>
      <c r="F32" s="100" t="s">
        <v>140</v>
      </c>
      <c r="G32" s="122">
        <v>15021.63911</v>
      </c>
      <c r="H32" s="102" t="s">
        <v>37</v>
      </c>
      <c r="I32" s="103">
        <v>43441.693348379631</v>
      </c>
      <c r="J32" s="104" t="s">
        <v>129</v>
      </c>
      <c r="K32" s="105">
        <v>-26.603497914124414</v>
      </c>
      <c r="L32" s="106">
        <v>15622.285007161627</v>
      </c>
      <c r="M32" s="107">
        <v>4.3604264096228071</v>
      </c>
      <c r="N32" s="108"/>
    </row>
    <row r="33" spans="1:14">
      <c r="A33" s="100" t="s">
        <v>161</v>
      </c>
      <c r="B33" s="101">
        <v>2647</v>
      </c>
      <c r="C33" s="101">
        <v>3157</v>
      </c>
      <c r="D33" s="101">
        <v>3737</v>
      </c>
      <c r="E33" s="100" t="s">
        <v>11</v>
      </c>
      <c r="F33" s="100" t="s">
        <v>140</v>
      </c>
      <c r="G33" s="122">
        <v>15021.63911</v>
      </c>
      <c r="H33" s="102" t="s">
        <v>37</v>
      </c>
      <c r="I33" s="103">
        <v>43441.696991898141</v>
      </c>
      <c r="J33" s="104" t="s">
        <v>129</v>
      </c>
      <c r="K33" s="105">
        <v>-26.682281202127488</v>
      </c>
      <c r="L33" s="106">
        <v>15627.737744352879</v>
      </c>
      <c r="M33" s="107">
        <v>4.3604264096228071</v>
      </c>
      <c r="N33" s="109">
        <f>ABS(K32-K33)</f>
        <v>7.8783288003073437E-2</v>
      </c>
    </row>
    <row r="34" spans="1:14">
      <c r="A34" s="100" t="s">
        <v>162</v>
      </c>
      <c r="B34" s="101">
        <v>1895</v>
      </c>
      <c r="C34" s="101">
        <v>2260</v>
      </c>
      <c r="D34" s="101">
        <v>2676</v>
      </c>
      <c r="E34" s="100" t="s">
        <v>13</v>
      </c>
      <c r="F34" s="100" t="s">
        <v>143</v>
      </c>
      <c r="G34" s="122">
        <v>4635.9719169999998</v>
      </c>
      <c r="H34" s="102" t="s">
        <v>37</v>
      </c>
      <c r="I34" s="103">
        <v>43441.700702546295</v>
      </c>
      <c r="J34" s="104" t="s">
        <v>129</v>
      </c>
      <c r="K34" s="105">
        <v>-25.383233947155315</v>
      </c>
      <c r="L34" s="106">
        <v>4498.8997888270496</v>
      </c>
      <c r="M34" s="107">
        <v>1.3456925510660691</v>
      </c>
      <c r="N34" s="108"/>
    </row>
    <row r="35" spans="1:14">
      <c r="A35" s="100" t="s">
        <v>163</v>
      </c>
      <c r="B35" s="101">
        <v>1889</v>
      </c>
      <c r="C35" s="101">
        <v>2252</v>
      </c>
      <c r="D35" s="101">
        <v>2667</v>
      </c>
      <c r="E35" s="100" t="s">
        <v>13</v>
      </c>
      <c r="F35" s="100" t="s">
        <v>143</v>
      </c>
      <c r="G35" s="122">
        <v>4635.9719169999998</v>
      </c>
      <c r="H35" s="102" t="s">
        <v>37</v>
      </c>
      <c r="I35" s="103">
        <v>43441.704383101853</v>
      </c>
      <c r="J35" s="104" t="s">
        <v>129</v>
      </c>
      <c r="K35" s="105">
        <v>-25.406005942652033</v>
      </c>
      <c r="L35" s="106">
        <v>4474.9979226394116</v>
      </c>
      <c r="M35" s="107">
        <v>1.3456925510660691</v>
      </c>
      <c r="N35" s="109">
        <f>ABS(K34-K35)</f>
        <v>2.2771995496718489E-2</v>
      </c>
    </row>
    <row r="36" spans="1:14">
      <c r="A36" s="100" t="s">
        <v>164</v>
      </c>
      <c r="B36" s="101">
        <v>901</v>
      </c>
      <c r="C36" s="101">
        <v>1075</v>
      </c>
      <c r="D36" s="101">
        <v>1270</v>
      </c>
      <c r="E36" s="100" t="s">
        <v>15</v>
      </c>
      <c r="F36" s="100" t="s">
        <v>150</v>
      </c>
      <c r="G36" s="122">
        <v>1871.5325829999999</v>
      </c>
      <c r="H36" s="102" t="s">
        <v>37</v>
      </c>
      <c r="I36" s="103">
        <v>43441.71624652778</v>
      </c>
      <c r="J36" s="104" t="s">
        <v>129</v>
      </c>
      <c r="K36" s="105">
        <v>-24.666146029574879</v>
      </c>
      <c r="L36" s="106">
        <v>1805.6967195532052</v>
      </c>
      <c r="M36" s="123">
        <v>1</v>
      </c>
      <c r="N36" s="108"/>
    </row>
    <row r="37" spans="1:14">
      <c r="A37" s="100" t="s">
        <v>165</v>
      </c>
      <c r="B37" s="101">
        <v>896</v>
      </c>
      <c r="C37" s="101">
        <v>1069</v>
      </c>
      <c r="D37" s="101">
        <v>1263</v>
      </c>
      <c r="E37" s="100" t="s">
        <v>15</v>
      </c>
      <c r="F37" s="100" t="s">
        <v>150</v>
      </c>
      <c r="G37" s="122">
        <v>1871.5325829999999</v>
      </c>
      <c r="H37" s="102" t="s">
        <v>37</v>
      </c>
      <c r="I37" s="103">
        <v>43441.719927083337</v>
      </c>
      <c r="J37" s="104" t="s">
        <v>129</v>
      </c>
      <c r="K37" s="105">
        <v>-24.564920372664815</v>
      </c>
      <c r="L37" s="106">
        <v>1791.9153643701545</v>
      </c>
      <c r="M37" s="123">
        <v>1</v>
      </c>
      <c r="N37" s="109">
        <f>ABS(K36-K37)</f>
        <v>0.10122565691006358</v>
      </c>
    </row>
    <row r="38" spans="1:14">
      <c r="A38" s="100" t="s">
        <v>166</v>
      </c>
      <c r="B38" s="101">
        <v>314</v>
      </c>
      <c r="C38" s="101">
        <v>374</v>
      </c>
      <c r="D38" s="101">
        <v>442</v>
      </c>
      <c r="E38" s="100" t="s">
        <v>17</v>
      </c>
      <c r="F38" s="100" t="s">
        <v>150</v>
      </c>
      <c r="G38" s="122">
        <v>660.07970190000003</v>
      </c>
      <c r="H38" s="102" t="s">
        <v>37</v>
      </c>
      <c r="I38" s="103">
        <v>43441.723608796303</v>
      </c>
      <c r="J38" s="104" t="s">
        <v>129</v>
      </c>
      <c r="K38" s="105">
        <v>-26.339658812920398</v>
      </c>
      <c r="L38" s="106">
        <v>634.28417969967279</v>
      </c>
      <c r="M38" s="123">
        <v>1</v>
      </c>
      <c r="N38" s="108"/>
    </row>
    <row r="39" spans="1:14">
      <c r="A39" s="100" t="s">
        <v>167</v>
      </c>
      <c r="B39" s="101">
        <v>314</v>
      </c>
      <c r="C39" s="101">
        <v>374</v>
      </c>
      <c r="D39" s="101">
        <v>441</v>
      </c>
      <c r="E39" s="100" t="s">
        <v>17</v>
      </c>
      <c r="F39" s="100" t="s">
        <v>150</v>
      </c>
      <c r="G39" s="122">
        <v>660.07970190000003</v>
      </c>
      <c r="H39" s="102" t="s">
        <v>37</v>
      </c>
      <c r="I39" s="103">
        <v>43441.727289351853</v>
      </c>
      <c r="J39" s="104" t="s">
        <v>129</v>
      </c>
      <c r="K39" s="105">
        <v>-26.663425109827987</v>
      </c>
      <c r="L39" s="106">
        <v>630.67496647812845</v>
      </c>
      <c r="M39" s="123">
        <v>1</v>
      </c>
      <c r="N39" s="109">
        <f>ABS(K38-K39)</f>
        <v>0.32376629690758918</v>
      </c>
    </row>
    <row r="40" spans="1:14">
      <c r="A40" s="111" t="s">
        <v>168</v>
      </c>
      <c r="B40" s="113">
        <v>8</v>
      </c>
      <c r="C40" s="113">
        <v>9</v>
      </c>
      <c r="D40" s="113">
        <v>11</v>
      </c>
      <c r="E40" s="111" t="s">
        <v>169</v>
      </c>
      <c r="F40" s="111" t="s">
        <v>150</v>
      </c>
      <c r="G40" s="111"/>
      <c r="H40" s="114" t="s">
        <v>37</v>
      </c>
      <c r="I40" s="115">
        <v>43441.734675925924</v>
      </c>
      <c r="J40" s="124" t="s">
        <v>170</v>
      </c>
      <c r="K40" s="117">
        <v>-24.309007203692506</v>
      </c>
      <c r="L40" s="118">
        <v>26.251709819867273</v>
      </c>
      <c r="M40" s="123">
        <v>1</v>
      </c>
      <c r="N40" s="108"/>
    </row>
    <row r="41" spans="1:14">
      <c r="A41" s="111" t="s">
        <v>171</v>
      </c>
      <c r="B41" s="113">
        <v>9</v>
      </c>
      <c r="C41" s="113">
        <v>11</v>
      </c>
      <c r="D41" s="113">
        <v>13</v>
      </c>
      <c r="E41" s="111" t="s">
        <v>169</v>
      </c>
      <c r="F41" s="111" t="s">
        <v>150</v>
      </c>
      <c r="G41" s="111"/>
      <c r="H41" s="114" t="s">
        <v>37</v>
      </c>
      <c r="I41" s="115">
        <v>43441.73835879629</v>
      </c>
      <c r="J41" s="124" t="s">
        <v>170</v>
      </c>
      <c r="K41" s="117">
        <v>-22.869804947963839</v>
      </c>
      <c r="L41" s="118">
        <v>30.604118780204796</v>
      </c>
      <c r="M41" s="123">
        <v>1</v>
      </c>
      <c r="N41" s="109"/>
    </row>
    <row r="42" spans="1:14">
      <c r="A42" s="111" t="s">
        <v>172</v>
      </c>
      <c r="B42" s="125"/>
      <c r="C42" s="125"/>
      <c r="D42" s="125"/>
      <c r="E42" s="111" t="s">
        <v>173</v>
      </c>
      <c r="F42" s="111" t="s">
        <v>150</v>
      </c>
      <c r="G42" s="126"/>
      <c r="H42" s="114" t="s">
        <v>37</v>
      </c>
      <c r="I42" s="115">
        <v>43441.739745370367</v>
      </c>
      <c r="J42" s="124" t="s">
        <v>174</v>
      </c>
      <c r="K42" s="127" t="s">
        <v>175</v>
      </c>
      <c r="L42" s="127" t="s">
        <v>175</v>
      </c>
      <c r="M42" s="123">
        <v>1</v>
      </c>
      <c r="N42" s="108"/>
    </row>
    <row r="43" spans="1:14">
      <c r="A43" s="111" t="s">
        <v>176</v>
      </c>
      <c r="B43" s="125"/>
      <c r="C43" s="125"/>
      <c r="D43" s="125"/>
      <c r="E43" s="111" t="s">
        <v>173</v>
      </c>
      <c r="F43" s="111" t="s">
        <v>150</v>
      </c>
      <c r="G43" s="126"/>
      <c r="H43" s="114" t="s">
        <v>37</v>
      </c>
      <c r="I43" s="115">
        <v>43441.743449074071</v>
      </c>
      <c r="J43" s="124" t="s">
        <v>174</v>
      </c>
      <c r="K43" s="127" t="s">
        <v>175</v>
      </c>
      <c r="L43" s="127" t="s">
        <v>175</v>
      </c>
      <c r="M43" s="123">
        <v>1</v>
      </c>
      <c r="N43" s="109"/>
    </row>
    <row r="44" spans="1:14">
      <c r="A44" s="126"/>
      <c r="B44" s="125"/>
      <c r="C44" s="125"/>
      <c r="D44" s="125"/>
      <c r="E44" s="126"/>
      <c r="F44" s="126"/>
      <c r="G44" s="126"/>
      <c r="H44" s="126"/>
      <c r="I44" s="126"/>
      <c r="J44" s="126"/>
      <c r="K44" s="126"/>
      <c r="L44" s="126"/>
      <c r="M44" s="108"/>
      <c r="N44" s="108"/>
    </row>
    <row r="45" spans="1:14">
      <c r="A45" s="126"/>
      <c r="B45" s="125"/>
      <c r="C45" s="125"/>
      <c r="D45" s="125"/>
      <c r="E45" s="126"/>
      <c r="F45" s="126"/>
      <c r="G45" s="126"/>
      <c r="H45" s="126"/>
      <c r="I45" s="126"/>
      <c r="J45" s="128" t="s">
        <v>177</v>
      </c>
      <c r="K45" s="126"/>
      <c r="L45" s="126"/>
      <c r="M45" s="108"/>
      <c r="N45" s="109"/>
    </row>
    <row r="46" spans="1:14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</row>
  </sheetData>
  <mergeCells count="1">
    <mergeCell ref="A1:N1"/>
  </mergeCells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N4" sqref="N4"/>
    </sheetView>
  </sheetViews>
  <sheetFormatPr baseColWidth="10" defaultRowHeight="15" x14ac:dyDescent="0"/>
  <sheetData>
    <row r="1" spans="1:14" ht="22">
      <c r="A1" s="93" t="s">
        <v>113</v>
      </c>
      <c r="B1" s="94" t="s">
        <v>114</v>
      </c>
      <c r="C1" s="94" t="s">
        <v>115</v>
      </c>
      <c r="D1" s="94" t="s">
        <v>116</v>
      </c>
      <c r="E1" s="95" t="s">
        <v>117</v>
      </c>
      <c r="F1" s="95" t="s">
        <v>118</v>
      </c>
      <c r="G1" s="95" t="s">
        <v>119</v>
      </c>
      <c r="H1" s="95" t="s">
        <v>120</v>
      </c>
      <c r="I1" s="96" t="s">
        <v>262</v>
      </c>
      <c r="J1" s="96" t="s">
        <v>121</v>
      </c>
      <c r="K1" s="97" t="s">
        <v>122</v>
      </c>
      <c r="L1" s="98" t="s">
        <v>104</v>
      </c>
      <c r="M1" s="98" t="s">
        <v>123</v>
      </c>
      <c r="N1" s="75" t="s">
        <v>124</v>
      </c>
    </row>
    <row r="2" spans="1:14">
      <c r="A2" s="99" t="s">
        <v>125</v>
      </c>
      <c r="B2" s="5"/>
      <c r="C2" s="5"/>
      <c r="D2" s="5"/>
      <c r="E2" s="5"/>
      <c r="F2" s="5"/>
      <c r="K2" s="5" t="s">
        <v>126</v>
      </c>
    </row>
    <row r="3" spans="1:14">
      <c r="A3" s="100" t="s">
        <v>180</v>
      </c>
      <c r="B3" s="101">
        <v>3534</v>
      </c>
      <c r="C3" s="101">
        <v>4218</v>
      </c>
      <c r="D3" s="101">
        <v>5002</v>
      </c>
      <c r="E3" s="101" t="s">
        <v>181</v>
      </c>
      <c r="F3" s="101" t="s">
        <v>140</v>
      </c>
      <c r="G3" s="100" t="s">
        <v>182</v>
      </c>
      <c r="H3" s="102" t="s">
        <v>37</v>
      </c>
      <c r="I3" s="103">
        <v>43481.485041666667</v>
      </c>
      <c r="J3" s="104" t="s">
        <v>129</v>
      </c>
      <c r="K3" s="105">
        <v>-27.103652808066997</v>
      </c>
      <c r="L3" s="106">
        <v>17989.000341919196</v>
      </c>
      <c r="M3" s="107">
        <v>4.3604264096228071</v>
      </c>
      <c r="N3" s="108"/>
    </row>
    <row r="4" spans="1:14">
      <c r="A4" s="100" t="s">
        <v>183</v>
      </c>
      <c r="B4" s="101">
        <v>3542</v>
      </c>
      <c r="C4" s="101">
        <v>4228</v>
      </c>
      <c r="D4" s="101">
        <v>5012</v>
      </c>
      <c r="E4" s="101" t="s">
        <v>181</v>
      </c>
      <c r="F4" s="101" t="s">
        <v>140</v>
      </c>
      <c r="G4" s="100" t="s">
        <v>182</v>
      </c>
      <c r="H4" s="102" t="s">
        <v>37</v>
      </c>
      <c r="I4" s="103">
        <v>43481.488687500001</v>
      </c>
      <c r="J4" s="104" t="s">
        <v>129</v>
      </c>
      <c r="K4" s="105">
        <v>-27.075557399946256</v>
      </c>
      <c r="L4" s="106">
        <v>18044.893862451707</v>
      </c>
      <c r="M4" s="107">
        <v>4.3604264096228071</v>
      </c>
      <c r="N4" s="109">
        <f>ABS(K3-K4)</f>
        <v>2.8095408120741183E-2</v>
      </c>
    </row>
    <row r="5" spans="1:14">
      <c r="A5" s="100" t="s">
        <v>184</v>
      </c>
      <c r="B5" s="101">
        <v>3685</v>
      </c>
      <c r="C5" s="101">
        <v>4393</v>
      </c>
      <c r="D5" s="101">
        <v>5218</v>
      </c>
      <c r="E5" s="101" t="s">
        <v>185</v>
      </c>
      <c r="F5" s="101" t="s">
        <v>140</v>
      </c>
      <c r="G5" s="100" t="s">
        <v>186</v>
      </c>
      <c r="H5" s="102" t="s">
        <v>37</v>
      </c>
      <c r="I5" s="103">
        <v>43481.492336805561</v>
      </c>
      <c r="J5" s="104" t="s">
        <v>129</v>
      </c>
      <c r="K5" s="105">
        <v>-27.282455817183209</v>
      </c>
      <c r="L5" s="106">
        <v>18800.915163169237</v>
      </c>
      <c r="M5" s="107">
        <v>4.3604264096228071</v>
      </c>
      <c r="N5" s="108"/>
    </row>
    <row r="6" spans="1:14">
      <c r="A6" s="100" t="s">
        <v>187</v>
      </c>
      <c r="B6" s="101">
        <v>3681</v>
      </c>
      <c r="C6" s="101">
        <v>4391</v>
      </c>
      <c r="D6" s="101">
        <v>5212</v>
      </c>
      <c r="E6" s="101" t="s">
        <v>185</v>
      </c>
      <c r="F6" s="101" t="s">
        <v>140</v>
      </c>
      <c r="G6" s="100" t="s">
        <v>186</v>
      </c>
      <c r="H6" s="102" t="s">
        <v>37</v>
      </c>
      <c r="I6" s="103">
        <v>43481.495979166662</v>
      </c>
      <c r="J6" s="104" t="s">
        <v>129</v>
      </c>
      <c r="K6" s="105">
        <v>-27.254361452871439</v>
      </c>
      <c r="L6" s="106">
        <v>18777.822459164574</v>
      </c>
      <c r="M6" s="107">
        <v>4.3604264096228071</v>
      </c>
      <c r="N6" s="109">
        <f>ABS(K5-K6)</f>
        <v>2.8094364311769482E-2</v>
      </c>
    </row>
    <row r="7" spans="1:14">
      <c r="A7" s="100" t="s">
        <v>188</v>
      </c>
      <c r="B7" s="101">
        <v>3021</v>
      </c>
      <c r="C7" s="101">
        <v>3607</v>
      </c>
      <c r="D7" s="101">
        <v>4276</v>
      </c>
      <c r="E7" s="101" t="s">
        <v>189</v>
      </c>
      <c r="F7" s="101" t="s">
        <v>140</v>
      </c>
      <c r="G7" s="100" t="s">
        <v>190</v>
      </c>
      <c r="H7" s="102" t="s">
        <v>37</v>
      </c>
      <c r="I7" s="103">
        <v>43481.503317129631</v>
      </c>
      <c r="J7" s="104" t="s">
        <v>129</v>
      </c>
      <c r="K7" s="105">
        <v>-27.30915429569767</v>
      </c>
      <c r="L7" s="106">
        <v>15430.674469579348</v>
      </c>
      <c r="M7" s="107">
        <v>4.3604264096228071</v>
      </c>
      <c r="N7" s="108"/>
    </row>
    <row r="8" spans="1:14">
      <c r="A8" s="100" t="s">
        <v>191</v>
      </c>
      <c r="B8" s="101">
        <v>3023</v>
      </c>
      <c r="C8" s="101">
        <v>3604</v>
      </c>
      <c r="D8" s="101">
        <v>4279</v>
      </c>
      <c r="E8" s="101" t="s">
        <v>189</v>
      </c>
      <c r="F8" s="101" t="s">
        <v>140</v>
      </c>
      <c r="G8" s="100" t="s">
        <v>190</v>
      </c>
      <c r="H8" s="102" t="s">
        <v>37</v>
      </c>
      <c r="I8" s="103">
        <v>43481.506961805557</v>
      </c>
      <c r="J8" s="104" t="s">
        <v>129</v>
      </c>
      <c r="K8" s="105">
        <v>-27.21506067651098</v>
      </c>
      <c r="L8" s="106">
        <v>15419.463225525646</v>
      </c>
      <c r="M8" s="107">
        <v>4.3604264096228071</v>
      </c>
      <c r="N8" s="109">
        <f>ABS(K7-K8)</f>
        <v>9.4093619186690347E-2</v>
      </c>
    </row>
    <row r="9" spans="1:14">
      <c r="A9" s="100" t="s">
        <v>192</v>
      </c>
      <c r="B9" s="101">
        <v>3161</v>
      </c>
      <c r="C9" s="101">
        <v>3773</v>
      </c>
      <c r="D9" s="101">
        <v>4474</v>
      </c>
      <c r="E9" s="101" t="s">
        <v>193</v>
      </c>
      <c r="F9" s="101" t="s">
        <v>140</v>
      </c>
      <c r="G9" s="100" t="s">
        <v>194</v>
      </c>
      <c r="H9" s="102" t="s">
        <v>37</v>
      </c>
      <c r="I9" s="103">
        <v>43481.510607638884</v>
      </c>
      <c r="J9" s="104" t="s">
        <v>129</v>
      </c>
      <c r="K9" s="105">
        <v>-27.073967735558497</v>
      </c>
      <c r="L9" s="106">
        <v>16139.253743359201</v>
      </c>
      <c r="M9" s="107">
        <v>4.3604264096228071</v>
      </c>
      <c r="N9" s="108"/>
    </row>
    <row r="10" spans="1:14">
      <c r="A10" s="100" t="s">
        <v>195</v>
      </c>
      <c r="B10" s="101">
        <v>3162</v>
      </c>
      <c r="C10" s="101">
        <v>3770</v>
      </c>
      <c r="D10" s="101">
        <v>4477</v>
      </c>
      <c r="E10" s="101" t="s">
        <v>193</v>
      </c>
      <c r="F10" s="101" t="s">
        <v>140</v>
      </c>
      <c r="G10" s="100" t="s">
        <v>194</v>
      </c>
      <c r="H10" s="102" t="s">
        <v>37</v>
      </c>
      <c r="I10" s="103">
        <v>43481.514254629627</v>
      </c>
      <c r="J10" s="104" t="s">
        <v>129</v>
      </c>
      <c r="K10" s="105">
        <v>-27.033872241500291</v>
      </c>
      <c r="L10" s="106">
        <v>16135.767180186192</v>
      </c>
      <c r="M10" s="107">
        <v>4.3604264096228071</v>
      </c>
      <c r="N10" s="109">
        <f>ABS(K9-K10)</f>
        <v>4.0095494058206782E-2</v>
      </c>
    </row>
    <row r="11" spans="1:14">
      <c r="A11" s="100" t="s">
        <v>196</v>
      </c>
      <c r="B11" s="101">
        <v>3141</v>
      </c>
      <c r="C11" s="101">
        <v>3751</v>
      </c>
      <c r="D11" s="101">
        <v>4447</v>
      </c>
      <c r="E11" s="101" t="s">
        <v>197</v>
      </c>
      <c r="F11" s="101" t="s">
        <v>140</v>
      </c>
      <c r="G11" s="100" t="s">
        <v>198</v>
      </c>
      <c r="H11" s="102" t="s">
        <v>37</v>
      </c>
      <c r="I11" s="103">
        <v>43481.528894675925</v>
      </c>
      <c r="J11" s="104" t="s">
        <v>129</v>
      </c>
      <c r="K11" s="105">
        <v>-26.55948146382956</v>
      </c>
      <c r="L11" s="106">
        <v>16050.079370239107</v>
      </c>
      <c r="M11" s="107">
        <v>4.3604264096228071</v>
      </c>
      <c r="N11" s="108"/>
    </row>
    <row r="12" spans="1:14">
      <c r="A12" s="100" t="s">
        <v>199</v>
      </c>
      <c r="B12" s="101">
        <v>3139</v>
      </c>
      <c r="C12" s="101">
        <v>3748</v>
      </c>
      <c r="D12" s="101">
        <v>4443</v>
      </c>
      <c r="E12" s="101" t="s">
        <v>197</v>
      </c>
      <c r="F12" s="101" t="s">
        <v>140</v>
      </c>
      <c r="G12" s="100" t="s">
        <v>198</v>
      </c>
      <c r="H12" s="102" t="s">
        <v>37</v>
      </c>
      <c r="I12" s="103">
        <v>43481.532540509259</v>
      </c>
      <c r="J12" s="104" t="s">
        <v>129</v>
      </c>
      <c r="K12" s="105">
        <v>-26.612384287206996</v>
      </c>
      <c r="L12" s="106">
        <v>16064.405100259131</v>
      </c>
      <c r="M12" s="107">
        <v>4.3604264096228071</v>
      </c>
      <c r="N12" s="109">
        <f>ABS(K11-K12)</f>
        <v>5.2902823377436903E-2</v>
      </c>
    </row>
    <row r="13" spans="1:14">
      <c r="A13" s="100" t="s">
        <v>200</v>
      </c>
      <c r="B13" s="101">
        <v>2963</v>
      </c>
      <c r="C13" s="101">
        <v>3536</v>
      </c>
      <c r="D13" s="101">
        <v>4194</v>
      </c>
      <c r="E13" s="101" t="s">
        <v>201</v>
      </c>
      <c r="F13" s="101" t="s">
        <v>140</v>
      </c>
      <c r="G13" s="100" t="s">
        <v>202</v>
      </c>
      <c r="H13" s="102" t="s">
        <v>37</v>
      </c>
      <c r="I13" s="103">
        <v>43481.536186342593</v>
      </c>
      <c r="J13" s="104" t="s">
        <v>129</v>
      </c>
      <c r="K13" s="105">
        <v>-26.670287001419815</v>
      </c>
      <c r="L13" s="106">
        <v>15182.054205994114</v>
      </c>
      <c r="M13" s="107">
        <v>4.3604264096228071</v>
      </c>
      <c r="N13" s="108"/>
    </row>
    <row r="14" spans="1:14">
      <c r="A14" s="100" t="s">
        <v>203</v>
      </c>
      <c r="B14" s="101">
        <v>2954</v>
      </c>
      <c r="C14" s="101">
        <v>3527</v>
      </c>
      <c r="D14" s="101">
        <v>4182</v>
      </c>
      <c r="E14" s="101" t="s">
        <v>201</v>
      </c>
      <c r="F14" s="101" t="s">
        <v>140</v>
      </c>
      <c r="G14" s="100" t="s">
        <v>202</v>
      </c>
      <c r="H14" s="102" t="s">
        <v>37</v>
      </c>
      <c r="I14" s="103">
        <v>43481.53983217592</v>
      </c>
      <c r="J14" s="104" t="s">
        <v>129</v>
      </c>
      <c r="K14" s="105">
        <v>-26.684190676300666</v>
      </c>
      <c r="L14" s="106">
        <v>15131.65294788621</v>
      </c>
      <c r="M14" s="107">
        <v>4.3604264096228071</v>
      </c>
      <c r="N14" s="109">
        <f>ABS(K13-K14)</f>
        <v>1.3903674880850758E-2</v>
      </c>
    </row>
    <row r="15" spans="1:14">
      <c r="A15" s="100" t="s">
        <v>204</v>
      </c>
      <c r="B15" s="101">
        <v>2531</v>
      </c>
      <c r="C15" s="101">
        <v>3025</v>
      </c>
      <c r="D15" s="101">
        <v>3582</v>
      </c>
      <c r="E15" s="101" t="s">
        <v>205</v>
      </c>
      <c r="F15" s="101" t="s">
        <v>206</v>
      </c>
      <c r="G15" s="100" t="s">
        <v>207</v>
      </c>
      <c r="H15" s="102" t="s">
        <v>37</v>
      </c>
      <c r="I15" s="103">
        <v>43481.547199074077</v>
      </c>
      <c r="J15" s="104" t="s">
        <v>129</v>
      </c>
      <c r="K15" s="105">
        <v>-24.746101213188712</v>
      </c>
      <c r="L15" s="106">
        <v>7050.1319646318352</v>
      </c>
      <c r="M15" s="107">
        <v>2.0566670198522399</v>
      </c>
      <c r="N15" s="108"/>
    </row>
    <row r="16" spans="1:14">
      <c r="A16" s="100" t="s">
        <v>208</v>
      </c>
      <c r="B16" s="101">
        <v>2524</v>
      </c>
      <c r="C16" s="101">
        <v>3014</v>
      </c>
      <c r="D16" s="101">
        <v>3572</v>
      </c>
      <c r="E16" s="101" t="s">
        <v>205</v>
      </c>
      <c r="F16" s="101" t="s">
        <v>206</v>
      </c>
      <c r="G16" s="100" t="s">
        <v>207</v>
      </c>
      <c r="H16" s="102" t="s">
        <v>37</v>
      </c>
      <c r="I16" s="103">
        <v>43481.550856481481</v>
      </c>
      <c r="J16" s="104" t="s">
        <v>129</v>
      </c>
      <c r="K16" s="105">
        <v>-24.737001910878217</v>
      </c>
      <c r="L16" s="106">
        <v>7025.5307871001332</v>
      </c>
      <c r="M16" s="107">
        <v>2.0566670198522399</v>
      </c>
      <c r="N16" s="109">
        <f>ABS(K15-K16)</f>
        <v>9.099302310495716E-3</v>
      </c>
    </row>
    <row r="17" spans="1:14">
      <c r="A17" s="100" t="s">
        <v>209</v>
      </c>
      <c r="B17" s="101">
        <v>2017</v>
      </c>
      <c r="C17" s="101">
        <v>2406</v>
      </c>
      <c r="D17" s="101">
        <v>2856</v>
      </c>
      <c r="E17" s="101" t="s">
        <v>210</v>
      </c>
      <c r="F17" s="101" t="s">
        <v>140</v>
      </c>
      <c r="G17" s="100" t="s">
        <v>211</v>
      </c>
      <c r="H17" s="102" t="s">
        <v>37</v>
      </c>
      <c r="I17" s="103">
        <v>43481.554484953704</v>
      </c>
      <c r="J17" s="104" t="s">
        <v>129</v>
      </c>
      <c r="K17" s="105">
        <v>-26.094798582167563</v>
      </c>
      <c r="L17" s="106">
        <v>10266.884094101826</v>
      </c>
      <c r="M17" s="107">
        <v>4.3604264096228071</v>
      </c>
      <c r="N17" s="108"/>
    </row>
    <row r="18" spans="1:14">
      <c r="A18" s="100" t="s">
        <v>212</v>
      </c>
      <c r="B18" s="101">
        <v>2005</v>
      </c>
      <c r="C18" s="101">
        <v>2393</v>
      </c>
      <c r="D18" s="101">
        <v>2839</v>
      </c>
      <c r="E18" s="101" t="s">
        <v>210</v>
      </c>
      <c r="F18" s="101" t="s">
        <v>140</v>
      </c>
      <c r="G18" s="100" t="s">
        <v>211</v>
      </c>
      <c r="H18" s="102" t="s">
        <v>37</v>
      </c>
      <c r="I18" s="103">
        <v>43481.55812037037</v>
      </c>
      <c r="J18" s="104" t="s">
        <v>129</v>
      </c>
      <c r="K18" s="105">
        <v>-26.014707440802525</v>
      </c>
      <c r="L18" s="106">
        <v>10234.275335806573</v>
      </c>
      <c r="M18" s="107">
        <v>4.3604264096228071</v>
      </c>
      <c r="N18" s="109">
        <f>ABS(K17-K18)</f>
        <v>8.0091141365038254E-2</v>
      </c>
    </row>
    <row r="19" spans="1:14">
      <c r="A19" s="100" t="s">
        <v>213</v>
      </c>
      <c r="B19" s="101">
        <v>1615</v>
      </c>
      <c r="C19" s="101">
        <v>1901</v>
      </c>
      <c r="D19" s="101">
        <v>2224</v>
      </c>
      <c r="E19" s="101" t="s">
        <v>214</v>
      </c>
      <c r="F19" s="101" t="s">
        <v>150</v>
      </c>
      <c r="G19" s="100" t="s">
        <v>215</v>
      </c>
      <c r="H19" s="102" t="s">
        <v>37</v>
      </c>
      <c r="I19" s="103">
        <v>43481.570026620371</v>
      </c>
      <c r="J19" s="104" t="s">
        <v>129</v>
      </c>
      <c r="K19" s="105">
        <v>-38.306108420754974</v>
      </c>
      <c r="L19" s="106">
        <v>2959.6234192796896</v>
      </c>
      <c r="M19" s="110">
        <v>1</v>
      </c>
      <c r="N19" s="108"/>
    </row>
    <row r="20" spans="1:14">
      <c r="A20" s="100" t="s">
        <v>216</v>
      </c>
      <c r="B20" s="101">
        <v>1604</v>
      </c>
      <c r="C20" s="101">
        <v>1887</v>
      </c>
      <c r="D20" s="101">
        <v>2207</v>
      </c>
      <c r="E20" s="101" t="s">
        <v>214</v>
      </c>
      <c r="F20" s="101" t="s">
        <v>150</v>
      </c>
      <c r="G20" s="100" t="s">
        <v>215</v>
      </c>
      <c r="H20" s="102" t="s">
        <v>37</v>
      </c>
      <c r="I20" s="103">
        <v>43481.573703703703</v>
      </c>
      <c r="J20" s="104" t="s">
        <v>129</v>
      </c>
      <c r="K20" s="105">
        <v>-38.217004950200682</v>
      </c>
      <c r="L20" s="106">
        <v>2925.7455742067782</v>
      </c>
      <c r="M20" s="110">
        <v>1</v>
      </c>
      <c r="N20" s="109">
        <f>ABS(K19-K20)</f>
        <v>8.910347055429213E-2</v>
      </c>
    </row>
    <row r="21" spans="1:14">
      <c r="A21" s="111" t="s">
        <v>217</v>
      </c>
      <c r="B21" s="112">
        <v>46</v>
      </c>
      <c r="C21" s="112">
        <v>55</v>
      </c>
      <c r="D21" s="112">
        <v>65</v>
      </c>
      <c r="E21" s="113" t="s">
        <v>218</v>
      </c>
      <c r="F21" s="113" t="s">
        <v>150</v>
      </c>
      <c r="G21" s="111" t="s">
        <v>219</v>
      </c>
      <c r="H21" s="114" t="s">
        <v>37</v>
      </c>
      <c r="I21" s="115">
        <v>43481.577398148147</v>
      </c>
      <c r="J21" s="116" t="s">
        <v>220</v>
      </c>
      <c r="K21" s="117">
        <v>-22.866229480944401</v>
      </c>
      <c r="L21" s="118">
        <v>75.566132131127361</v>
      </c>
      <c r="M21" s="119">
        <v>1</v>
      </c>
      <c r="N21" s="120"/>
    </row>
    <row r="22" spans="1:14">
      <c r="A22" s="111" t="s">
        <v>221</v>
      </c>
      <c r="B22" s="112">
        <v>47</v>
      </c>
      <c r="C22" s="112">
        <v>56</v>
      </c>
      <c r="D22" s="112">
        <v>67</v>
      </c>
      <c r="E22" s="113" t="s">
        <v>218</v>
      </c>
      <c r="F22" s="113" t="s">
        <v>150</v>
      </c>
      <c r="G22" s="111" t="s">
        <v>219</v>
      </c>
      <c r="H22" s="114" t="s">
        <v>37</v>
      </c>
      <c r="I22" s="115">
        <v>43481.581067129628</v>
      </c>
      <c r="J22" s="116" t="s">
        <v>220</v>
      </c>
      <c r="K22" s="117">
        <v>-24.41809261744255</v>
      </c>
      <c r="L22" s="118">
        <v>80.769469938675769</v>
      </c>
      <c r="M22" s="119">
        <v>1</v>
      </c>
      <c r="N22" s="121">
        <f>ABS(K21-K22)</f>
        <v>1.5518631364981488</v>
      </c>
    </row>
    <row r="23" spans="1:14">
      <c r="A23" s="100" t="s">
        <v>222</v>
      </c>
      <c r="B23" s="101">
        <v>2327</v>
      </c>
      <c r="C23" s="101">
        <v>2777</v>
      </c>
      <c r="D23" s="101">
        <v>3292</v>
      </c>
      <c r="E23" s="101" t="s">
        <v>223</v>
      </c>
      <c r="F23" s="101" t="s">
        <v>206</v>
      </c>
      <c r="G23" s="100" t="s">
        <v>224</v>
      </c>
      <c r="H23" s="102" t="s">
        <v>37</v>
      </c>
      <c r="I23" s="103">
        <v>43481.588369212965</v>
      </c>
      <c r="J23" s="104" t="s">
        <v>129</v>
      </c>
      <c r="K23" s="105">
        <v>-24.649726624526881</v>
      </c>
      <c r="L23" s="106">
        <v>6456.1239651111273</v>
      </c>
      <c r="M23" s="107">
        <v>2.0566670198522399</v>
      </c>
      <c r="N23" s="108"/>
    </row>
    <row r="24" spans="1:14">
      <c r="A24" s="100" t="s">
        <v>225</v>
      </c>
      <c r="B24" s="101">
        <v>2320</v>
      </c>
      <c r="C24" s="101">
        <v>2770</v>
      </c>
      <c r="D24" s="101">
        <v>3282</v>
      </c>
      <c r="E24" s="101" t="s">
        <v>223</v>
      </c>
      <c r="F24" s="101" t="s">
        <v>206</v>
      </c>
      <c r="G24" s="100" t="s">
        <v>224</v>
      </c>
      <c r="H24" s="102" t="s">
        <v>37</v>
      </c>
      <c r="I24" s="103">
        <v>43481.592015046299</v>
      </c>
      <c r="J24" s="104" t="s">
        <v>129</v>
      </c>
      <c r="K24" s="105">
        <v>-24.678629971904318</v>
      </c>
      <c r="L24" s="106">
        <v>6447.4761124465367</v>
      </c>
      <c r="M24" s="107">
        <v>2.0566670198522399</v>
      </c>
      <c r="N24" s="109">
        <f>ABS(K23-K24)</f>
        <v>2.8903347377436717E-2</v>
      </c>
    </row>
    <row r="25" spans="1:14">
      <c r="A25" s="100" t="s">
        <v>226</v>
      </c>
      <c r="B25" s="101">
        <v>3273</v>
      </c>
      <c r="C25" s="101">
        <v>3904</v>
      </c>
      <c r="D25" s="101">
        <v>4628</v>
      </c>
      <c r="E25" s="101" t="s">
        <v>227</v>
      </c>
      <c r="F25" s="101" t="s">
        <v>206</v>
      </c>
      <c r="G25" s="100" t="s">
        <v>228</v>
      </c>
      <c r="H25" s="102" t="s">
        <v>37</v>
      </c>
      <c r="I25" s="103">
        <v>43481.595670138886</v>
      </c>
      <c r="J25" s="104" t="s">
        <v>129</v>
      </c>
      <c r="K25" s="105">
        <v>-25.981502720131999</v>
      </c>
      <c r="L25" s="106">
        <v>9091.2674191851765</v>
      </c>
      <c r="M25" s="107">
        <v>2.0566670198522399</v>
      </c>
      <c r="N25" s="108"/>
    </row>
    <row r="26" spans="1:14">
      <c r="A26" s="100" t="s">
        <v>229</v>
      </c>
      <c r="B26" s="101">
        <v>3253</v>
      </c>
      <c r="C26" s="101">
        <v>3878</v>
      </c>
      <c r="D26" s="101">
        <v>4601</v>
      </c>
      <c r="E26" s="101" t="s">
        <v>227</v>
      </c>
      <c r="F26" s="101" t="s">
        <v>206</v>
      </c>
      <c r="G26" s="100" t="s">
        <v>228</v>
      </c>
      <c r="H26" s="102" t="s">
        <v>37</v>
      </c>
      <c r="I26" s="103">
        <v>43481.599327546297</v>
      </c>
      <c r="J26" s="104" t="s">
        <v>129</v>
      </c>
      <c r="K26" s="105">
        <v>-25.930404334818316</v>
      </c>
      <c r="L26" s="106">
        <v>9055.1826489726045</v>
      </c>
      <c r="M26" s="107">
        <v>2.0566670198522399</v>
      </c>
      <c r="N26" s="109">
        <f>ABS(K25-K26)</f>
        <v>5.1098385313682826E-2</v>
      </c>
    </row>
    <row r="27" spans="1:14">
      <c r="A27" s="100" t="s">
        <v>230</v>
      </c>
      <c r="B27" s="101">
        <v>2369</v>
      </c>
      <c r="C27" s="101">
        <v>2831</v>
      </c>
      <c r="D27" s="101">
        <v>3351</v>
      </c>
      <c r="E27" s="101" t="s">
        <v>231</v>
      </c>
      <c r="F27" s="101" t="s">
        <v>206</v>
      </c>
      <c r="G27" s="100" t="s">
        <v>232</v>
      </c>
      <c r="H27" s="102" t="s">
        <v>37</v>
      </c>
      <c r="I27" s="103">
        <v>43481.611135416671</v>
      </c>
      <c r="J27" s="104" t="s">
        <v>129</v>
      </c>
      <c r="K27" s="105">
        <v>-24.495885937766889</v>
      </c>
      <c r="L27" s="106">
        <v>6606.7985187193945</v>
      </c>
      <c r="M27" s="107">
        <v>2.0566670198522399</v>
      </c>
      <c r="N27" s="108"/>
    </row>
    <row r="28" spans="1:14">
      <c r="A28" s="100" t="s">
        <v>233</v>
      </c>
      <c r="B28" s="101">
        <v>2364</v>
      </c>
      <c r="C28" s="101">
        <v>2822</v>
      </c>
      <c r="D28" s="101">
        <v>3343</v>
      </c>
      <c r="E28" s="101" t="s">
        <v>231</v>
      </c>
      <c r="F28" s="101" t="s">
        <v>206</v>
      </c>
      <c r="G28" s="100" t="s">
        <v>232</v>
      </c>
      <c r="H28" s="102" t="s">
        <v>37</v>
      </c>
      <c r="I28" s="103">
        <v>43481.614790509258</v>
      </c>
      <c r="J28" s="104" t="s">
        <v>129</v>
      </c>
      <c r="K28" s="105">
        <v>-24.580785278994799</v>
      </c>
      <c r="L28" s="106">
        <v>6591.9980741447043</v>
      </c>
      <c r="M28" s="107">
        <v>2.0566670198522399</v>
      </c>
      <c r="N28" s="109">
        <f>ABS(K27-K28)</f>
        <v>8.4899341227909986E-2</v>
      </c>
    </row>
    <row r="29" spans="1:14">
      <c r="A29" s="100" t="s">
        <v>234</v>
      </c>
      <c r="B29" s="101">
        <v>2241</v>
      </c>
      <c r="C29" s="101">
        <v>2676</v>
      </c>
      <c r="D29" s="101">
        <v>3170</v>
      </c>
      <c r="E29" s="101" t="s">
        <v>235</v>
      </c>
      <c r="F29" s="101" t="s">
        <v>206</v>
      </c>
      <c r="G29" s="100" t="s">
        <v>236</v>
      </c>
      <c r="H29" s="102" t="s">
        <v>37</v>
      </c>
      <c r="I29" s="103">
        <v>43481.61844791667</v>
      </c>
      <c r="J29" s="104" t="s">
        <v>129</v>
      </c>
      <c r="K29" s="105">
        <v>-24.305691784347555</v>
      </c>
      <c r="L29" s="106">
        <v>6255.9394558766471</v>
      </c>
      <c r="M29" s="107">
        <v>2.0566670198522399</v>
      </c>
      <c r="N29" s="108"/>
    </row>
    <row r="30" spans="1:14">
      <c r="A30" s="100" t="s">
        <v>237</v>
      </c>
      <c r="B30" s="101">
        <v>2243</v>
      </c>
      <c r="C30" s="101">
        <v>2679</v>
      </c>
      <c r="D30" s="101">
        <v>3173</v>
      </c>
      <c r="E30" s="101" t="s">
        <v>235</v>
      </c>
      <c r="F30" s="101" t="s">
        <v>206</v>
      </c>
      <c r="G30" s="100" t="s">
        <v>236</v>
      </c>
      <c r="H30" s="102" t="s">
        <v>37</v>
      </c>
      <c r="I30" s="103">
        <v>43481.622104166665</v>
      </c>
      <c r="J30" s="104" t="s">
        <v>129</v>
      </c>
      <c r="K30" s="105">
        <v>-24.231594249139594</v>
      </c>
      <c r="L30" s="106">
        <v>6270.5493790772307</v>
      </c>
      <c r="M30" s="107">
        <v>2.0566670198522399</v>
      </c>
      <c r="N30" s="109">
        <f>ABS(K29-K30)</f>
        <v>7.4097535207961585E-2</v>
      </c>
    </row>
    <row r="31" spans="1:14">
      <c r="A31" s="100" t="s">
        <v>238</v>
      </c>
      <c r="B31" s="101">
        <v>2152</v>
      </c>
      <c r="C31" s="101">
        <v>2562</v>
      </c>
      <c r="D31" s="101">
        <v>3045</v>
      </c>
      <c r="E31" s="101" t="s">
        <v>239</v>
      </c>
      <c r="F31" s="101" t="s">
        <v>206</v>
      </c>
      <c r="G31" s="100" t="s">
        <v>240</v>
      </c>
      <c r="H31" s="102" t="s">
        <v>37</v>
      </c>
      <c r="I31" s="103">
        <v>43481.629454861111</v>
      </c>
      <c r="J31" s="104" t="s">
        <v>129</v>
      </c>
      <c r="K31" s="105">
        <v>-27.604310821673756</v>
      </c>
      <c r="L31" s="106">
        <v>5994.5122230423349</v>
      </c>
      <c r="M31" s="107">
        <v>2.0566670198522399</v>
      </c>
      <c r="N31" s="108"/>
    </row>
    <row r="32" spans="1:14">
      <c r="A32" s="100" t="s">
        <v>241</v>
      </c>
      <c r="B32" s="101">
        <v>2144</v>
      </c>
      <c r="C32" s="101">
        <v>2555</v>
      </c>
      <c r="D32" s="101">
        <v>3033</v>
      </c>
      <c r="E32" s="101" t="s">
        <v>239</v>
      </c>
      <c r="F32" s="101" t="s">
        <v>206</v>
      </c>
      <c r="G32" s="100" t="s">
        <v>240</v>
      </c>
      <c r="H32" s="102" t="s">
        <v>37</v>
      </c>
      <c r="I32" s="103">
        <v>43481.63310879629</v>
      </c>
      <c r="J32" s="104" t="s">
        <v>129</v>
      </c>
      <c r="K32" s="105">
        <v>-27.629211820837082</v>
      </c>
      <c r="L32" s="106">
        <v>6035.4480491589065</v>
      </c>
      <c r="M32" s="107">
        <v>2.0566670198522399</v>
      </c>
      <c r="N32" s="109">
        <f>ABS(K31-K32)</f>
        <v>2.490099916332511E-2</v>
      </c>
    </row>
    <row r="33" spans="1:14">
      <c r="A33" s="100" t="s">
        <v>242</v>
      </c>
      <c r="B33" s="101">
        <v>2479</v>
      </c>
      <c r="C33" s="101">
        <v>2949</v>
      </c>
      <c r="D33" s="101">
        <v>3506</v>
      </c>
      <c r="E33" s="101" t="s">
        <v>243</v>
      </c>
      <c r="F33" s="101" t="s">
        <v>206</v>
      </c>
      <c r="G33" s="100" t="s">
        <v>244</v>
      </c>
      <c r="H33" s="102" t="s">
        <v>37</v>
      </c>
      <c r="I33" s="103">
        <v>43481.636766203701</v>
      </c>
      <c r="J33" s="104" t="s">
        <v>129</v>
      </c>
      <c r="K33" s="105">
        <v>-28.075102584356731</v>
      </c>
      <c r="L33" s="106">
        <v>6952.7815597615827</v>
      </c>
      <c r="M33" s="107">
        <v>2.0566670198522399</v>
      </c>
      <c r="N33" s="108"/>
    </row>
    <row r="34" spans="1:14">
      <c r="A34" s="100" t="s">
        <v>245</v>
      </c>
      <c r="B34" s="101">
        <v>2474</v>
      </c>
      <c r="C34" s="101">
        <v>2947</v>
      </c>
      <c r="D34" s="101">
        <v>3500</v>
      </c>
      <c r="E34" s="101" t="s">
        <v>243</v>
      </c>
      <c r="F34" s="101" t="s">
        <v>206</v>
      </c>
      <c r="G34" s="100" t="s">
        <v>244</v>
      </c>
      <c r="H34" s="102" t="s">
        <v>37</v>
      </c>
      <c r="I34" s="103">
        <v>43481.640423611105</v>
      </c>
      <c r="J34" s="104" t="s">
        <v>129</v>
      </c>
      <c r="K34" s="105">
        <v>-27.996004810379567</v>
      </c>
      <c r="L34" s="106">
        <v>6941.3445006782695</v>
      </c>
      <c r="M34" s="107">
        <v>2.0566670198522399</v>
      </c>
      <c r="N34" s="109">
        <f>ABS(K33-K34)</f>
        <v>7.909777397716411E-2</v>
      </c>
    </row>
    <row r="35" spans="1:14">
      <c r="A35" s="100" t="s">
        <v>246</v>
      </c>
      <c r="B35" s="101">
        <v>2656</v>
      </c>
      <c r="C35" s="101">
        <v>3162</v>
      </c>
      <c r="D35" s="101">
        <v>3757</v>
      </c>
      <c r="E35" s="101" t="s">
        <v>247</v>
      </c>
      <c r="F35" s="101" t="s">
        <v>206</v>
      </c>
      <c r="G35" s="100" t="s">
        <v>248</v>
      </c>
      <c r="H35" s="102" t="s">
        <v>37</v>
      </c>
      <c r="I35" s="103">
        <v>43481.652229166662</v>
      </c>
      <c r="J35" s="104" t="s">
        <v>129</v>
      </c>
      <c r="K35" s="105">
        <v>-27.685462568533215</v>
      </c>
      <c r="L35" s="106">
        <v>7389.6242703511507</v>
      </c>
      <c r="M35" s="107">
        <v>2.0566670198522399</v>
      </c>
      <c r="N35" s="108"/>
    </row>
    <row r="36" spans="1:14">
      <c r="A36" s="100" t="s">
        <v>249</v>
      </c>
      <c r="B36" s="101">
        <v>2650</v>
      </c>
      <c r="C36" s="101">
        <v>3153</v>
      </c>
      <c r="D36" s="101">
        <v>3747</v>
      </c>
      <c r="E36" s="101" t="s">
        <v>247</v>
      </c>
      <c r="F36" s="101" t="s">
        <v>206</v>
      </c>
      <c r="G36" s="100" t="s">
        <v>248</v>
      </c>
      <c r="H36" s="102" t="s">
        <v>37</v>
      </c>
      <c r="I36" s="103">
        <v>43481.655898148143</v>
      </c>
      <c r="J36" s="104" t="s">
        <v>129</v>
      </c>
      <c r="K36" s="105">
        <v>-27.689359503029547</v>
      </c>
      <c r="L36" s="106">
        <v>7371.4767780772554</v>
      </c>
      <c r="M36" s="107">
        <v>2.0566670198522399</v>
      </c>
      <c r="N36" s="109">
        <f>ABS(K35-K36)</f>
        <v>3.8969344963319941E-3</v>
      </c>
    </row>
    <row r="37" spans="1:14">
      <c r="A37" s="100" t="s">
        <v>250</v>
      </c>
      <c r="B37" s="101">
        <v>2395</v>
      </c>
      <c r="C37" s="101">
        <v>2851</v>
      </c>
      <c r="D37" s="101">
        <v>3389</v>
      </c>
      <c r="E37" s="101" t="s">
        <v>251</v>
      </c>
      <c r="F37" s="101" t="s">
        <v>206</v>
      </c>
      <c r="G37" s="100" t="s">
        <v>252</v>
      </c>
      <c r="H37" s="102" t="s">
        <v>37</v>
      </c>
      <c r="I37" s="103">
        <v>43481.659555555554</v>
      </c>
      <c r="J37" s="104" t="s">
        <v>129</v>
      </c>
      <c r="K37" s="105">
        <v>-27.327267907884124</v>
      </c>
      <c r="L37" s="106">
        <v>6671.8644205405599</v>
      </c>
      <c r="M37" s="107">
        <v>2.0566670198522399</v>
      </c>
      <c r="N37" s="108"/>
    </row>
    <row r="38" spans="1:14">
      <c r="A38" s="100" t="s">
        <v>253</v>
      </c>
      <c r="B38" s="101">
        <v>2390</v>
      </c>
      <c r="C38" s="101">
        <v>2844</v>
      </c>
      <c r="D38" s="101">
        <v>3380</v>
      </c>
      <c r="E38" s="101" t="s">
        <v>251</v>
      </c>
      <c r="F38" s="101" t="s">
        <v>206</v>
      </c>
      <c r="G38" s="100" t="s">
        <v>252</v>
      </c>
      <c r="H38" s="102" t="s">
        <v>37</v>
      </c>
      <c r="I38" s="103">
        <v>43481.663224537035</v>
      </c>
      <c r="J38" s="104" t="s">
        <v>129</v>
      </c>
      <c r="K38" s="105">
        <v>-27.36316414371402</v>
      </c>
      <c r="L38" s="106">
        <v>6659.0385931713308</v>
      </c>
      <c r="M38" s="107">
        <v>2.0566670198522399</v>
      </c>
      <c r="N38" s="109">
        <f>ABS(K37-K38)</f>
        <v>3.5896235829895318E-2</v>
      </c>
    </row>
    <row r="39" spans="1:14">
      <c r="A39" s="100" t="s">
        <v>254</v>
      </c>
      <c r="B39" s="101">
        <v>2821</v>
      </c>
      <c r="C39" s="101">
        <v>3364</v>
      </c>
      <c r="D39" s="101">
        <v>3991</v>
      </c>
      <c r="E39" s="101" t="s">
        <v>255</v>
      </c>
      <c r="F39" s="101" t="s">
        <v>206</v>
      </c>
      <c r="G39" s="100" t="s">
        <v>256</v>
      </c>
      <c r="H39" s="102" t="s">
        <v>37</v>
      </c>
      <c r="I39" s="103">
        <v>43481.670584490741</v>
      </c>
      <c r="J39" s="104" t="s">
        <v>129</v>
      </c>
      <c r="K39" s="105">
        <v>-26.681966445095014</v>
      </c>
      <c r="L39" s="106">
        <v>7958.783760053675</v>
      </c>
      <c r="M39" s="107">
        <v>2.0566670198522399</v>
      </c>
      <c r="N39" s="108"/>
    </row>
    <row r="40" spans="1:14">
      <c r="A40" s="100" t="s">
        <v>257</v>
      </c>
      <c r="B40" s="101">
        <v>2815</v>
      </c>
      <c r="C40" s="101">
        <v>3355</v>
      </c>
      <c r="D40" s="101">
        <v>3983</v>
      </c>
      <c r="E40" s="101" t="s">
        <v>255</v>
      </c>
      <c r="F40" s="101" t="s">
        <v>206</v>
      </c>
      <c r="G40" s="100" t="s">
        <v>256</v>
      </c>
      <c r="H40" s="102" t="s">
        <v>37</v>
      </c>
      <c r="I40" s="103">
        <v>43481.67425231482</v>
      </c>
      <c r="J40" s="104" t="s">
        <v>129</v>
      </c>
      <c r="K40" s="105">
        <v>-26.661864251525628</v>
      </c>
      <c r="L40" s="106">
        <v>7922.7094927016769</v>
      </c>
      <c r="M40" s="107">
        <v>2.0566670198522399</v>
      </c>
      <c r="N40" s="109">
        <f>ABS(K39-K40)</f>
        <v>2.0102193569385918E-2</v>
      </c>
    </row>
    <row r="41" spans="1:14">
      <c r="A41" s="100" t="s">
        <v>258</v>
      </c>
      <c r="B41" s="101">
        <v>2613</v>
      </c>
      <c r="C41" s="101">
        <v>3112</v>
      </c>
      <c r="D41" s="101">
        <v>3696</v>
      </c>
      <c r="E41" s="101" t="s">
        <v>259</v>
      </c>
      <c r="F41" s="101" t="s">
        <v>206</v>
      </c>
      <c r="G41" s="100" t="s">
        <v>260</v>
      </c>
      <c r="H41" s="102" t="s">
        <v>37</v>
      </c>
      <c r="I41" s="103">
        <v>43481.677923611111</v>
      </c>
      <c r="J41" s="104" t="s">
        <v>129</v>
      </c>
      <c r="K41" s="105">
        <v>-26.447765249818708</v>
      </c>
      <c r="L41" s="106">
        <v>7371.5575810539403</v>
      </c>
      <c r="M41" s="107">
        <v>2.0566670198522399</v>
      </c>
      <c r="N41" s="108"/>
    </row>
    <row r="42" spans="1:14">
      <c r="A42" s="100" t="s">
        <v>261</v>
      </c>
      <c r="B42" s="101">
        <v>2607</v>
      </c>
      <c r="C42" s="101">
        <v>3106</v>
      </c>
      <c r="D42" s="101">
        <v>3689</v>
      </c>
      <c r="E42" s="101" t="s">
        <v>259</v>
      </c>
      <c r="F42" s="101" t="s">
        <v>206</v>
      </c>
      <c r="G42" s="100" t="s">
        <v>260</v>
      </c>
      <c r="H42" s="102" t="s">
        <v>37</v>
      </c>
      <c r="I42" s="103">
        <v>43481.681592592591</v>
      </c>
      <c r="J42" s="104" t="s">
        <v>129</v>
      </c>
      <c r="K42" s="105">
        <v>-26.400663297816862</v>
      </c>
      <c r="L42" s="106">
        <v>7355.3707021659757</v>
      </c>
      <c r="M42" s="107">
        <v>2.0566670198522399</v>
      </c>
      <c r="N42" s="109">
        <f>ABS(K41-K42)</f>
        <v>4.7101952001845859E-2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12" workbookViewId="0">
      <selection activeCell="I17" sqref="I17:I34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43451</v>
      </c>
      <c r="D3" s="36">
        <v>3015</v>
      </c>
      <c r="E3" s="14">
        <v>1619</v>
      </c>
      <c r="F3" s="37">
        <v>338.39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43451</v>
      </c>
      <c r="D4" s="36">
        <v>3015</v>
      </c>
      <c r="E4" s="37">
        <v>1457.3</v>
      </c>
      <c r="F4" s="37">
        <v>313.79000000000002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43451</v>
      </c>
      <c r="D5" s="36">
        <v>3015</v>
      </c>
      <c r="E5" s="14">
        <v>1322.9</v>
      </c>
      <c r="F5" s="37">
        <v>300.79000000000002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43451</v>
      </c>
      <c r="D6" s="36">
        <v>3015</v>
      </c>
      <c r="E6" s="37">
        <v>1158.5999999999999</v>
      </c>
      <c r="F6" s="37">
        <v>251.18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43451</v>
      </c>
      <c r="D7" s="36">
        <v>3015</v>
      </c>
      <c r="E7" s="14">
        <v>1006.4</v>
      </c>
      <c r="F7" s="37">
        <v>228.21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43451</v>
      </c>
      <c r="D8" s="36">
        <v>3015</v>
      </c>
      <c r="E8" s="37">
        <v>832.56</v>
      </c>
      <c r="F8" s="37">
        <v>191.91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43451</v>
      </c>
      <c r="D9" s="36">
        <v>3015</v>
      </c>
      <c r="E9" s="14">
        <v>691.52</v>
      </c>
      <c r="F9" s="37">
        <v>160.26</v>
      </c>
      <c r="G9" s="38">
        <f t="shared" si="0"/>
        <v>6.03</v>
      </c>
      <c r="H9" s="41" t="s">
        <v>78</v>
      </c>
      <c r="I9" s="41"/>
      <c r="J9" s="42">
        <f>SLOPE(G3:G13,E3:E13)</f>
        <v>9.2476043789354416E-3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43451</v>
      </c>
      <c r="D10" s="36">
        <v>3015</v>
      </c>
      <c r="E10" s="14">
        <v>511.42</v>
      </c>
      <c r="F10" s="37">
        <v>118.01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-0.23955126795213477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43451</v>
      </c>
      <c r="D11" s="36">
        <v>3015</v>
      </c>
      <c r="E11" s="14">
        <v>365.57</v>
      </c>
      <c r="F11" s="37">
        <v>88.606999999999999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43451</v>
      </c>
      <c r="D12" s="36">
        <v>3015</v>
      </c>
      <c r="E12" s="43">
        <v>122.79</v>
      </c>
      <c r="F12" s="43">
        <v>35.115000000000002</v>
      </c>
      <c r="G12" s="38">
        <f t="shared" si="0"/>
        <v>1.206</v>
      </c>
      <c r="H12" s="44" t="s">
        <v>80</v>
      </c>
      <c r="I12" s="44"/>
      <c r="J12" s="45">
        <f>SLOPE(G3:G13,F3:F13)</f>
        <v>4.3908148956929668E-2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43451</v>
      </c>
      <c r="D13" s="36">
        <v>3015</v>
      </c>
      <c r="E13" s="43">
        <v>64.912000000000006</v>
      </c>
      <c r="F13" s="43">
        <v>18.702999999999999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-0.70751162106433441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43451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9.4097222222189885</v>
      </c>
      <c r="L17" s="61">
        <f>K17*24</f>
        <v>225.83333333325572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43451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9.4097222222189885</v>
      </c>
      <c r="L18" s="61">
        <f t="shared" ref="L18:L40" si="5">K18*24</f>
        <v>225.83333333325572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4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43451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9.4097222222189885</v>
      </c>
      <c r="L19" s="61">
        <f t="shared" si="5"/>
        <v>225.83333333325572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4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43451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9.4097222222189885</v>
      </c>
      <c r="L20" s="61">
        <f t="shared" si="5"/>
        <v>225.83333333325572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4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43451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9.4097222222189885</v>
      </c>
      <c r="L21" s="61">
        <f t="shared" si="5"/>
        <v>225.83333333325572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4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43451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9.4097222222189885</v>
      </c>
      <c r="L22" s="61">
        <f t="shared" si="5"/>
        <v>225.83333333325572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4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43451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9.4097222222189885</v>
      </c>
      <c r="L23" s="61">
        <f t="shared" si="5"/>
        <v>225.83333333325572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4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43451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9.4097222222189885</v>
      </c>
      <c r="L24" s="61">
        <f t="shared" si="5"/>
        <v>225.83333333325572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4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43451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9.4097222222189885</v>
      </c>
      <c r="L25" s="61">
        <f t="shared" si="5"/>
        <v>225.83333333325572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T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43451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9.4097222222189885</v>
      </c>
      <c r="L26" s="61">
        <f t="shared" si="5"/>
        <v>225.83333333325572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T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43451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9.4097222222189885</v>
      </c>
      <c r="L27" s="61">
        <f t="shared" si="5"/>
        <v>225.83333333325572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64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43451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9.4097222222189885</v>
      </c>
      <c r="L28" s="61">
        <f t="shared" si="5"/>
        <v>225.83333333325572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64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43451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9.4097222222189885</v>
      </c>
      <c r="L29" s="61">
        <f t="shared" si="5"/>
        <v>225.83333333325572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64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43451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9.4097222222189885</v>
      </c>
      <c r="L30" s="61">
        <f t="shared" si="5"/>
        <v>225.83333333325572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64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43451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9.4097222222189885</v>
      </c>
      <c r="L31" s="61">
        <f t="shared" si="5"/>
        <v>225.83333333325572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64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43451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9.4097222222189885</v>
      </c>
      <c r="L32" s="61">
        <f t="shared" si="5"/>
        <v>225.83333333325572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64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43451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9.4097222222189885</v>
      </c>
      <c r="L33" s="61">
        <f t="shared" si="5"/>
        <v>225.83333333325572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64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43451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9.4097222222189885</v>
      </c>
      <c r="L34" s="61">
        <f t="shared" si="5"/>
        <v>225.83333333325572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64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43451.504861111112</v>
      </c>
      <c r="D35" s="13">
        <v>2</v>
      </c>
      <c r="E35" s="67">
        <v>1401.6</v>
      </c>
      <c r="F35" s="68">
        <v>302.33</v>
      </c>
      <c r="G35" s="59">
        <f t="shared" si="3"/>
        <v>6.3609455147818888E-3</v>
      </c>
      <c r="H35" s="59">
        <f t="shared" si="4"/>
        <v>6.2836195265421058E-3</v>
      </c>
      <c r="I35" s="83">
        <v>0.50486111111111109</v>
      </c>
      <c r="J35" s="60">
        <f>jar_information!R21</f>
        <v>43441.590277777781</v>
      </c>
      <c r="K35" s="61">
        <f t="shared" si="1"/>
        <v>9.9145833333313931</v>
      </c>
      <c r="L35" s="61">
        <f t="shared" si="5"/>
        <v>237.94999999995343</v>
      </c>
      <c r="M35" s="62">
        <f>jar_information!H21</f>
        <v>1049.7540949151592</v>
      </c>
      <c r="N35" s="61">
        <f t="shared" si="6"/>
        <v>6.677428601674503</v>
      </c>
      <c r="O35" s="61">
        <f t="shared" si="7"/>
        <v>12.219694341064342</v>
      </c>
      <c r="P35" s="63">
        <f t="shared" si="8"/>
        <v>3.3326439111993658</v>
      </c>
      <c r="Q35" s="61">
        <v>6.0008999999999997</v>
      </c>
      <c r="R35" s="64">
        <f t="shared" si="9"/>
        <v>0.91950598322521593</v>
      </c>
      <c r="S35" s="64">
        <f t="shared" ref="S35:S40" si="12">T35/R35*100</f>
        <v>70.809357856459386</v>
      </c>
      <c r="T35" s="64">
        <f t="shared" ref="T35:T40" si="13">U35/314.7</f>
        <v>0.65109628217349858</v>
      </c>
      <c r="U35" s="64">
        <v>204.9</v>
      </c>
      <c r="V35" s="65">
        <f t="shared" si="10"/>
        <v>6360.945514781889</v>
      </c>
      <c r="W35" s="66">
        <f t="shared" si="11"/>
        <v>0.63609455147818883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43451.504861111112</v>
      </c>
      <c r="D36" s="13">
        <v>2</v>
      </c>
      <c r="E36" s="67">
        <v>1475.3</v>
      </c>
      <c r="F36" s="68">
        <v>319.94</v>
      </c>
      <c r="G36" s="59">
        <f t="shared" si="3"/>
        <v>6.701719736145661E-3</v>
      </c>
      <c r="H36" s="59">
        <f t="shared" si="4"/>
        <v>6.6702307781078716E-3</v>
      </c>
      <c r="I36" s="83">
        <v>0.50486111111111109</v>
      </c>
      <c r="J36" s="60">
        <f>jar_information!R22</f>
        <v>43441.590277777781</v>
      </c>
      <c r="K36" s="61">
        <f t="shared" si="1"/>
        <v>9.9145833333313931</v>
      </c>
      <c r="L36" s="61">
        <f t="shared" si="5"/>
        <v>237.94999999995343</v>
      </c>
      <c r="M36" s="62">
        <f>jar_information!H22</f>
        <v>1049.7540949151592</v>
      </c>
      <c r="N36" s="61">
        <f t="shared" si="6"/>
        <v>7.035157735992648</v>
      </c>
      <c r="O36" s="61">
        <f t="shared" si="7"/>
        <v>12.874338656866547</v>
      </c>
      <c r="P36" s="63">
        <f t="shared" si="8"/>
        <v>3.5111832700545125</v>
      </c>
      <c r="Q36" s="61">
        <v>6.0059999999999993</v>
      </c>
      <c r="R36" s="64">
        <f t="shared" si="9"/>
        <v>0.96876657424029977</v>
      </c>
      <c r="S36" s="64">
        <f t="shared" si="12"/>
        <v>70.521667259433315</v>
      </c>
      <c r="T36" s="64">
        <f t="shared" si="13"/>
        <v>0.68319034000635526</v>
      </c>
      <c r="U36" s="64">
        <v>215</v>
      </c>
      <c r="V36" s="65">
        <f t="shared" si="10"/>
        <v>6701.719736145661</v>
      </c>
      <c r="W36" s="66">
        <f t="shared" si="11"/>
        <v>0.67017197361456615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43451.504861111112</v>
      </c>
      <c r="D37" s="13">
        <v>2</v>
      </c>
      <c r="E37" s="67">
        <v>772.88</v>
      </c>
      <c r="F37" s="68">
        <v>172.27</v>
      </c>
      <c r="G37" s="59">
        <f t="shared" si="3"/>
        <v>3.4538686022197447E-3</v>
      </c>
      <c r="H37" s="59">
        <f t="shared" si="4"/>
        <v>3.4282725998729703E-3</v>
      </c>
      <c r="I37" s="83">
        <v>0.50486111111111109</v>
      </c>
      <c r="J37" s="60">
        <f>jar_information!R23</f>
        <v>43441.590277777781</v>
      </c>
      <c r="K37" s="61">
        <f t="shared" si="1"/>
        <v>9.9145833333313931</v>
      </c>
      <c r="L37" s="61">
        <f t="shared" si="5"/>
        <v>237.94999999995343</v>
      </c>
      <c r="M37" s="62">
        <f>jar_information!H23</f>
        <v>1054.7107855519071</v>
      </c>
      <c r="N37" s="61">
        <f t="shared" si="6"/>
        <v>3.6428324666402543</v>
      </c>
      <c r="O37" s="61">
        <f t="shared" si="7"/>
        <v>6.6663834139516656</v>
      </c>
      <c r="P37" s="63">
        <f t="shared" si="8"/>
        <v>1.8181045674413632</v>
      </c>
      <c r="Q37" s="61">
        <v>4.0042</v>
      </c>
      <c r="R37" s="64">
        <f t="shared" si="9"/>
        <v>0.49992193238646737</v>
      </c>
      <c r="S37" s="64">
        <f t="shared" si="12"/>
        <v>0</v>
      </c>
      <c r="T37" s="64">
        <f t="shared" si="13"/>
        <v>0</v>
      </c>
      <c r="U37" s="64"/>
      <c r="V37" s="65">
        <f t="shared" si="10"/>
        <v>3453.8686022197448</v>
      </c>
      <c r="W37" s="66">
        <f t="shared" si="11"/>
        <v>0.34538686022197446</v>
      </c>
    </row>
    <row r="38" spans="1:24">
      <c r="A38" s="72">
        <v>62</v>
      </c>
      <c r="B38" s="84" t="s">
        <v>16</v>
      </c>
      <c r="C38" s="56">
        <f t="shared" si="2"/>
        <v>43451.504861111112</v>
      </c>
      <c r="D38" s="13">
        <v>2</v>
      </c>
      <c r="E38" s="67">
        <v>823.84</v>
      </c>
      <c r="F38" s="68">
        <v>178.93</v>
      </c>
      <c r="G38" s="59">
        <f t="shared" si="3"/>
        <v>3.6894975617950201E-3</v>
      </c>
      <c r="H38" s="59">
        <f t="shared" si="4"/>
        <v>3.5744867358995457E-3</v>
      </c>
      <c r="I38" s="83">
        <v>0.50486111111111109</v>
      </c>
      <c r="J38" s="60">
        <f>jar_information!R24</f>
        <v>43441.590277777781</v>
      </c>
      <c r="K38" s="61">
        <f t="shared" si="1"/>
        <v>9.9145833333313931</v>
      </c>
      <c r="L38" s="61">
        <f t="shared" si="5"/>
        <v>237.94999999995343</v>
      </c>
      <c r="M38" s="62">
        <f>jar_information!H24</f>
        <v>1059.6823835289158</v>
      </c>
      <c r="N38" s="61">
        <f t="shared" si="6"/>
        <v>3.9096955703070702</v>
      </c>
      <c r="O38" s="61">
        <f t="shared" si="7"/>
        <v>7.1547428936619388</v>
      </c>
      <c r="P38" s="63">
        <f t="shared" si="8"/>
        <v>1.9512935164532559</v>
      </c>
      <c r="Q38" s="61">
        <v>4.0068000000000001</v>
      </c>
      <c r="R38" s="64">
        <f t="shared" si="9"/>
        <v>0.53471728876684121</v>
      </c>
      <c r="S38" s="64">
        <f t="shared" si="12"/>
        <v>0</v>
      </c>
      <c r="T38" s="64">
        <f t="shared" si="13"/>
        <v>0</v>
      </c>
      <c r="U38" s="64"/>
      <c r="V38" s="65">
        <f t="shared" si="10"/>
        <v>3689.4975617950199</v>
      </c>
      <c r="W38" s="66">
        <f t="shared" si="11"/>
        <v>0.36894975617950199</v>
      </c>
    </row>
    <row r="39" spans="1:24">
      <c r="A39" s="72">
        <v>63</v>
      </c>
      <c r="B39" s="84" t="s">
        <v>17</v>
      </c>
      <c r="C39" s="56">
        <f t="shared" si="2"/>
        <v>43451.504861111112</v>
      </c>
      <c r="D39" s="13">
        <v>2</v>
      </c>
      <c r="E39" s="67">
        <v>1393.2</v>
      </c>
      <c r="F39" s="68">
        <v>306.73</v>
      </c>
      <c r="G39" s="59">
        <f t="shared" si="3"/>
        <v>6.3221055763903614E-3</v>
      </c>
      <c r="H39" s="59">
        <f t="shared" si="4"/>
        <v>6.3802174542473521E-3</v>
      </c>
      <c r="I39" s="83">
        <v>0.50486111111111109</v>
      </c>
      <c r="J39" s="60">
        <f>jar_information!R25</f>
        <v>43441.590277777781</v>
      </c>
      <c r="K39" s="61">
        <f t="shared" si="1"/>
        <v>9.9145833333313931</v>
      </c>
      <c r="L39" s="61">
        <f t="shared" si="5"/>
        <v>237.94999999995343</v>
      </c>
      <c r="M39" s="62">
        <f>jar_information!H25</f>
        <v>1059.6823835289158</v>
      </c>
      <c r="N39" s="61">
        <f t="shared" si="6"/>
        <v>6.6994239061107885</v>
      </c>
      <c r="O39" s="61">
        <f t="shared" si="7"/>
        <v>12.259945748182744</v>
      </c>
      <c r="P39" s="63">
        <f t="shared" si="8"/>
        <v>3.3436215676862027</v>
      </c>
      <c r="Q39" s="61">
        <v>2.0007999999999999</v>
      </c>
      <c r="R39" s="64">
        <f t="shared" si="9"/>
        <v>0.91626003174819215</v>
      </c>
      <c r="S39" s="64">
        <f t="shared" si="12"/>
        <v>68.493855697483838</v>
      </c>
      <c r="T39" s="64">
        <f t="shared" si="13"/>
        <v>0.62758182395932638</v>
      </c>
      <c r="U39" s="64">
        <v>197.5</v>
      </c>
      <c r="V39" s="65">
        <f t="shared" si="10"/>
        <v>6322.1055763903614</v>
      </c>
      <c r="W39" s="66">
        <f t="shared" si="11"/>
        <v>0.63221055763903611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43451.504861111112</v>
      </c>
      <c r="D40" s="13">
        <v>2</v>
      </c>
      <c r="E40" s="67">
        <v>1162.5999999999999</v>
      </c>
      <c r="F40" s="68">
        <v>258.06</v>
      </c>
      <c r="G40" s="59">
        <f t="shared" si="3"/>
        <v>5.2558567914991038E-3</v>
      </c>
      <c r="H40" s="59">
        <f t="shared" si="4"/>
        <v>5.3117126493804675E-3</v>
      </c>
      <c r="I40" s="83">
        <v>0.50486111111111109</v>
      </c>
      <c r="J40" s="60">
        <f>jar_information!R26</f>
        <v>43441.590277777781</v>
      </c>
      <c r="K40" s="61">
        <f t="shared" si="1"/>
        <v>9.9145833333313931</v>
      </c>
      <c r="L40" s="61">
        <f t="shared" si="5"/>
        <v>237.94999999995343</v>
      </c>
      <c r="M40" s="62">
        <f>jar_information!H26</f>
        <v>1054.7107855519071</v>
      </c>
      <c r="N40" s="61">
        <f t="shared" si="6"/>
        <v>5.5434088453103456</v>
      </c>
      <c r="O40" s="61">
        <f t="shared" si="7"/>
        <v>10.144438186917933</v>
      </c>
      <c r="P40" s="63">
        <f t="shared" si="8"/>
        <v>2.7666649600685269</v>
      </c>
      <c r="Q40" s="61">
        <v>2.0024000000000002</v>
      </c>
      <c r="R40" s="64">
        <f t="shared" si="9"/>
        <v>0.76074639372908026</v>
      </c>
      <c r="S40" s="64">
        <f t="shared" si="12"/>
        <v>70.298728631035928</v>
      </c>
      <c r="T40" s="64">
        <f t="shared" si="13"/>
        <v>0.53479504289799817</v>
      </c>
      <c r="U40" s="64">
        <v>168.3</v>
      </c>
      <c r="V40" s="65">
        <f t="shared" si="10"/>
        <v>5255.8567914991036</v>
      </c>
      <c r="W40" s="66">
        <f t="shared" si="11"/>
        <v>0.52558567914991039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  <c r="D43" s="72"/>
    </row>
    <row r="44" spans="1:24">
      <c r="A44" s="90">
        <v>43</v>
      </c>
      <c r="B44" s="76" t="str">
        <f t="shared" si="14"/>
        <v>HEG32-2-1_14122018</v>
      </c>
      <c r="C44">
        <v>14122018</v>
      </c>
      <c r="D44" s="72"/>
    </row>
    <row r="45" spans="1:24">
      <c r="A45" s="90">
        <v>44</v>
      </c>
      <c r="B45" s="76" t="str">
        <f t="shared" si="14"/>
        <v>HEG32-2-2_14122018</v>
      </c>
      <c r="C45">
        <v>14122018</v>
      </c>
      <c r="D45" s="72"/>
    </row>
    <row r="46" spans="1:24">
      <c r="A46" s="85">
        <v>45</v>
      </c>
      <c r="B46" s="76" t="str">
        <f t="shared" si="14"/>
        <v>HEG48-2-1_12122018</v>
      </c>
      <c r="C46">
        <v>12122018</v>
      </c>
      <c r="D46" s="72"/>
    </row>
    <row r="47" spans="1:24">
      <c r="A47" s="85">
        <v>46</v>
      </c>
      <c r="B47" s="76" t="str">
        <f t="shared" si="14"/>
        <v>HEG48-2-2_12122018</v>
      </c>
      <c r="C47">
        <v>12122018</v>
      </c>
      <c r="D47" s="72"/>
    </row>
    <row r="48" spans="1:24">
      <c r="A48" s="90">
        <v>47</v>
      </c>
      <c r="B48" s="76" t="str">
        <f t="shared" si="14"/>
        <v>HEW22-2-1_14122018</v>
      </c>
      <c r="C48">
        <v>14122018</v>
      </c>
      <c r="D48" s="72"/>
    </row>
    <row r="49" spans="1:4">
      <c r="A49" s="90">
        <v>48</v>
      </c>
      <c r="B49" s="76" t="str">
        <f t="shared" si="14"/>
        <v>HEW22-2-2_14122018</v>
      </c>
      <c r="C49">
        <v>14122018</v>
      </c>
      <c r="D49" s="72"/>
    </row>
    <row r="50" spans="1:4">
      <c r="A50" s="85">
        <v>49</v>
      </c>
      <c r="B50" s="76" t="str">
        <f t="shared" si="14"/>
        <v>HEW41-2-1_12122018</v>
      </c>
      <c r="C50">
        <v>12122018</v>
      </c>
      <c r="D50" s="72"/>
    </row>
    <row r="51" spans="1:4">
      <c r="A51" s="85">
        <v>50</v>
      </c>
      <c r="B51" s="76" t="str">
        <f t="shared" si="14"/>
        <v>HEW41-2-2_12122018</v>
      </c>
      <c r="C51">
        <v>12122018</v>
      </c>
      <c r="D51" s="72"/>
    </row>
    <row r="52" spans="1:4">
      <c r="A52" s="90">
        <v>51</v>
      </c>
      <c r="B52" s="76" t="str">
        <f t="shared" si="14"/>
        <v>HEW42-2-1_14122018</v>
      </c>
      <c r="C52">
        <v>14122018</v>
      </c>
      <c r="D52" s="72"/>
    </row>
    <row r="53" spans="1:4">
      <c r="A53" s="90">
        <v>52</v>
      </c>
      <c r="B53" s="76" t="str">
        <f t="shared" si="14"/>
        <v>HEW42-2-2_14122018</v>
      </c>
      <c r="C53">
        <v>14122018</v>
      </c>
      <c r="D53" s="72"/>
    </row>
    <row r="54" spans="1:4">
      <c r="A54" s="90">
        <v>53</v>
      </c>
      <c r="B54" s="76" t="str">
        <f t="shared" si="14"/>
        <v>SEG38-2-1_14122018</v>
      </c>
      <c r="C54">
        <v>14122018</v>
      </c>
      <c r="D54" s="72"/>
    </row>
    <row r="55" spans="1:4">
      <c r="A55" s="90">
        <v>54</v>
      </c>
      <c r="B55" s="76" t="str">
        <f t="shared" si="14"/>
        <v>SEG38-2-2_14122018</v>
      </c>
      <c r="C55">
        <v>14122018</v>
      </c>
      <c r="D55" s="72"/>
    </row>
    <row r="56" spans="1:4">
      <c r="A56" s="90">
        <v>55</v>
      </c>
      <c r="B56" s="76" t="str">
        <f t="shared" si="14"/>
        <v>SEG40-2-1_14122018</v>
      </c>
      <c r="C56">
        <v>14122018</v>
      </c>
      <c r="D56" s="72"/>
    </row>
    <row r="57" spans="1:4">
      <c r="A57" s="90">
        <v>56</v>
      </c>
      <c r="B57" s="76" t="str">
        <f t="shared" si="14"/>
        <v>SEG40-2-2_14122018</v>
      </c>
      <c r="C57">
        <v>14122018</v>
      </c>
      <c r="D57" s="72"/>
    </row>
    <row r="58" spans="1:4">
      <c r="A58" s="90">
        <v>57</v>
      </c>
      <c r="B58" s="76" t="str">
        <f t="shared" si="14"/>
        <v>SEG46-2-1_14122018</v>
      </c>
      <c r="C58">
        <v>14122018</v>
      </c>
      <c r="D58" s="72"/>
    </row>
    <row r="59" spans="1:4">
      <c r="A59" s="90">
        <v>58</v>
      </c>
      <c r="B59" s="76" t="str">
        <f t="shared" si="14"/>
        <v>SEG46-2-2_14122018</v>
      </c>
      <c r="C59">
        <v>14122018</v>
      </c>
      <c r="D59" s="72"/>
    </row>
    <row r="60" spans="1:4">
      <c r="A60" s="91">
        <v>59</v>
      </c>
      <c r="B60" s="76" t="str">
        <f t="shared" si="14"/>
        <v>SEW11-2-1_17122018</v>
      </c>
      <c r="C60">
        <v>17122018</v>
      </c>
      <c r="D60" s="72"/>
    </row>
    <row r="61" spans="1:4">
      <c r="A61" s="91">
        <v>60</v>
      </c>
      <c r="B61" s="76" t="str">
        <f t="shared" si="14"/>
        <v>SEW11-2-2_17122018</v>
      </c>
      <c r="C61">
        <v>17122018</v>
      </c>
      <c r="D61" s="72"/>
    </row>
    <row r="62" spans="1:4">
      <c r="A62" s="72">
        <v>61</v>
      </c>
      <c r="B62" s="76" t="str">
        <f t="shared" si="14"/>
        <v>SEW34-2-1_</v>
      </c>
      <c r="D62" s="72"/>
    </row>
    <row r="63" spans="1:4">
      <c r="A63" s="72">
        <v>62</v>
      </c>
      <c r="B63" s="76" t="str">
        <f t="shared" si="14"/>
        <v>SEW34-2-2_</v>
      </c>
      <c r="D63" s="72"/>
    </row>
    <row r="64" spans="1:4">
      <c r="A64" s="91">
        <v>63</v>
      </c>
      <c r="B64" s="76" t="str">
        <f t="shared" si="14"/>
        <v>SEW43-2-1_17122018</v>
      </c>
      <c r="C64">
        <v>17122018</v>
      </c>
      <c r="D64" s="72"/>
    </row>
    <row r="65" spans="1:4">
      <c r="A65" s="91">
        <v>64</v>
      </c>
      <c r="B65" s="76" t="str">
        <f t="shared" si="14"/>
        <v>SEW43-2-2_17122018</v>
      </c>
      <c r="C65">
        <v>17122018</v>
      </c>
      <c r="D65" s="72"/>
    </row>
    <row r="66" spans="1:4">
      <c r="A66" s="72"/>
      <c r="B66" s="92"/>
      <c r="C66" s="72"/>
      <c r="D66" s="72"/>
    </row>
    <row r="67" spans="1:4">
      <c r="A67" s="72"/>
      <c r="B67" s="72"/>
      <c r="C67" s="72"/>
      <c r="D67" s="72"/>
    </row>
  </sheetData>
  <conditionalFormatting sqref="O17:O40">
    <cfRule type="cellIs" dxfId="41" priority="14" operator="greaterThan">
      <formula>26</formula>
    </cfRule>
  </conditionalFormatting>
  <conditionalFormatting sqref="Q17">
    <cfRule type="cellIs" dxfId="40" priority="13" operator="lessThan">
      <formula>$O$17</formula>
    </cfRule>
  </conditionalFormatting>
  <conditionalFormatting sqref="O17:O18">
    <cfRule type="cellIs" dxfId="39" priority="12" operator="greaterThan">
      <formula>34</formula>
    </cfRule>
  </conditionalFormatting>
  <conditionalFormatting sqref="O19:O20">
    <cfRule type="cellIs" dxfId="38" priority="11" operator="greaterThan">
      <formula>32</formula>
    </cfRule>
  </conditionalFormatting>
  <conditionalFormatting sqref="O21:O22">
    <cfRule type="cellIs" dxfId="37" priority="9" operator="greaterThan">
      <formula>30</formula>
    </cfRule>
    <cfRule type="cellIs" dxfId="36" priority="10" operator="greaterThan">
      <formula>30</formula>
    </cfRule>
  </conditionalFormatting>
  <conditionalFormatting sqref="O23:O24">
    <cfRule type="cellIs" dxfId="35" priority="8" operator="greaterThan">
      <formula>2</formula>
    </cfRule>
  </conditionalFormatting>
  <conditionalFormatting sqref="O25:O26">
    <cfRule type="cellIs" dxfId="34" priority="7" operator="greaterThan">
      <formula>10</formula>
    </cfRule>
  </conditionalFormatting>
  <conditionalFormatting sqref="O27:O28">
    <cfRule type="cellIs" dxfId="33" priority="6" operator="greaterThan">
      <formula>2</formula>
    </cfRule>
  </conditionalFormatting>
  <conditionalFormatting sqref="O29:O30 O33:O34">
    <cfRule type="cellIs" dxfId="32" priority="5" operator="greaterThan">
      <formula>14</formula>
    </cfRule>
  </conditionalFormatting>
  <conditionalFormatting sqref="O31:O32">
    <cfRule type="cellIs" dxfId="31" priority="4" operator="greaterThan">
      <formula>12</formula>
    </cfRule>
  </conditionalFormatting>
  <conditionalFormatting sqref="R17:R40">
    <cfRule type="cellIs" dxfId="30" priority="1" operator="greaterThan">
      <formula>1</formula>
    </cfRule>
    <cfRule type="cellIs" dxfId="29" priority="2" operator="greaterThan">
      <formula>0.5</formula>
    </cfRule>
    <cfRule type="cellIs" dxfId="28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7" workbookViewId="0">
      <selection activeCell="P41" sqref="P41"/>
    </sheetView>
  </sheetViews>
  <sheetFormatPr baseColWidth="10" defaultRowHeight="15" x14ac:dyDescent="0"/>
  <cols>
    <col min="1" max="1" width="4.6640625" customWidth="1"/>
    <col min="3" max="3" width="17.33203125" bestFit="1" customWidth="1"/>
    <col min="9" max="9" width="8.6640625" customWidth="1"/>
    <col min="10" max="10" width="13.1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43479</v>
      </c>
      <c r="D3" s="36">
        <v>3015</v>
      </c>
      <c r="E3" s="14">
        <v>1606.7</v>
      </c>
      <c r="F3" s="37">
        <v>361.66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43479</v>
      </c>
      <c r="D4" s="36">
        <v>3015</v>
      </c>
      <c r="E4" s="37">
        <v>1431.9</v>
      </c>
      <c r="F4" s="37">
        <v>324.02999999999997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43479</v>
      </c>
      <c r="D5" s="36">
        <v>3015</v>
      </c>
      <c r="E5" s="14">
        <v>1318.9</v>
      </c>
      <c r="F5" s="37">
        <v>297.60000000000002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43479</v>
      </c>
      <c r="D6" s="36">
        <v>3015</v>
      </c>
      <c r="E6" s="37">
        <v>1161.4000000000001</v>
      </c>
      <c r="F6" s="37">
        <v>271.44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43479</v>
      </c>
      <c r="D7" s="36">
        <v>3015</v>
      </c>
      <c r="E7" s="14">
        <v>1002.1</v>
      </c>
      <c r="F7" s="37">
        <v>248.86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43479</v>
      </c>
      <c r="D8" s="36">
        <v>3015</v>
      </c>
      <c r="E8" s="37">
        <v>814.64</v>
      </c>
      <c r="F8" s="37">
        <v>200.33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43479</v>
      </c>
      <c r="D9" s="36">
        <v>3015</v>
      </c>
      <c r="E9" s="14">
        <v>678.77</v>
      </c>
      <c r="F9" s="37">
        <v>165.29</v>
      </c>
      <c r="G9" s="38">
        <f t="shared" si="0"/>
        <v>6.03</v>
      </c>
      <c r="H9" s="41" t="s">
        <v>78</v>
      </c>
      <c r="I9" s="41"/>
      <c r="J9" s="42">
        <f>SLOPE(G3:G13,E3:E13)</f>
        <v>9.3783869822409143E-3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43479</v>
      </c>
      <c r="D10" s="36">
        <v>3015</v>
      </c>
      <c r="E10" s="14">
        <v>510.18</v>
      </c>
      <c r="F10" s="37">
        <v>125.18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-0.30571848859155359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43479</v>
      </c>
      <c r="D11" s="36">
        <v>3015</v>
      </c>
      <c r="E11" s="14">
        <v>377.87</v>
      </c>
      <c r="F11" s="37">
        <v>94.409000000000006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43479</v>
      </c>
      <c r="D12" s="36">
        <v>3015</v>
      </c>
      <c r="E12" s="43">
        <v>136.57</v>
      </c>
      <c r="F12" s="43">
        <v>37.485999999999997</v>
      </c>
      <c r="G12" s="38">
        <f t="shared" si="0"/>
        <v>1.206</v>
      </c>
      <c r="H12" s="44" t="s">
        <v>80</v>
      </c>
      <c r="I12" s="44"/>
      <c r="J12" s="45">
        <f>SLOPE(G3:G13,F3:F13)</f>
        <v>4.2120346452152714E-2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43479</v>
      </c>
      <c r="D13" s="36">
        <v>3015</v>
      </c>
      <c r="E13" s="43">
        <v>63.911000000000001</v>
      </c>
      <c r="F13" s="43">
        <v>19.891999999999999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-0.76270170796743031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43479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37.409722222218988</v>
      </c>
      <c r="L17" s="61">
        <f>K17*24</f>
        <v>897.83333333325572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43479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37.409722222218988</v>
      </c>
      <c r="L18" s="61">
        <f t="shared" ref="L18:L40" si="5">K18*24</f>
        <v>897.83333333325572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9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43479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37.409722222218988</v>
      </c>
      <c r="L19" s="61">
        <f t="shared" si="5"/>
        <v>897.83333333325572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9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43479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37.409722222218988</v>
      </c>
      <c r="L20" s="61">
        <f t="shared" si="5"/>
        <v>897.83333333325572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9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43479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37.409722222218988</v>
      </c>
      <c r="L21" s="61">
        <f t="shared" si="5"/>
        <v>897.83333333325572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9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43479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37.409722222218988</v>
      </c>
      <c r="L22" s="61">
        <f t="shared" si="5"/>
        <v>897.83333333325572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9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43479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37.409722222218988</v>
      </c>
      <c r="L23" s="61">
        <f t="shared" si="5"/>
        <v>897.83333333325572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9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43479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37.409722222218988</v>
      </c>
      <c r="L24" s="61">
        <f t="shared" si="5"/>
        <v>897.83333333325572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9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43479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37.409722222218988</v>
      </c>
      <c r="L25" s="61">
        <f t="shared" si="5"/>
        <v>897.83333333325572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43479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37.409722222218988</v>
      </c>
      <c r="L26" s="61">
        <f t="shared" si="5"/>
        <v>897.83333333325572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43479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37.409722222218988</v>
      </c>
      <c r="L27" s="61">
        <f t="shared" si="5"/>
        <v>897.83333333325572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71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43479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37.409722222218988</v>
      </c>
      <c r="L28" s="61">
        <f t="shared" si="5"/>
        <v>897.83333333325572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71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43479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37.409722222218988</v>
      </c>
      <c r="L29" s="61">
        <f t="shared" si="5"/>
        <v>897.83333333325572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71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43479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37.409722222218988</v>
      </c>
      <c r="L30" s="61">
        <f t="shared" si="5"/>
        <v>897.83333333325572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71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43479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37.409722222218988</v>
      </c>
      <c r="L31" s="61">
        <f t="shared" si="5"/>
        <v>897.83333333325572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72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43479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37.409722222218988</v>
      </c>
      <c r="L32" s="61">
        <f t="shared" si="5"/>
        <v>897.83333333325572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72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43479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37.409722222218988</v>
      </c>
      <c r="L33" s="61">
        <f t="shared" si="5"/>
        <v>897.83333333325572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72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43479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37.409722222218988</v>
      </c>
      <c r="L34" s="61">
        <f t="shared" si="5"/>
        <v>897.83333333325572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72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43479</v>
      </c>
      <c r="D35" s="13"/>
      <c r="E35" s="67"/>
      <c r="F35" s="68"/>
      <c r="G35" s="59" t="e">
        <f t="shared" si="3"/>
        <v>#DIV/0!</v>
      </c>
      <c r="H35" s="59" t="e">
        <f t="shared" si="4"/>
        <v>#DIV/0!</v>
      </c>
      <c r="I35" s="83"/>
      <c r="J35" s="60">
        <f>jar_information!R21</f>
        <v>43441.590277777781</v>
      </c>
      <c r="K35" s="61">
        <f t="shared" si="1"/>
        <v>37.409722222218988</v>
      </c>
      <c r="L35" s="61">
        <f t="shared" si="5"/>
        <v>897.83333333325572</v>
      </c>
      <c r="M35" s="62">
        <f>jar_information!H21</f>
        <v>1049.7540949151592</v>
      </c>
      <c r="N35" s="61" t="e">
        <f t="shared" si="6"/>
        <v>#DIV/0!</v>
      </c>
      <c r="O35" s="61" t="e">
        <f t="shared" si="7"/>
        <v>#DIV/0!</v>
      </c>
      <c r="P35" s="63" t="e">
        <f t="shared" si="8"/>
        <v>#DIV/0!</v>
      </c>
      <c r="Q35" s="61">
        <v>6.0008999999999997</v>
      </c>
      <c r="R35" s="64" t="e">
        <f t="shared" si="9"/>
        <v>#DIV/0!</v>
      </c>
      <c r="T35" s="72"/>
      <c r="U35" s="72"/>
      <c r="V35" s="65" t="e">
        <f t="shared" si="10"/>
        <v>#DIV/0!</v>
      </c>
      <c r="W35" s="66" t="e">
        <f t="shared" si="11"/>
        <v>#DIV/0!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43479</v>
      </c>
      <c r="D36" s="13"/>
      <c r="E36" s="67"/>
      <c r="F36" s="68"/>
      <c r="G36" s="59" t="e">
        <f t="shared" si="3"/>
        <v>#DIV/0!</v>
      </c>
      <c r="H36" s="59" t="e">
        <f t="shared" si="4"/>
        <v>#DIV/0!</v>
      </c>
      <c r="I36" s="83"/>
      <c r="J36" s="60">
        <f>jar_information!R22</f>
        <v>43441.590277777781</v>
      </c>
      <c r="K36" s="61">
        <f t="shared" si="1"/>
        <v>37.409722222218988</v>
      </c>
      <c r="L36" s="61">
        <f t="shared" si="5"/>
        <v>897.83333333325572</v>
      </c>
      <c r="M36" s="62">
        <f>jar_information!H22</f>
        <v>1049.7540949151592</v>
      </c>
      <c r="N36" s="61" t="e">
        <f t="shared" si="6"/>
        <v>#DIV/0!</v>
      </c>
      <c r="O36" s="61" t="e">
        <f t="shared" si="7"/>
        <v>#DIV/0!</v>
      </c>
      <c r="P36" s="63" t="e">
        <f t="shared" si="8"/>
        <v>#DIV/0!</v>
      </c>
      <c r="Q36" s="61">
        <v>6.0059999999999993</v>
      </c>
      <c r="R36" s="64" t="e">
        <f t="shared" si="9"/>
        <v>#DIV/0!</v>
      </c>
      <c r="T36" s="69"/>
      <c r="U36" s="72"/>
      <c r="V36" s="65" t="e">
        <f t="shared" si="10"/>
        <v>#DIV/0!</v>
      </c>
      <c r="W36" s="66" t="e">
        <f t="shared" si="11"/>
        <v>#DIV/0!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43479.504861111112</v>
      </c>
      <c r="D37" s="13">
        <v>3</v>
      </c>
      <c r="E37" s="67">
        <v>1624.5</v>
      </c>
      <c r="F37" s="68">
        <v>369.64</v>
      </c>
      <c r="G37" s="59">
        <f t="shared" si="3"/>
        <v>4.9764903880196044E-3</v>
      </c>
      <c r="H37" s="59">
        <f t="shared" si="4"/>
        <v>4.9355543848687662E-3</v>
      </c>
      <c r="I37" s="83">
        <v>0.50486111111111109</v>
      </c>
      <c r="J37" s="60">
        <f>jar_information!R23</f>
        <v>43441.590277777781</v>
      </c>
      <c r="K37" s="61">
        <f t="shared" si="1"/>
        <v>37.914583333331393</v>
      </c>
      <c r="L37" s="61">
        <f t="shared" si="5"/>
        <v>909.94999999995343</v>
      </c>
      <c r="M37" s="62">
        <f>jar_information!H23</f>
        <v>1054.7107855519071</v>
      </c>
      <c r="N37" s="61">
        <f t="shared" si="6"/>
        <v>5.2487580864396719</v>
      </c>
      <c r="O37" s="61">
        <f t="shared" si="7"/>
        <v>9.6052272981845999</v>
      </c>
      <c r="P37" s="63">
        <f t="shared" si="8"/>
        <v>2.6196074449594362</v>
      </c>
      <c r="Q37" s="61">
        <v>4.0042</v>
      </c>
      <c r="R37" s="64">
        <f t="shared" si="9"/>
        <v>0.72031017325978663</v>
      </c>
      <c r="V37" s="65">
        <f t="shared" si="10"/>
        <v>4976.4903880196043</v>
      </c>
      <c r="W37" s="66">
        <f t="shared" si="11"/>
        <v>0.49764903880196043</v>
      </c>
    </row>
    <row r="38" spans="1:24">
      <c r="A38" s="72">
        <v>62</v>
      </c>
      <c r="B38" s="84" t="s">
        <v>16</v>
      </c>
      <c r="C38" s="56">
        <f t="shared" si="2"/>
        <v>43479.504861111112</v>
      </c>
      <c r="D38" s="13">
        <v>1</v>
      </c>
      <c r="E38" s="67">
        <v>781.29</v>
      </c>
      <c r="F38" s="68">
        <v>176.97</v>
      </c>
      <c r="G38" s="59">
        <f t="shared" si="3"/>
        <v>7.0215214767634501E-3</v>
      </c>
      <c r="H38" s="59">
        <f t="shared" si="4"/>
        <v>6.6913360036700356E-3</v>
      </c>
      <c r="I38" s="83">
        <v>0.50486111111111109</v>
      </c>
      <c r="J38" s="60">
        <f>jar_information!R24</f>
        <v>43441.590277777781</v>
      </c>
      <c r="K38" s="61">
        <f t="shared" si="1"/>
        <v>37.914583333331393</v>
      </c>
      <c r="L38" s="61">
        <f t="shared" si="5"/>
        <v>909.94999999995343</v>
      </c>
      <c r="M38" s="62">
        <f>jar_information!H24</f>
        <v>1059.6823835289158</v>
      </c>
      <c r="N38" s="61">
        <f t="shared" si="6"/>
        <v>7.440582614496166</v>
      </c>
      <c r="O38" s="61">
        <f t="shared" si="7"/>
        <v>13.616266184527984</v>
      </c>
      <c r="P38" s="63">
        <f t="shared" si="8"/>
        <v>3.7135271412349042</v>
      </c>
      <c r="Q38" s="61">
        <v>4.0068000000000001</v>
      </c>
      <c r="R38" s="64">
        <f t="shared" si="9"/>
        <v>1.0176260762309435</v>
      </c>
      <c r="V38" s="65">
        <f t="shared" si="10"/>
        <v>7021.5214767634498</v>
      </c>
      <c r="W38" s="66">
        <f t="shared" si="11"/>
        <v>0.70215214767634504</v>
      </c>
    </row>
    <row r="39" spans="1:24">
      <c r="A39" s="72">
        <v>63</v>
      </c>
      <c r="B39" s="84" t="s">
        <v>17</v>
      </c>
      <c r="C39" s="56">
        <f t="shared" si="2"/>
        <v>43479</v>
      </c>
      <c r="D39" s="13"/>
      <c r="E39" s="67"/>
      <c r="F39" s="68"/>
      <c r="G39" s="59" t="e">
        <f t="shared" si="3"/>
        <v>#DIV/0!</v>
      </c>
      <c r="H39" s="59" t="e">
        <f t="shared" si="4"/>
        <v>#DIV/0!</v>
      </c>
      <c r="I39" s="83"/>
      <c r="J39" s="60">
        <f>jar_information!R25</f>
        <v>43441.590277777781</v>
      </c>
      <c r="K39" s="61">
        <f t="shared" si="1"/>
        <v>37.409722222218988</v>
      </c>
      <c r="L39" s="61">
        <f t="shared" si="5"/>
        <v>897.83333333325572</v>
      </c>
      <c r="M39" s="62">
        <f>jar_information!H25</f>
        <v>1059.6823835289158</v>
      </c>
      <c r="N39" s="61" t="e">
        <f t="shared" si="6"/>
        <v>#DIV/0!</v>
      </c>
      <c r="O39" s="61" t="e">
        <f t="shared" si="7"/>
        <v>#DIV/0!</v>
      </c>
      <c r="P39" s="63" t="e">
        <f t="shared" si="8"/>
        <v>#DIV/0!</v>
      </c>
      <c r="Q39" s="61">
        <v>2.0007999999999999</v>
      </c>
      <c r="R39" s="64" t="e">
        <f t="shared" si="9"/>
        <v>#DIV/0!</v>
      </c>
      <c r="V39" s="65" t="e">
        <f t="shared" si="10"/>
        <v>#DIV/0!</v>
      </c>
      <c r="W39" s="66" t="e">
        <f t="shared" si="11"/>
        <v>#DIV/0!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43479</v>
      </c>
      <c r="D40" s="13"/>
      <c r="E40" s="67"/>
      <c r="F40" s="68"/>
      <c r="G40" s="59" t="e">
        <f t="shared" si="3"/>
        <v>#DIV/0!</v>
      </c>
      <c r="H40" s="59" t="e">
        <f t="shared" si="4"/>
        <v>#DIV/0!</v>
      </c>
      <c r="I40" s="83"/>
      <c r="J40" s="60">
        <f>jar_information!R26</f>
        <v>43441.590277777781</v>
      </c>
      <c r="K40" s="61">
        <f t="shared" si="1"/>
        <v>37.409722222218988</v>
      </c>
      <c r="L40" s="61">
        <f t="shared" si="5"/>
        <v>897.83333333325572</v>
      </c>
      <c r="M40" s="62">
        <f>jar_information!H26</f>
        <v>1054.7107855519071</v>
      </c>
      <c r="N40" s="61" t="e">
        <f t="shared" si="6"/>
        <v>#DIV/0!</v>
      </c>
      <c r="O40" s="61" t="e">
        <f t="shared" si="7"/>
        <v>#DIV/0!</v>
      </c>
      <c r="P40" s="63" t="e">
        <f t="shared" si="8"/>
        <v>#DIV/0!</v>
      </c>
      <c r="Q40" s="61">
        <v>2.0024000000000002</v>
      </c>
      <c r="R40" s="64" t="e">
        <f t="shared" si="9"/>
        <v>#DIV/0!</v>
      </c>
      <c r="V40" s="65" t="e">
        <f t="shared" si="10"/>
        <v>#DIV/0!</v>
      </c>
      <c r="W40" s="66" t="e">
        <f t="shared" si="11"/>
        <v>#DIV/0!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2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2"/>
        <v>HEG32-2-1_14122018</v>
      </c>
      <c r="C44">
        <v>14122018</v>
      </c>
    </row>
    <row r="45" spans="1:24">
      <c r="A45" s="90">
        <v>44</v>
      </c>
      <c r="B45" s="76" t="str">
        <f t="shared" si="12"/>
        <v>HEG32-2-2_14122018</v>
      </c>
      <c r="C45">
        <v>14122018</v>
      </c>
    </row>
    <row r="46" spans="1:24">
      <c r="A46" s="85">
        <v>45</v>
      </c>
      <c r="B46" s="76" t="str">
        <f t="shared" si="12"/>
        <v>HEG48-2-1_12122018</v>
      </c>
      <c r="C46">
        <v>12122018</v>
      </c>
    </row>
    <row r="47" spans="1:24">
      <c r="A47" s="85">
        <v>46</v>
      </c>
      <c r="B47" s="76" t="str">
        <f t="shared" si="12"/>
        <v>HEG48-2-2_12122018</v>
      </c>
      <c r="C47">
        <v>12122018</v>
      </c>
    </row>
    <row r="48" spans="1:24">
      <c r="A48" s="90">
        <v>47</v>
      </c>
      <c r="B48" s="76" t="str">
        <f t="shared" si="12"/>
        <v>HEW22-2-1_14122018</v>
      </c>
      <c r="C48">
        <v>14122018</v>
      </c>
    </row>
    <row r="49" spans="1:3">
      <c r="A49" s="90">
        <v>48</v>
      </c>
      <c r="B49" s="76" t="str">
        <f t="shared" si="12"/>
        <v>HEW22-2-2_14122018</v>
      </c>
      <c r="C49">
        <v>14122018</v>
      </c>
    </row>
    <row r="50" spans="1:3">
      <c r="A50" s="85">
        <v>49</v>
      </c>
      <c r="B50" s="76" t="str">
        <f t="shared" si="12"/>
        <v>HEW41-2-1_12122018</v>
      </c>
      <c r="C50">
        <v>12122018</v>
      </c>
    </row>
    <row r="51" spans="1:3">
      <c r="A51" s="85">
        <v>50</v>
      </c>
      <c r="B51" s="76" t="str">
        <f t="shared" si="12"/>
        <v>HEW41-2-2_12122018</v>
      </c>
      <c r="C51">
        <v>12122018</v>
      </c>
    </row>
    <row r="52" spans="1:3">
      <c r="A52" s="90">
        <v>51</v>
      </c>
      <c r="B52" s="76" t="str">
        <f t="shared" si="12"/>
        <v>HEW42-2-1_14122018</v>
      </c>
      <c r="C52">
        <v>14122018</v>
      </c>
    </row>
    <row r="53" spans="1:3">
      <c r="A53" s="90">
        <v>52</v>
      </c>
      <c r="B53" s="76" t="str">
        <f t="shared" si="12"/>
        <v>HEW42-2-2_14122018</v>
      </c>
      <c r="C53">
        <v>14122018</v>
      </c>
    </row>
    <row r="54" spans="1:3">
      <c r="A54" s="90">
        <v>53</v>
      </c>
      <c r="B54" s="76" t="str">
        <f t="shared" si="12"/>
        <v>SEG38-2-1_14122018</v>
      </c>
      <c r="C54">
        <v>14122018</v>
      </c>
    </row>
    <row r="55" spans="1:3">
      <c r="A55" s="90">
        <v>54</v>
      </c>
      <c r="B55" s="76" t="str">
        <f t="shared" si="12"/>
        <v>SEG38-2-2_14122018</v>
      </c>
      <c r="C55">
        <v>14122018</v>
      </c>
    </row>
    <row r="56" spans="1:3">
      <c r="A56" s="90">
        <v>55</v>
      </c>
      <c r="B56" s="76" t="str">
        <f t="shared" si="12"/>
        <v>SEG40-2-1_14122018</v>
      </c>
      <c r="C56">
        <v>14122018</v>
      </c>
    </row>
    <row r="57" spans="1:3">
      <c r="A57" s="90">
        <v>56</v>
      </c>
      <c r="B57" s="76" t="str">
        <f t="shared" si="12"/>
        <v>SEG40-2-2_14122018</v>
      </c>
      <c r="C57">
        <v>14122018</v>
      </c>
    </row>
    <row r="58" spans="1:3">
      <c r="A58" s="90">
        <v>57</v>
      </c>
      <c r="B58" s="76" t="str">
        <f t="shared" si="12"/>
        <v>SEG46-2-1_14122018</v>
      </c>
      <c r="C58">
        <v>14122018</v>
      </c>
    </row>
    <row r="59" spans="1:3">
      <c r="A59" s="90">
        <v>58</v>
      </c>
      <c r="B59" s="76" t="str">
        <f t="shared" si="12"/>
        <v>SEG46-2-2_14122018</v>
      </c>
      <c r="C59">
        <v>14122018</v>
      </c>
    </row>
    <row r="60" spans="1:3">
      <c r="A60" s="91">
        <v>59</v>
      </c>
      <c r="B60" s="76" t="str">
        <f t="shared" si="12"/>
        <v>SEW11-2-1_17122018</v>
      </c>
      <c r="C60">
        <v>17122018</v>
      </c>
    </row>
    <row r="61" spans="1:3">
      <c r="A61" s="91">
        <v>60</v>
      </c>
      <c r="B61" s="76" t="str">
        <f t="shared" si="12"/>
        <v>SEW11-2-2_17122018</v>
      </c>
      <c r="C61">
        <v>17122018</v>
      </c>
    </row>
    <row r="62" spans="1:3">
      <c r="A62" s="72">
        <v>61</v>
      </c>
      <c r="B62" s="76" t="str">
        <f t="shared" si="12"/>
        <v>SEW34-2-1_</v>
      </c>
    </row>
    <row r="63" spans="1:3">
      <c r="A63" s="72">
        <v>62</v>
      </c>
      <c r="B63" s="76" t="str">
        <f t="shared" si="12"/>
        <v>SEW34-2-2_</v>
      </c>
    </row>
    <row r="64" spans="1:3">
      <c r="A64" s="91">
        <v>63</v>
      </c>
      <c r="B64" s="76" t="str">
        <f t="shared" si="12"/>
        <v>SEW43-2-1_17122018</v>
      </c>
      <c r="C64">
        <v>17122018</v>
      </c>
    </row>
    <row r="65" spans="1:3">
      <c r="A65" s="91">
        <v>64</v>
      </c>
      <c r="B65" s="76" t="str">
        <f t="shared" si="12"/>
        <v>SEW43-2-2_17122018</v>
      </c>
      <c r="C65">
        <v>17122018</v>
      </c>
    </row>
    <row r="66" spans="1:3">
      <c r="A66" s="72"/>
      <c r="B66" s="92"/>
      <c r="C66" s="72"/>
    </row>
  </sheetData>
  <conditionalFormatting sqref="O17:O40">
    <cfRule type="cellIs" dxfId="27" priority="14" operator="greaterThan">
      <formula>26</formula>
    </cfRule>
  </conditionalFormatting>
  <conditionalFormatting sqref="Q17">
    <cfRule type="cellIs" dxfId="26" priority="13" operator="lessThan">
      <formula>$O$17</formula>
    </cfRule>
  </conditionalFormatting>
  <conditionalFormatting sqref="O17:O18">
    <cfRule type="cellIs" dxfId="25" priority="12" operator="greaterThan">
      <formula>34</formula>
    </cfRule>
  </conditionalFormatting>
  <conditionalFormatting sqref="O19:O20">
    <cfRule type="cellIs" dxfId="24" priority="11" operator="greaterThan">
      <formula>32</formula>
    </cfRule>
  </conditionalFormatting>
  <conditionalFormatting sqref="O21:O22">
    <cfRule type="cellIs" dxfId="23" priority="9" operator="greaterThan">
      <formula>30</formula>
    </cfRule>
    <cfRule type="cellIs" dxfId="22" priority="10" operator="greaterThan">
      <formula>30</formula>
    </cfRule>
  </conditionalFormatting>
  <conditionalFormatting sqref="O23:O24">
    <cfRule type="cellIs" dxfId="21" priority="8" operator="greaterThan">
      <formula>2</formula>
    </cfRule>
  </conditionalFormatting>
  <conditionalFormatting sqref="O25:O26">
    <cfRule type="cellIs" dxfId="20" priority="7" operator="greaterThan">
      <formula>10</formula>
    </cfRule>
  </conditionalFormatting>
  <conditionalFormatting sqref="O27:O28">
    <cfRule type="cellIs" dxfId="19" priority="6" operator="greaterThan">
      <formula>2</formula>
    </cfRule>
  </conditionalFormatting>
  <conditionalFormatting sqref="O29:O30 O33:O34">
    <cfRule type="cellIs" dxfId="18" priority="5" operator="greaterThan">
      <formula>14</formula>
    </cfRule>
  </conditionalFormatting>
  <conditionalFormatting sqref="O31:O32">
    <cfRule type="cellIs" dxfId="17" priority="4" operator="greaterThan">
      <formula>12</formula>
    </cfRule>
  </conditionalFormatting>
  <conditionalFormatting sqref="R17:R40">
    <cfRule type="cellIs" dxfId="16" priority="1" operator="greaterThan">
      <formula>1</formula>
    </cfRule>
    <cfRule type="cellIs" dxfId="15" priority="2" operator="greaterThan">
      <formula>0.5</formula>
    </cfRule>
    <cfRule type="cellIs" dxfId="14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1" workbookViewId="0">
      <selection activeCell="D42" sqref="D42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9" max="9" width="6.6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43486</v>
      </c>
      <c r="D3" s="36">
        <v>3015</v>
      </c>
      <c r="E3" s="14">
        <v>1672.7</v>
      </c>
      <c r="F3" s="37">
        <v>376.85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43486</v>
      </c>
      <c r="D4" s="36">
        <v>3015</v>
      </c>
      <c r="E4" s="37">
        <v>1411.4</v>
      </c>
      <c r="F4" s="37">
        <v>339.57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43486</v>
      </c>
      <c r="D5" s="36">
        <v>3015</v>
      </c>
      <c r="E5" s="14">
        <v>1367.4</v>
      </c>
      <c r="F5" s="37">
        <v>314.44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43486</v>
      </c>
      <c r="D6" s="36">
        <v>3015</v>
      </c>
      <c r="E6" s="37">
        <v>1168.0999999999999</v>
      </c>
      <c r="F6" s="37">
        <v>284.95999999999998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43486</v>
      </c>
      <c r="D7" s="36">
        <v>3015</v>
      </c>
      <c r="E7" s="14">
        <v>1065.7</v>
      </c>
      <c r="F7" s="37">
        <v>242.11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43486</v>
      </c>
      <c r="D8" s="36">
        <v>3015</v>
      </c>
      <c r="E8" s="37">
        <v>865.78</v>
      </c>
      <c r="F8" s="37">
        <v>207.06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43486</v>
      </c>
      <c r="D9" s="36">
        <v>3015</v>
      </c>
      <c r="E9" s="14">
        <v>722.31</v>
      </c>
      <c r="F9" s="37">
        <v>173.54</v>
      </c>
      <c r="G9" s="38">
        <f t="shared" si="0"/>
        <v>6.03</v>
      </c>
      <c r="H9" s="41" t="s">
        <v>78</v>
      </c>
      <c r="I9" s="41"/>
      <c r="J9" s="42">
        <f>SLOPE(G3:G13,E3:E13)</f>
        <v>9.0679661157355637E-3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43486</v>
      </c>
      <c r="D10" s="36">
        <v>3015</v>
      </c>
      <c r="E10" s="14">
        <v>500.07</v>
      </c>
      <c r="F10" s="37">
        <v>131.93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-0.23146573587732977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43486</v>
      </c>
      <c r="D11" s="36">
        <v>3015</v>
      </c>
      <c r="E11" s="14">
        <v>357.9</v>
      </c>
      <c r="F11" s="37">
        <v>95.74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43486</v>
      </c>
      <c r="D12" s="36">
        <v>3015</v>
      </c>
      <c r="E12" s="43">
        <v>127.39</v>
      </c>
      <c r="F12" s="43">
        <v>35.593000000000004</v>
      </c>
      <c r="G12" s="38">
        <f t="shared" si="0"/>
        <v>1.206</v>
      </c>
      <c r="H12" s="44" t="s">
        <v>80</v>
      </c>
      <c r="I12" s="44"/>
      <c r="J12" s="45">
        <f>SLOPE(G3:G13,F3:F13)</f>
        <v>4.0191440913608691E-2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43486</v>
      </c>
      <c r="D13" s="36">
        <v>3015</v>
      </c>
      <c r="E13" s="43">
        <v>65.736000000000004</v>
      </c>
      <c r="F13" s="43">
        <v>19.704000000000001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-0.66156049229626923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43486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44.409722222218988</v>
      </c>
      <c r="L17" s="61">
        <f>K17*24</f>
        <v>1065.8333333332557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43486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44.409722222218988</v>
      </c>
      <c r="L18" s="61">
        <f t="shared" ref="L18:L40" si="5">K18*24</f>
        <v>1065.8333333332557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9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43486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44.409722222218988</v>
      </c>
      <c r="L19" s="61">
        <f t="shared" si="5"/>
        <v>1065.8333333332557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9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43486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44.409722222218988</v>
      </c>
      <c r="L20" s="61">
        <f t="shared" si="5"/>
        <v>1065.8333333332557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9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43486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44.409722222218988</v>
      </c>
      <c r="L21" s="61">
        <f t="shared" si="5"/>
        <v>1065.8333333332557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9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43486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44.409722222218988</v>
      </c>
      <c r="L22" s="61">
        <f t="shared" si="5"/>
        <v>1065.8333333332557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9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43486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44.409722222218988</v>
      </c>
      <c r="L23" s="61">
        <f t="shared" si="5"/>
        <v>1065.8333333332557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9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43486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44.409722222218988</v>
      </c>
      <c r="L24" s="61">
        <f t="shared" si="5"/>
        <v>1065.8333333332557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9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43486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44.409722222218988</v>
      </c>
      <c r="L25" s="61">
        <f t="shared" si="5"/>
        <v>1065.8333333332557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43486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44.409722222218988</v>
      </c>
      <c r="L26" s="61">
        <f t="shared" si="5"/>
        <v>1065.8333333332557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43486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44.409722222218988</v>
      </c>
      <c r="L27" s="61">
        <f t="shared" si="5"/>
        <v>1065.8333333332557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71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43486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44.409722222218988</v>
      </c>
      <c r="L28" s="61">
        <f t="shared" si="5"/>
        <v>1065.8333333332557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71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43486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44.409722222218988</v>
      </c>
      <c r="L29" s="61">
        <f t="shared" si="5"/>
        <v>1065.8333333332557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71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43486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44.409722222218988</v>
      </c>
      <c r="L30" s="61">
        <f t="shared" si="5"/>
        <v>1065.8333333332557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71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43486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44.409722222218988</v>
      </c>
      <c r="L31" s="61">
        <f t="shared" si="5"/>
        <v>1065.8333333332557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72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43486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44.409722222218988</v>
      </c>
      <c r="L32" s="61">
        <f t="shared" si="5"/>
        <v>1065.8333333332557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72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43486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44.409722222218988</v>
      </c>
      <c r="L33" s="61">
        <f t="shared" si="5"/>
        <v>1065.8333333332557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72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43486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44.409722222218988</v>
      </c>
      <c r="L34" s="61">
        <f t="shared" si="5"/>
        <v>1065.8333333332557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72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43486</v>
      </c>
      <c r="D35" s="13"/>
      <c r="E35" s="67"/>
      <c r="F35" s="68"/>
      <c r="G35" s="59" t="e">
        <f t="shared" si="3"/>
        <v>#DIV/0!</v>
      </c>
      <c r="H35" s="59" t="e">
        <f t="shared" si="4"/>
        <v>#DIV/0!</v>
      </c>
      <c r="I35" s="83"/>
      <c r="J35" s="60">
        <f>jar_information!R21</f>
        <v>43441.590277777781</v>
      </c>
      <c r="K35" s="61">
        <f t="shared" si="1"/>
        <v>44.409722222218988</v>
      </c>
      <c r="L35" s="61">
        <f t="shared" si="5"/>
        <v>1065.8333333332557</v>
      </c>
      <c r="M35" s="62">
        <f>jar_information!H21</f>
        <v>1049.7540949151592</v>
      </c>
      <c r="N35" s="61" t="e">
        <f t="shared" si="6"/>
        <v>#DIV/0!</v>
      </c>
      <c r="O35" s="61" t="e">
        <f t="shared" si="7"/>
        <v>#DIV/0!</v>
      </c>
      <c r="P35" s="63" t="e">
        <f t="shared" si="8"/>
        <v>#DIV/0!</v>
      </c>
      <c r="Q35" s="61">
        <v>6.0008999999999997</v>
      </c>
      <c r="R35" s="64" t="e">
        <f t="shared" si="9"/>
        <v>#DIV/0!</v>
      </c>
      <c r="S35" s="64"/>
      <c r="T35" s="64"/>
      <c r="U35" s="72"/>
      <c r="V35" s="65" t="e">
        <f t="shared" si="10"/>
        <v>#DIV/0!</v>
      </c>
      <c r="W35" s="66" t="e">
        <f t="shared" si="11"/>
        <v>#DIV/0!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43486</v>
      </c>
      <c r="D36" s="13"/>
      <c r="E36" s="67"/>
      <c r="F36" s="68"/>
      <c r="G36" s="59" t="e">
        <f t="shared" si="3"/>
        <v>#DIV/0!</v>
      </c>
      <c r="H36" s="59" t="e">
        <f t="shared" si="4"/>
        <v>#DIV/0!</v>
      </c>
      <c r="I36" s="83"/>
      <c r="J36" s="60">
        <f>jar_information!R22</f>
        <v>43441.590277777781</v>
      </c>
      <c r="K36" s="61">
        <f t="shared" si="1"/>
        <v>44.409722222218988</v>
      </c>
      <c r="L36" s="61">
        <f t="shared" si="5"/>
        <v>1065.8333333332557</v>
      </c>
      <c r="M36" s="62">
        <f>jar_information!H22</f>
        <v>1049.7540949151592</v>
      </c>
      <c r="N36" s="61" t="e">
        <f t="shared" si="6"/>
        <v>#DIV/0!</v>
      </c>
      <c r="O36" s="61" t="e">
        <f t="shared" si="7"/>
        <v>#DIV/0!</v>
      </c>
      <c r="P36" s="63" t="e">
        <f t="shared" si="8"/>
        <v>#DIV/0!</v>
      </c>
      <c r="Q36" s="61">
        <v>6.0059999999999993</v>
      </c>
      <c r="R36" s="64" t="e">
        <f t="shared" si="9"/>
        <v>#DIV/0!</v>
      </c>
      <c r="S36" s="64"/>
      <c r="T36" s="64"/>
      <c r="U36" s="72"/>
      <c r="V36" s="65" t="e">
        <f t="shared" si="10"/>
        <v>#DIV/0!</v>
      </c>
      <c r="W36" s="66" t="e">
        <f t="shared" si="11"/>
        <v>#DIV/0!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43486.504861111112</v>
      </c>
      <c r="D37" s="13">
        <v>2</v>
      </c>
      <c r="E37" s="67">
        <v>1167.4000000000001</v>
      </c>
      <c r="F37" s="68">
        <v>262.14</v>
      </c>
      <c r="G37" s="59">
        <f t="shared" si="3"/>
        <v>5.1772389538161847E-3</v>
      </c>
      <c r="H37" s="59">
        <f t="shared" si="4"/>
        <v>4.9371119143985561E-3</v>
      </c>
      <c r="I37" s="83">
        <v>0.50486111111111109</v>
      </c>
      <c r="J37" s="60">
        <f>jar_information!R23</f>
        <v>43441.590277777781</v>
      </c>
      <c r="K37" s="61">
        <f t="shared" si="1"/>
        <v>44.914583333331393</v>
      </c>
      <c r="L37" s="61">
        <f t="shared" si="5"/>
        <v>1077.9499999999534</v>
      </c>
      <c r="M37" s="62">
        <f>jar_information!H23</f>
        <v>1054.7107855519071</v>
      </c>
      <c r="N37" s="61">
        <f t="shared" si="6"/>
        <v>5.4604897639694014</v>
      </c>
      <c r="O37" s="61">
        <f t="shared" si="7"/>
        <v>9.9926962680640052</v>
      </c>
      <c r="P37" s="63">
        <f t="shared" si="8"/>
        <v>2.7252808003810922</v>
      </c>
      <c r="Q37" s="61">
        <v>4.0042</v>
      </c>
      <c r="R37" s="64">
        <f t="shared" si="9"/>
        <v>0.74936704324966974</v>
      </c>
      <c r="S37" s="64">
        <f t="shared" ref="S37:S38" si="12">T37/R37*100</f>
        <v>75.903481951552507</v>
      </c>
      <c r="T37" s="64">
        <f t="shared" ref="T37:T38" si="13">U37/314.7</f>
        <v>0.56879567842389578</v>
      </c>
      <c r="U37">
        <v>179</v>
      </c>
      <c r="V37" s="65">
        <f t="shared" si="10"/>
        <v>5177.2389538161851</v>
      </c>
      <c r="W37" s="66">
        <f t="shared" si="11"/>
        <v>0.51772389538161845</v>
      </c>
      <c r="X37" s="81" t="s">
        <v>270</v>
      </c>
    </row>
    <row r="38" spans="1:24">
      <c r="A38" s="72">
        <v>62</v>
      </c>
      <c r="B38" s="84" t="s">
        <v>16</v>
      </c>
      <c r="C38" s="56">
        <f t="shared" si="2"/>
        <v>43486.504861111112</v>
      </c>
      <c r="D38" s="13">
        <v>1</v>
      </c>
      <c r="E38" s="67">
        <v>869.8</v>
      </c>
      <c r="F38" s="68">
        <v>194.32</v>
      </c>
      <c r="G38" s="59">
        <f t="shared" si="3"/>
        <v>7.655851191589463E-3</v>
      </c>
      <c r="H38" s="59">
        <f t="shared" si="4"/>
        <v>7.1484403060361711E-3</v>
      </c>
      <c r="I38" s="83">
        <v>0.50486111111111109</v>
      </c>
      <c r="J38" s="60">
        <f>jar_information!R24</f>
        <v>43441.590277777781</v>
      </c>
      <c r="K38" s="61">
        <f t="shared" si="1"/>
        <v>44.914583333331393</v>
      </c>
      <c r="L38" s="61">
        <f t="shared" si="5"/>
        <v>1077.9499999999534</v>
      </c>
      <c r="M38" s="62">
        <f>jar_information!H24</f>
        <v>1059.6823835289158</v>
      </c>
      <c r="N38" s="61">
        <f t="shared" si="6"/>
        <v>8.1127706386462126</v>
      </c>
      <c r="O38" s="61">
        <f t="shared" si="7"/>
        <v>14.84637026872257</v>
      </c>
      <c r="P38" s="63">
        <f t="shared" si="8"/>
        <v>4.049010073287973</v>
      </c>
      <c r="Q38" s="61">
        <v>4.0068000000000001</v>
      </c>
      <c r="R38" s="64">
        <f t="shared" si="9"/>
        <v>1.1095592079419689</v>
      </c>
      <c r="S38" s="64">
        <f t="shared" si="12"/>
        <v>67.816359637913621</v>
      </c>
      <c r="T38" s="64">
        <f t="shared" si="13"/>
        <v>0.75246266285351138</v>
      </c>
      <c r="U38">
        <v>236.8</v>
      </c>
      <c r="V38" s="65">
        <f t="shared" si="10"/>
        <v>7655.8511915894633</v>
      </c>
      <c r="W38" s="66">
        <f t="shared" si="11"/>
        <v>0.76558511915894634</v>
      </c>
      <c r="X38" s="81" t="s">
        <v>270</v>
      </c>
    </row>
    <row r="39" spans="1:24">
      <c r="A39" s="72">
        <v>63</v>
      </c>
      <c r="B39" s="84" t="s">
        <v>17</v>
      </c>
      <c r="C39" s="56">
        <f t="shared" si="2"/>
        <v>43486</v>
      </c>
      <c r="D39" s="13"/>
      <c r="E39" s="67"/>
      <c r="F39" s="68"/>
      <c r="G39" s="59" t="e">
        <f t="shared" si="3"/>
        <v>#DIV/0!</v>
      </c>
      <c r="H39" s="59" t="e">
        <f t="shared" si="4"/>
        <v>#DIV/0!</v>
      </c>
      <c r="I39" s="83"/>
      <c r="J39" s="60">
        <f>jar_information!R25</f>
        <v>43441.590277777781</v>
      </c>
      <c r="K39" s="61">
        <f t="shared" si="1"/>
        <v>44.409722222218988</v>
      </c>
      <c r="L39" s="61">
        <f t="shared" si="5"/>
        <v>1065.8333333332557</v>
      </c>
      <c r="M39" s="62">
        <f>jar_information!H25</f>
        <v>1059.6823835289158</v>
      </c>
      <c r="N39" s="61" t="e">
        <f t="shared" si="6"/>
        <v>#DIV/0!</v>
      </c>
      <c r="O39" s="61" t="e">
        <f t="shared" si="7"/>
        <v>#DIV/0!</v>
      </c>
      <c r="P39" s="63" t="e">
        <f t="shared" si="8"/>
        <v>#DIV/0!</v>
      </c>
      <c r="Q39" s="61">
        <v>2.0007999999999999</v>
      </c>
      <c r="R39" s="64" t="e">
        <f t="shared" si="9"/>
        <v>#DIV/0!</v>
      </c>
      <c r="S39" s="64"/>
      <c r="T39" s="64"/>
      <c r="V39" s="65" t="e">
        <f t="shared" si="10"/>
        <v>#DIV/0!</v>
      </c>
      <c r="W39" s="66" t="e">
        <f t="shared" si="11"/>
        <v>#DIV/0!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43486</v>
      </c>
      <c r="D40" s="13"/>
      <c r="E40" s="67"/>
      <c r="F40" s="68"/>
      <c r="G40" s="59" t="e">
        <f t="shared" si="3"/>
        <v>#DIV/0!</v>
      </c>
      <c r="H40" s="59" t="e">
        <f t="shared" si="4"/>
        <v>#DIV/0!</v>
      </c>
      <c r="I40" s="83"/>
      <c r="J40" s="60">
        <f>jar_information!R26</f>
        <v>43441.590277777781</v>
      </c>
      <c r="K40" s="61">
        <f t="shared" si="1"/>
        <v>44.409722222218988</v>
      </c>
      <c r="L40" s="61">
        <f t="shared" si="5"/>
        <v>1065.8333333332557</v>
      </c>
      <c r="M40" s="62">
        <f>jar_information!H26</f>
        <v>1054.7107855519071</v>
      </c>
      <c r="N40" s="61" t="e">
        <f t="shared" si="6"/>
        <v>#DIV/0!</v>
      </c>
      <c r="O40" s="61" t="e">
        <f t="shared" si="7"/>
        <v>#DIV/0!</v>
      </c>
      <c r="P40" s="63" t="e">
        <f t="shared" si="8"/>
        <v>#DIV/0!</v>
      </c>
      <c r="Q40" s="61">
        <v>2.0024000000000002</v>
      </c>
      <c r="R40" s="64" t="e">
        <f t="shared" si="9"/>
        <v>#DIV/0!</v>
      </c>
      <c r="S40" s="64"/>
      <c r="T40" s="64"/>
      <c r="V40" s="65" t="e">
        <f t="shared" si="10"/>
        <v>#DIV/0!</v>
      </c>
      <c r="W40" s="66" t="e">
        <f t="shared" si="11"/>
        <v>#DIV/0!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4"/>
        <v>HEG32-2-1_14122018</v>
      </c>
      <c r="C44">
        <v>14122018</v>
      </c>
    </row>
    <row r="45" spans="1:24">
      <c r="A45" s="90">
        <v>44</v>
      </c>
      <c r="B45" s="76" t="str">
        <f t="shared" si="14"/>
        <v>HEG32-2-2_14122018</v>
      </c>
      <c r="C45">
        <v>14122018</v>
      </c>
    </row>
    <row r="46" spans="1:24">
      <c r="A46" s="85">
        <v>45</v>
      </c>
      <c r="B46" s="76" t="str">
        <f t="shared" si="14"/>
        <v>HEG48-2-1_12122018</v>
      </c>
      <c r="C46">
        <v>12122018</v>
      </c>
    </row>
    <row r="47" spans="1:24">
      <c r="A47" s="85">
        <v>46</v>
      </c>
      <c r="B47" s="76" t="str">
        <f t="shared" si="14"/>
        <v>HEG48-2-2_12122018</v>
      </c>
      <c r="C47">
        <v>12122018</v>
      </c>
    </row>
    <row r="48" spans="1:24">
      <c r="A48" s="90">
        <v>47</v>
      </c>
      <c r="B48" s="76" t="str">
        <f t="shared" si="14"/>
        <v>HEW22-2-1_14122018</v>
      </c>
      <c r="C48">
        <v>14122018</v>
      </c>
    </row>
    <row r="49" spans="1:3">
      <c r="A49" s="90">
        <v>48</v>
      </c>
      <c r="B49" s="76" t="str">
        <f t="shared" si="14"/>
        <v>HEW22-2-2_14122018</v>
      </c>
      <c r="C49">
        <v>14122018</v>
      </c>
    </row>
    <row r="50" spans="1:3">
      <c r="A50" s="85">
        <v>49</v>
      </c>
      <c r="B50" s="76" t="str">
        <f t="shared" si="14"/>
        <v>HEW41-2-1_12122018</v>
      </c>
      <c r="C50">
        <v>12122018</v>
      </c>
    </row>
    <row r="51" spans="1:3">
      <c r="A51" s="85">
        <v>50</v>
      </c>
      <c r="B51" s="76" t="str">
        <f t="shared" si="14"/>
        <v>HEW41-2-2_12122018</v>
      </c>
      <c r="C51">
        <v>12122018</v>
      </c>
    </row>
    <row r="52" spans="1:3">
      <c r="A52" s="90">
        <v>51</v>
      </c>
      <c r="B52" s="76" t="str">
        <f t="shared" si="14"/>
        <v>HEW42-2-1_14122018</v>
      </c>
      <c r="C52">
        <v>14122018</v>
      </c>
    </row>
    <row r="53" spans="1:3">
      <c r="A53" s="90">
        <v>52</v>
      </c>
      <c r="B53" s="76" t="str">
        <f t="shared" si="14"/>
        <v>HEW42-2-2_14122018</v>
      </c>
      <c r="C53">
        <v>14122018</v>
      </c>
    </row>
    <row r="54" spans="1:3">
      <c r="A54" s="90">
        <v>53</v>
      </c>
      <c r="B54" s="76" t="str">
        <f t="shared" si="14"/>
        <v>SEG38-2-1_14122018</v>
      </c>
      <c r="C54">
        <v>14122018</v>
      </c>
    </row>
    <row r="55" spans="1:3">
      <c r="A55" s="90">
        <v>54</v>
      </c>
      <c r="B55" s="76" t="str">
        <f t="shared" si="14"/>
        <v>SEG38-2-2_14122018</v>
      </c>
      <c r="C55">
        <v>14122018</v>
      </c>
    </row>
    <row r="56" spans="1:3">
      <c r="A56" s="90">
        <v>55</v>
      </c>
      <c r="B56" s="76" t="str">
        <f t="shared" si="14"/>
        <v>SEG40-2-1_14122018</v>
      </c>
      <c r="C56">
        <v>14122018</v>
      </c>
    </row>
    <row r="57" spans="1:3">
      <c r="A57" s="90">
        <v>56</v>
      </c>
      <c r="B57" s="76" t="str">
        <f t="shared" si="14"/>
        <v>SEG40-2-2_14122018</v>
      </c>
      <c r="C57">
        <v>14122018</v>
      </c>
    </row>
    <row r="58" spans="1:3">
      <c r="A58" s="90">
        <v>57</v>
      </c>
      <c r="B58" s="76" t="str">
        <f t="shared" si="14"/>
        <v>SEG46-2-1_14122018</v>
      </c>
      <c r="C58">
        <v>14122018</v>
      </c>
    </row>
    <row r="59" spans="1:3">
      <c r="A59" s="90">
        <v>58</v>
      </c>
      <c r="B59" s="76" t="str">
        <f t="shared" si="14"/>
        <v>SEG46-2-2_14122018</v>
      </c>
      <c r="C59">
        <v>14122018</v>
      </c>
    </row>
    <row r="60" spans="1:3">
      <c r="A60" s="91">
        <v>59</v>
      </c>
      <c r="B60" s="76" t="str">
        <f t="shared" si="14"/>
        <v>SEW11-2-1_17122018</v>
      </c>
      <c r="C60">
        <v>17122018</v>
      </c>
    </row>
    <row r="61" spans="1:3">
      <c r="A61" s="91">
        <v>60</v>
      </c>
      <c r="B61" s="76" t="str">
        <f t="shared" si="14"/>
        <v>SEW11-2-2_17122018</v>
      </c>
      <c r="C61">
        <v>17122018</v>
      </c>
    </row>
    <row r="62" spans="1:3">
      <c r="A62" s="72">
        <v>61</v>
      </c>
      <c r="B62" s="76" t="str">
        <f t="shared" si="14"/>
        <v>SEW34-2-1_</v>
      </c>
    </row>
    <row r="63" spans="1:3">
      <c r="A63" s="72">
        <v>62</v>
      </c>
      <c r="B63" s="76" t="str">
        <f t="shared" si="14"/>
        <v>SEW34-2-2_</v>
      </c>
    </row>
    <row r="64" spans="1:3">
      <c r="A64" s="91">
        <v>63</v>
      </c>
      <c r="B64" s="76" t="str">
        <f t="shared" si="14"/>
        <v>SEW43-2-1_17122018</v>
      </c>
      <c r="C64">
        <v>17122018</v>
      </c>
    </row>
    <row r="65" spans="1:3">
      <c r="A65" s="91">
        <v>64</v>
      </c>
      <c r="B65" s="76" t="str">
        <f t="shared" si="14"/>
        <v>SEW43-2-2_17122018</v>
      </c>
      <c r="C65">
        <v>17122018</v>
      </c>
    </row>
  </sheetData>
  <conditionalFormatting sqref="O17:O40">
    <cfRule type="cellIs" dxfId="13" priority="14" operator="greaterThan">
      <formula>26</formula>
    </cfRule>
  </conditionalFormatting>
  <conditionalFormatting sqref="Q17">
    <cfRule type="cellIs" dxfId="12" priority="13" operator="lessThan">
      <formula>$O$17</formula>
    </cfRule>
  </conditionalFormatting>
  <conditionalFormatting sqref="O17:O18">
    <cfRule type="cellIs" dxfId="11" priority="12" operator="greaterThan">
      <formula>34</formula>
    </cfRule>
  </conditionalFormatting>
  <conditionalFormatting sqref="O19:O20">
    <cfRule type="cellIs" dxfId="10" priority="11" operator="greaterThan">
      <formula>32</formula>
    </cfRule>
  </conditionalFormatting>
  <conditionalFormatting sqref="O21:O22">
    <cfRule type="cellIs" dxfId="9" priority="9" operator="greaterThan">
      <formula>30</formula>
    </cfRule>
    <cfRule type="cellIs" dxfId="8" priority="10" operator="greaterThan">
      <formula>30</formula>
    </cfRule>
  </conditionalFormatting>
  <conditionalFormatting sqref="O23:O24">
    <cfRule type="cellIs" dxfId="7" priority="8" operator="greaterThan">
      <formula>2</formula>
    </cfRule>
  </conditionalFormatting>
  <conditionalFormatting sqref="O25:O26">
    <cfRule type="cellIs" dxfId="6" priority="7" operator="greaterThan">
      <formula>10</formula>
    </cfRule>
  </conditionalFormatting>
  <conditionalFormatting sqref="O27:O28">
    <cfRule type="cellIs" dxfId="5" priority="6" operator="greaterThan">
      <formula>2</formula>
    </cfRule>
  </conditionalFormatting>
  <conditionalFormatting sqref="O29:O30 O33:O34">
    <cfRule type="cellIs" dxfId="4" priority="5" operator="greaterThan">
      <formula>14</formula>
    </cfRule>
  </conditionalFormatting>
  <conditionalFormatting sqref="O31:O32">
    <cfRule type="cellIs" dxfId="3" priority="4" operator="greaterThan">
      <formula>12</formula>
    </cfRule>
  </conditionalFormatting>
  <conditionalFormatting sqref="R17:R40">
    <cfRule type="cellIs" dxfId="2" priority="1" operator="greaterThan">
      <formula>1</formula>
    </cfRule>
    <cfRule type="cellIs" dxfId="1" priority="2" operator="greaterThan">
      <formula>0.5</formula>
    </cfRule>
    <cfRule type="cellIs" dxfId="0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8" sqref="G8"/>
    </sheetView>
  </sheetViews>
  <sheetFormatPr baseColWidth="10" defaultRowHeight="15" x14ac:dyDescent="0"/>
  <sheetData>
    <row r="1" spans="1:7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</row>
    <row r="2" spans="1:7">
      <c r="A2" s="142">
        <v>20305</v>
      </c>
      <c r="B2" s="142" t="s">
        <v>271</v>
      </c>
      <c r="C2" s="143">
        <v>1.5299999999999999E-2</v>
      </c>
      <c r="D2" s="143">
        <v>5.9999999999999995E-4</v>
      </c>
      <c r="E2" s="142">
        <v>-984.8</v>
      </c>
      <c r="F2" s="142">
        <v>0.6</v>
      </c>
    </row>
    <row r="3" spans="1:7">
      <c r="A3" s="142">
        <v>20306</v>
      </c>
      <c r="B3" s="142" t="s">
        <v>182</v>
      </c>
      <c r="C3" s="143">
        <v>1.0820000000000001</v>
      </c>
      <c r="D3" s="143">
        <v>1.6999999999999999E-3</v>
      </c>
      <c r="E3" s="142">
        <v>73.099999999999994</v>
      </c>
      <c r="F3" s="142">
        <v>1.7</v>
      </c>
    </row>
    <row r="4" spans="1:7">
      <c r="A4" s="142">
        <v>20307</v>
      </c>
      <c r="B4" s="142" t="s">
        <v>186</v>
      </c>
      <c r="C4" s="143">
        <v>1.0882000000000001</v>
      </c>
      <c r="D4" s="143">
        <v>1.6999999999999999E-3</v>
      </c>
      <c r="E4" s="142">
        <v>79.099999999999994</v>
      </c>
      <c r="F4" s="142">
        <v>1.7</v>
      </c>
    </row>
    <row r="5" spans="1:7">
      <c r="A5" s="142">
        <v>20308</v>
      </c>
      <c r="B5" s="142" t="s">
        <v>190</v>
      </c>
      <c r="C5" s="143">
        <v>1.1005</v>
      </c>
      <c r="D5" s="143">
        <v>1.8E-3</v>
      </c>
      <c r="E5" s="142">
        <v>91.3</v>
      </c>
      <c r="F5" s="142">
        <v>1.8</v>
      </c>
    </row>
    <row r="6" spans="1:7">
      <c r="A6" s="142">
        <v>20309</v>
      </c>
      <c r="B6" s="142" t="s">
        <v>194</v>
      </c>
      <c r="C6" s="143">
        <v>1.0968</v>
      </c>
      <c r="D6" s="143">
        <v>1.6999999999999999E-3</v>
      </c>
      <c r="E6" s="142">
        <v>87.7</v>
      </c>
      <c r="F6" s="142">
        <v>1.7</v>
      </c>
    </row>
    <row r="7" spans="1:7">
      <c r="A7" s="142">
        <v>20310</v>
      </c>
      <c r="B7" s="142" t="s">
        <v>198</v>
      </c>
      <c r="C7" s="143">
        <v>1.0728</v>
      </c>
      <c r="D7" s="143">
        <v>1.6999999999999999E-3</v>
      </c>
      <c r="E7" s="142">
        <v>63.8</v>
      </c>
      <c r="F7" s="142">
        <v>1.8</v>
      </c>
    </row>
    <row r="8" spans="1:7">
      <c r="A8" s="142">
        <v>20311</v>
      </c>
      <c r="B8" s="142" t="s">
        <v>202</v>
      </c>
      <c r="C8" s="143">
        <v>1.0782</v>
      </c>
      <c r="D8" s="143">
        <v>1.6000000000000001E-3</v>
      </c>
      <c r="E8" s="142">
        <v>69.3</v>
      </c>
      <c r="F8" s="142">
        <v>1.6</v>
      </c>
    </row>
    <row r="9" spans="1:7">
      <c r="A9" s="142">
        <v>20312</v>
      </c>
      <c r="B9" s="142" t="s">
        <v>207</v>
      </c>
      <c r="C9" s="143">
        <v>1.0889</v>
      </c>
      <c r="D9" s="143">
        <v>1.8E-3</v>
      </c>
      <c r="E9" s="142">
        <v>79.8</v>
      </c>
      <c r="F9" s="142">
        <v>1.8</v>
      </c>
    </row>
    <row r="10" spans="1:7">
      <c r="A10" s="142">
        <v>20313</v>
      </c>
      <c r="B10" s="142" t="s">
        <v>211</v>
      </c>
      <c r="C10" s="143">
        <v>1.0783</v>
      </c>
      <c r="D10" s="143">
        <v>1.8E-3</v>
      </c>
      <c r="E10" s="142">
        <v>69.3</v>
      </c>
      <c r="F10" s="142">
        <v>1.8</v>
      </c>
    </row>
    <row r="11" spans="1:7">
      <c r="A11" s="142">
        <v>20314</v>
      </c>
      <c r="B11" s="142" t="s">
        <v>272</v>
      </c>
      <c r="C11" s="143">
        <v>1.32E-2</v>
      </c>
      <c r="D11" s="143">
        <v>5.0000000000000001E-4</v>
      </c>
      <c r="E11" s="142">
        <v>-986.9</v>
      </c>
      <c r="F11" s="142">
        <v>0.5</v>
      </c>
    </row>
    <row r="12" spans="1:7">
      <c r="A12" s="142">
        <v>20315</v>
      </c>
      <c r="B12" s="142" t="s">
        <v>273</v>
      </c>
      <c r="C12" s="143">
        <v>1.32E-2</v>
      </c>
      <c r="D12" s="143">
        <v>5.0000000000000001E-4</v>
      </c>
      <c r="E12" s="142">
        <v>-986.9</v>
      </c>
      <c r="F12" s="142">
        <v>0.5</v>
      </c>
    </row>
    <row r="13" spans="1:7">
      <c r="A13" s="142">
        <v>20316</v>
      </c>
      <c r="B13" s="142" t="s">
        <v>224</v>
      </c>
      <c r="C13" s="143">
        <v>1.0928</v>
      </c>
      <c r="D13" s="143">
        <v>1.6999999999999999E-3</v>
      </c>
      <c r="E13" s="142">
        <v>83.7</v>
      </c>
      <c r="F13" s="142">
        <v>1.7</v>
      </c>
    </row>
    <row r="14" spans="1:7">
      <c r="A14" s="142">
        <v>20317</v>
      </c>
      <c r="B14" s="142" t="s">
        <v>228</v>
      </c>
      <c r="C14" s="143">
        <v>1.0794999999999999</v>
      </c>
      <c r="D14" s="143">
        <v>1.6999999999999999E-3</v>
      </c>
      <c r="E14" s="142">
        <v>70.5</v>
      </c>
      <c r="F14" s="142">
        <v>1.8</v>
      </c>
    </row>
    <row r="15" spans="1:7">
      <c r="A15" s="142">
        <v>20318</v>
      </c>
      <c r="B15" s="142" t="s">
        <v>232</v>
      </c>
      <c r="C15" s="143">
        <v>1.0914999999999999</v>
      </c>
      <c r="D15" s="143">
        <v>1.6999999999999999E-3</v>
      </c>
      <c r="E15" s="142">
        <v>82.4</v>
      </c>
      <c r="F15" s="142">
        <v>1.7</v>
      </c>
    </row>
    <row r="16" spans="1:7">
      <c r="A16" s="142">
        <v>20319</v>
      </c>
      <c r="B16" s="142" t="s">
        <v>236</v>
      </c>
      <c r="C16" s="143">
        <v>1.0853999999999999</v>
      </c>
      <c r="D16" s="143">
        <v>1.6999999999999999E-3</v>
      </c>
      <c r="E16" s="142">
        <v>76.400000000000006</v>
      </c>
      <c r="F16" s="142">
        <v>1.7</v>
      </c>
    </row>
    <row r="17" spans="1:6">
      <c r="A17" s="142">
        <v>20320</v>
      </c>
      <c r="B17" s="142" t="s">
        <v>240</v>
      </c>
      <c r="C17" s="143">
        <v>1.1023000000000001</v>
      </c>
      <c r="D17" s="143">
        <v>1.6999999999999999E-3</v>
      </c>
      <c r="E17" s="142">
        <v>93.1</v>
      </c>
      <c r="F17" s="142">
        <v>1.7</v>
      </c>
    </row>
    <row r="18" spans="1:6">
      <c r="A18" s="142">
        <v>20321</v>
      </c>
      <c r="B18" s="142" t="s">
        <v>244</v>
      </c>
      <c r="C18" s="143">
        <v>1.0965</v>
      </c>
      <c r="D18" s="143">
        <v>1.8E-3</v>
      </c>
      <c r="E18" s="142">
        <v>87.4</v>
      </c>
      <c r="F18" s="142">
        <v>1.8</v>
      </c>
    </row>
    <row r="19" spans="1:6">
      <c r="A19" s="142">
        <v>20322</v>
      </c>
      <c r="B19" s="142" t="s">
        <v>248</v>
      </c>
      <c r="C19" s="143">
        <v>1.0693999999999999</v>
      </c>
      <c r="D19" s="143">
        <v>1.8E-3</v>
      </c>
      <c r="E19" s="142">
        <v>60.5</v>
      </c>
      <c r="F19" s="142">
        <v>1.8</v>
      </c>
    </row>
    <row r="20" spans="1:6">
      <c r="A20" s="142">
        <v>20323</v>
      </c>
      <c r="B20" s="142" t="s">
        <v>252</v>
      </c>
      <c r="C20" s="143">
        <v>1.0716000000000001</v>
      </c>
      <c r="D20" s="143">
        <v>1.6999999999999999E-3</v>
      </c>
      <c r="E20" s="142">
        <v>62.7</v>
      </c>
      <c r="F20" s="142">
        <v>1.8</v>
      </c>
    </row>
    <row r="21" spans="1:6">
      <c r="A21" s="142">
        <v>20324</v>
      </c>
      <c r="B21" s="142" t="s">
        <v>274</v>
      </c>
      <c r="C21" s="143">
        <v>7.6E-3</v>
      </c>
      <c r="D21" s="143">
        <v>5.0000000000000001E-4</v>
      </c>
      <c r="E21" s="142">
        <v>-992.5</v>
      </c>
      <c r="F21" s="142">
        <v>0.5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abSelected="1" topLeftCell="D142" workbookViewId="0">
      <selection activeCell="L150" sqref="L150"/>
    </sheetView>
  </sheetViews>
  <sheetFormatPr baseColWidth="10" defaultRowHeight="15" x14ac:dyDescent="0"/>
  <cols>
    <col min="1" max="1" width="12.1640625" bestFit="1" customWidth="1"/>
    <col min="2" max="2" width="7.1640625" bestFit="1" customWidth="1"/>
    <col min="3" max="3" width="14.33203125" bestFit="1" customWidth="1"/>
    <col min="6" max="6" width="14.33203125" bestFit="1" customWidth="1"/>
    <col min="7" max="7" width="13.83203125" bestFit="1" customWidth="1"/>
    <col min="8" max="8" width="14.33203125" bestFit="1" customWidth="1"/>
    <col min="9" max="9" width="17.33203125" bestFit="1" customWidth="1"/>
    <col min="10" max="10" width="22" bestFit="1" customWidth="1"/>
    <col min="11" max="11" width="23.1640625" bestFit="1" customWidth="1"/>
    <col min="12" max="12" width="22" bestFit="1" customWidth="1"/>
    <col min="14" max="14" width="11.83203125" bestFit="1" customWidth="1"/>
    <col min="15" max="15" width="12.33203125" bestFit="1" customWidth="1"/>
    <col min="16" max="16" width="12" bestFit="1" customWidth="1"/>
  </cols>
  <sheetData>
    <row r="1" spans="1:16">
      <c r="A1" t="s">
        <v>0</v>
      </c>
      <c r="B1" t="s">
        <v>24</v>
      </c>
      <c r="C1" t="s">
        <v>294</v>
      </c>
      <c r="D1" t="s">
        <v>295</v>
      </c>
      <c r="E1" t="s">
        <v>283</v>
      </c>
      <c r="F1" t="s">
        <v>284</v>
      </c>
      <c r="G1" t="s">
        <v>285</v>
      </c>
      <c r="H1" t="s">
        <v>286</v>
      </c>
      <c r="I1" t="s">
        <v>282</v>
      </c>
      <c r="J1" t="s">
        <v>288</v>
      </c>
      <c r="K1" t="s">
        <v>287</v>
      </c>
      <c r="L1" t="s">
        <v>289</v>
      </c>
      <c r="M1" t="s">
        <v>297</v>
      </c>
      <c r="N1" t="s">
        <v>291</v>
      </c>
      <c r="O1" t="s">
        <v>292</v>
      </c>
      <c r="P1" t="s">
        <v>293</v>
      </c>
    </row>
    <row r="2" spans="1:16">
      <c r="A2" t="s">
        <v>27</v>
      </c>
      <c r="B2" t="str">
        <f>LEFT(A2,5)</f>
        <v>HEG10</v>
      </c>
      <c r="C2">
        <v>1</v>
      </c>
      <c r="D2" t="str">
        <f t="shared" ref="D2:D25" si="0">IF(AND(C2&lt;&gt;C1,I2=I1),"fix meas date","")</f>
        <v/>
      </c>
      <c r="E2">
        <f>VLOOKUP($A2,Pre_04.12.18!$B$17:$O$40,9,FALSE)</f>
        <v>43437.75</v>
      </c>
      <c r="F2">
        <f>YEAR(E2)</f>
        <v>2018</v>
      </c>
      <c r="G2">
        <f>MONTH(E2)</f>
        <v>12</v>
      </c>
      <c r="H2">
        <f>DAY(E2)+E2-ROUNDDOWN(E2,0)</f>
        <v>3.75</v>
      </c>
      <c r="I2" s="144">
        <f>VLOOKUP($A2,IF(C2=1,Pre_04.12.18!$B$17:$O$40,IF(C2=2,Pre_05.12.18!$B$17:$O$40,IF(C2=3,Pre_06.12.18!$B$17:$O$40,IF(C2=4,Pre_07.12.18!$B$17:$O$40,IF(C2=5,Inc_10.12.18!$B$17:$O$40,IF(C2=6,Inc_12.12.18!$B$17:$O$40,IF(C2=7,Inc_14.12.18!$B$17:$O$40,IF(C2=8,Inc_17.12.18!$B$17:$O$40,IF(C2=9,Inc_14.01.19!$B$17:$O$40,Inc_21.01.19!$B$17:$O$40))))))))),2,FALSE)</f>
        <v>43438.416666666664</v>
      </c>
      <c r="J2">
        <f>YEAR(I2)</f>
        <v>2018</v>
      </c>
      <c r="K2">
        <f>MONTH(I2)</f>
        <v>12</v>
      </c>
      <c r="L2">
        <f>DAY(I2)+I2-ROUNDDOWN(I2,0)</f>
        <v>4.4166666666642413</v>
      </c>
      <c r="M2" t="s">
        <v>290</v>
      </c>
      <c r="N2" s="66">
        <f>I2-E2</f>
        <v>0.66666666666424135</v>
      </c>
      <c r="O2">
        <f>IFERROR(VLOOKUP($A2,IF(C2=1,Pre_04.12.18!$B$17:$O$40,IF(C2=2,Pre_05.12.18!$B$17:$O$40,IF(C2=3,Pre_06.12.18!$B$17:$O$40,IF(C2=4,Pre_07.12.18!$B$17:$O$40,IF(C2=5,Inc_10.12.18!$B$17:$O$40,IF(C2=6,Inc_12.12.18!$B$17:$O$40,IF(C2=7,Inc_14.12.18!$B$17:$O$40,IF(C2=8,Inc_17.12.18!$B$17:$O$40,IF(C2=9,Inc_14.01.19!$B$17:$O$40,Inc_21.01.19!$B$17:$O$40))))))))),14,FALSE),"")</f>
        <v>20.11871152432931</v>
      </c>
      <c r="P2" s="66">
        <f>IF(M2="pre",N2,I2-VLOOKUP(A2,$A$2:$E$25,5,FALSE))</f>
        <v>0.66666666666424135</v>
      </c>
    </row>
    <row r="3" spans="1:16">
      <c r="A3" t="s">
        <v>28</v>
      </c>
      <c r="B3" t="str">
        <f t="shared" ref="B3:B66" si="1">LEFT(A3,5)</f>
        <v>HEG10</v>
      </c>
      <c r="C3">
        <f>C2</f>
        <v>1</v>
      </c>
      <c r="D3" t="str">
        <f t="shared" si="0"/>
        <v/>
      </c>
      <c r="E3">
        <f>VLOOKUP($A3,Pre_04.12.18!$B$17:$O$40,9,FALSE)</f>
        <v>43437.75</v>
      </c>
      <c r="F3">
        <f t="shared" ref="F3:F66" si="2">YEAR(E3)</f>
        <v>2018</v>
      </c>
      <c r="G3">
        <f t="shared" ref="G3:G25" si="3">MONTH(E3)</f>
        <v>12</v>
      </c>
      <c r="H3">
        <f t="shared" ref="H3:H25" si="4">DAY(E3)+E3-ROUNDDOWN(E3,0)</f>
        <v>3.75</v>
      </c>
      <c r="I3" s="144">
        <f>VLOOKUP($A3,IF(C3=1,Pre_04.12.18!$B$17:$O$40,IF(C3=2,Pre_05.12.18!$B$17:$O$40,IF(C3=3,Pre_06.12.18!$B$17:$O$40,IF(C3=4,Pre_07.12.18!$B$17:$O$40,IF(C3=5,Inc_10.12.18!$B$17:$O$40,IF(C3=6,Inc_12.12.18!$B$17:$O$40,IF(C3=7,Inc_14.12.18!$B$17:$O$40,IF(C3=8,Inc_17.12.18!$B$17:$O$40,IF(C3=9,Inc_14.01.19!$B$17:$O$40,Inc_21.01.19!$B$17:$O$40))))))))),2,FALSE)</f>
        <v>43438.416666666664</v>
      </c>
      <c r="J3">
        <f t="shared" ref="J3:J66" si="5">YEAR(I3)</f>
        <v>2018</v>
      </c>
      <c r="K3">
        <f t="shared" ref="K3:K25" si="6">MONTH(I3)</f>
        <v>12</v>
      </c>
      <c r="L3">
        <f t="shared" ref="L3:L25" si="7">DAY(I3)+I3-ROUNDDOWN(I3,0)</f>
        <v>4.4166666666642413</v>
      </c>
      <c r="M3" t="s">
        <v>290</v>
      </c>
      <c r="N3" s="66">
        <f t="shared" ref="N3:N25" si="8">I3-E3</f>
        <v>0.66666666666424135</v>
      </c>
      <c r="O3">
        <f>IFERROR(VLOOKUP($A3,IF(C3=1,Pre_04.12.18!$B$17:$O$40,IF(C3=2,Pre_05.12.18!$B$17:$O$40,IF(C3=3,Pre_06.12.18!$B$17:$O$40,IF(C3=4,Pre_07.12.18!$B$17:$O$40,IF(C3=5,Inc_10.12.18!$B$17:$O$40,IF(C3=6,Inc_12.12.18!$B$17:$O$40,IF(C3=7,Inc_14.12.18!$B$17:$O$40,IF(C3=8,Inc_17.12.18!$B$17:$O$40,IF(C3=9,Inc_14.01.19!$B$17:$O$40,Inc_21.01.19!$B$17:$O$40))))))))),14,FALSE),"")</f>
        <v>19.467404187721534</v>
      </c>
      <c r="P3" s="66">
        <f t="shared" ref="P3:P66" si="9">IF(M3="pre",N3,I3-VLOOKUP(A3,$A$2:$E$25,5,FALSE))</f>
        <v>0.66666666666424135</v>
      </c>
    </row>
    <row r="4" spans="1:16">
      <c r="A4" t="s">
        <v>25</v>
      </c>
      <c r="B4" t="str">
        <f t="shared" si="1"/>
        <v>HEG32</v>
      </c>
      <c r="C4">
        <f t="shared" ref="C4:C25" si="10">C3</f>
        <v>1</v>
      </c>
      <c r="D4" t="str">
        <f t="shared" si="0"/>
        <v/>
      </c>
      <c r="E4">
        <f>VLOOKUP($A4,Pre_04.12.18!$B$17:$O$40,9,FALSE)</f>
        <v>43437.75</v>
      </c>
      <c r="F4">
        <f t="shared" si="2"/>
        <v>2018</v>
      </c>
      <c r="G4">
        <f t="shared" si="3"/>
        <v>12</v>
      </c>
      <c r="H4">
        <f t="shared" si="4"/>
        <v>3.75</v>
      </c>
      <c r="I4" s="144">
        <f>VLOOKUP($A4,IF(C4=1,Pre_04.12.18!$B$17:$O$40,IF(C4=2,Pre_05.12.18!$B$17:$O$40,IF(C4=3,Pre_06.12.18!$B$17:$O$40,IF(C4=4,Pre_07.12.18!$B$17:$O$40,IF(C4=5,Inc_10.12.18!$B$17:$O$40,IF(C4=6,Inc_12.12.18!$B$17:$O$40,IF(C4=7,Inc_14.12.18!$B$17:$O$40,IF(C4=8,Inc_17.12.18!$B$17:$O$40,IF(C4=9,Inc_14.01.19!$B$17:$O$40,Inc_21.01.19!$B$17:$O$40))))))))),2,FALSE)</f>
        <v>43438.416666666664</v>
      </c>
      <c r="J4">
        <f t="shared" si="5"/>
        <v>2018</v>
      </c>
      <c r="K4">
        <f t="shared" si="6"/>
        <v>12</v>
      </c>
      <c r="L4">
        <f t="shared" si="7"/>
        <v>4.4166666666642413</v>
      </c>
      <c r="M4" t="s">
        <v>290</v>
      </c>
      <c r="N4" s="66">
        <f t="shared" si="8"/>
        <v>0.66666666666424135</v>
      </c>
      <c r="O4">
        <f>IFERROR(VLOOKUP($A4,IF(C4=1,Pre_04.12.18!$B$17:$O$40,IF(C4=2,Pre_05.12.18!$B$17:$O$40,IF(C4=3,Pre_06.12.18!$B$17:$O$40,IF(C4=4,Pre_07.12.18!$B$17:$O$40,IF(C4=5,Inc_10.12.18!$B$17:$O$40,IF(C4=6,Inc_12.12.18!$B$17:$O$40,IF(C4=7,Inc_14.12.18!$B$17:$O$40,IF(C4=8,Inc_17.12.18!$B$17:$O$40,IF(C4=9,Inc_14.01.19!$B$17:$O$40,Inc_21.01.19!$B$17:$O$40))))))))),14,FALSE),"")</f>
        <v>11.684603024012203</v>
      </c>
      <c r="P4" s="66">
        <f t="shared" si="9"/>
        <v>0.66666666666424135</v>
      </c>
    </row>
    <row r="5" spans="1:16">
      <c r="A5" t="s">
        <v>26</v>
      </c>
      <c r="B5" t="str">
        <f t="shared" si="1"/>
        <v>HEG32</v>
      </c>
      <c r="C5">
        <f t="shared" si="10"/>
        <v>1</v>
      </c>
      <c r="D5" t="str">
        <f t="shared" si="0"/>
        <v/>
      </c>
      <c r="E5">
        <f>VLOOKUP($A5,Pre_04.12.18!$B$17:$O$40,9,FALSE)</f>
        <v>43437.75</v>
      </c>
      <c r="F5">
        <f t="shared" si="2"/>
        <v>2018</v>
      </c>
      <c r="G5">
        <f t="shared" si="3"/>
        <v>12</v>
      </c>
      <c r="H5">
        <f t="shared" si="4"/>
        <v>3.75</v>
      </c>
      <c r="I5" s="144">
        <f>VLOOKUP($A5,IF(C5=1,Pre_04.12.18!$B$17:$O$40,IF(C5=2,Pre_05.12.18!$B$17:$O$40,IF(C5=3,Pre_06.12.18!$B$17:$O$40,IF(C5=4,Pre_07.12.18!$B$17:$O$40,IF(C5=5,Inc_10.12.18!$B$17:$O$40,IF(C5=6,Inc_12.12.18!$B$17:$O$40,IF(C5=7,Inc_14.12.18!$B$17:$O$40,IF(C5=8,Inc_17.12.18!$B$17:$O$40,IF(C5=9,Inc_14.01.19!$B$17:$O$40,Inc_21.01.19!$B$17:$O$40))))))))),2,FALSE)</f>
        <v>43438.416666666664</v>
      </c>
      <c r="J5">
        <f t="shared" si="5"/>
        <v>2018</v>
      </c>
      <c r="K5">
        <f t="shared" si="6"/>
        <v>12</v>
      </c>
      <c r="L5">
        <f t="shared" si="7"/>
        <v>4.4166666666642413</v>
      </c>
      <c r="M5" t="s">
        <v>290</v>
      </c>
      <c r="N5" s="66">
        <f t="shared" si="8"/>
        <v>0.66666666666424135</v>
      </c>
      <c r="O5">
        <f>IFERROR(VLOOKUP($A5,IF(C5=1,Pre_04.12.18!$B$17:$O$40,IF(C5=2,Pre_05.12.18!$B$17:$O$40,IF(C5=3,Pre_06.12.18!$B$17:$O$40,IF(C5=4,Pre_07.12.18!$B$17:$O$40,IF(C5=5,Inc_10.12.18!$B$17:$O$40,IF(C5=6,Inc_12.12.18!$B$17:$O$40,IF(C5=7,Inc_14.12.18!$B$17:$O$40,IF(C5=8,Inc_17.12.18!$B$17:$O$40,IF(C5=9,Inc_14.01.19!$B$17:$O$40,Inc_21.01.19!$B$17:$O$40))))))))),14,FALSE),"")</f>
        <v>11.927863436968298</v>
      </c>
      <c r="P5" s="66">
        <f t="shared" si="9"/>
        <v>0.66666666666424135</v>
      </c>
    </row>
    <row r="6" spans="1:16">
      <c r="A6" t="s">
        <v>29</v>
      </c>
      <c r="B6" t="str">
        <f t="shared" si="1"/>
        <v>HEG48</v>
      </c>
      <c r="C6">
        <f t="shared" si="10"/>
        <v>1</v>
      </c>
      <c r="D6" t="str">
        <f t="shared" si="0"/>
        <v/>
      </c>
      <c r="E6">
        <f>VLOOKUP($A6,Pre_04.12.18!$B$17:$O$40,9,FALSE)</f>
        <v>43437.75</v>
      </c>
      <c r="F6">
        <f t="shared" si="2"/>
        <v>2018</v>
      </c>
      <c r="G6">
        <f t="shared" si="3"/>
        <v>12</v>
      </c>
      <c r="H6">
        <f t="shared" si="4"/>
        <v>3.75</v>
      </c>
      <c r="I6" s="144">
        <f>VLOOKUP($A6,IF(C6=1,Pre_04.12.18!$B$17:$O$40,IF(C6=2,Pre_05.12.18!$B$17:$O$40,IF(C6=3,Pre_06.12.18!$B$17:$O$40,IF(C6=4,Pre_07.12.18!$B$17:$O$40,IF(C6=5,Inc_10.12.18!$B$17:$O$40,IF(C6=6,Inc_12.12.18!$B$17:$O$40,IF(C6=7,Inc_14.12.18!$B$17:$O$40,IF(C6=8,Inc_17.12.18!$B$17:$O$40,IF(C6=9,Inc_14.01.19!$B$17:$O$40,Inc_21.01.19!$B$17:$O$40))))))))),2,FALSE)</f>
        <v>43438.416666666664</v>
      </c>
      <c r="J6">
        <f t="shared" si="5"/>
        <v>2018</v>
      </c>
      <c r="K6">
        <f t="shared" si="6"/>
        <v>12</v>
      </c>
      <c r="L6">
        <f t="shared" si="7"/>
        <v>4.4166666666642413</v>
      </c>
      <c r="M6" t="s">
        <v>290</v>
      </c>
      <c r="N6" s="66">
        <f t="shared" si="8"/>
        <v>0.66666666666424135</v>
      </c>
      <c r="O6">
        <f>IFERROR(VLOOKUP($A6,IF(C6=1,Pre_04.12.18!$B$17:$O$40,IF(C6=2,Pre_05.12.18!$B$17:$O$40,IF(C6=3,Pre_06.12.18!$B$17:$O$40,IF(C6=4,Pre_07.12.18!$B$17:$O$40,IF(C6=5,Inc_10.12.18!$B$17:$O$40,IF(C6=6,Inc_12.12.18!$B$17:$O$40,IF(C6=7,Inc_14.12.18!$B$17:$O$40,IF(C6=8,Inc_17.12.18!$B$17:$O$40,IF(C6=9,Inc_14.01.19!$B$17:$O$40,Inc_21.01.19!$B$17:$O$40))))))))),14,FALSE),"")</f>
        <v>17.451151950029484</v>
      </c>
      <c r="P6" s="66">
        <f t="shared" si="9"/>
        <v>0.66666666666424135</v>
      </c>
    </row>
    <row r="7" spans="1:16">
      <c r="A7" t="s">
        <v>30</v>
      </c>
      <c r="B7" t="str">
        <f t="shared" si="1"/>
        <v>HEG48</v>
      </c>
      <c r="C7">
        <f t="shared" si="10"/>
        <v>1</v>
      </c>
      <c r="D7" t="str">
        <f t="shared" si="0"/>
        <v/>
      </c>
      <c r="E7">
        <f>VLOOKUP($A7,Pre_04.12.18!$B$17:$O$40,9,FALSE)</f>
        <v>43437.75</v>
      </c>
      <c r="F7">
        <f t="shared" si="2"/>
        <v>2018</v>
      </c>
      <c r="G7">
        <f t="shared" si="3"/>
        <v>12</v>
      </c>
      <c r="H7">
        <f t="shared" si="4"/>
        <v>3.75</v>
      </c>
      <c r="I7" s="144">
        <f>VLOOKUP($A7,IF(C7=1,Pre_04.12.18!$B$17:$O$40,IF(C7=2,Pre_05.12.18!$B$17:$O$40,IF(C7=3,Pre_06.12.18!$B$17:$O$40,IF(C7=4,Pre_07.12.18!$B$17:$O$40,IF(C7=5,Inc_10.12.18!$B$17:$O$40,IF(C7=6,Inc_12.12.18!$B$17:$O$40,IF(C7=7,Inc_14.12.18!$B$17:$O$40,IF(C7=8,Inc_17.12.18!$B$17:$O$40,IF(C7=9,Inc_14.01.19!$B$17:$O$40,Inc_21.01.19!$B$17:$O$40))))))))),2,FALSE)</f>
        <v>43438.416666666664</v>
      </c>
      <c r="J7">
        <f t="shared" si="5"/>
        <v>2018</v>
      </c>
      <c r="K7">
        <f t="shared" si="6"/>
        <v>12</v>
      </c>
      <c r="L7">
        <f t="shared" si="7"/>
        <v>4.4166666666642413</v>
      </c>
      <c r="M7" t="s">
        <v>290</v>
      </c>
      <c r="N7" s="66">
        <f t="shared" si="8"/>
        <v>0.66666666666424135</v>
      </c>
      <c r="O7">
        <f>IFERROR(VLOOKUP($A7,IF(C7=1,Pre_04.12.18!$B$17:$O$40,IF(C7=2,Pre_05.12.18!$B$17:$O$40,IF(C7=3,Pre_06.12.18!$B$17:$O$40,IF(C7=4,Pre_07.12.18!$B$17:$O$40,IF(C7=5,Inc_10.12.18!$B$17:$O$40,IF(C7=6,Inc_12.12.18!$B$17:$O$40,IF(C7=7,Inc_14.12.18!$B$17:$O$40,IF(C7=8,Inc_17.12.18!$B$17:$O$40,IF(C7=9,Inc_14.01.19!$B$17:$O$40,Inc_21.01.19!$B$17:$O$40))))))))),14,FALSE),"")</f>
        <v>15.7068504255988</v>
      </c>
      <c r="P7" s="66">
        <f t="shared" si="9"/>
        <v>0.66666666666424135</v>
      </c>
    </row>
    <row r="8" spans="1:16">
      <c r="A8" t="s">
        <v>3</v>
      </c>
      <c r="B8" t="str">
        <f t="shared" si="1"/>
        <v>HEW22</v>
      </c>
      <c r="C8">
        <f t="shared" si="10"/>
        <v>1</v>
      </c>
      <c r="D8" t="str">
        <f t="shared" si="0"/>
        <v/>
      </c>
      <c r="E8">
        <f>VLOOKUP($A8,Pre_04.12.18!$B$17:$O$40,9,FALSE)</f>
        <v>43437.75</v>
      </c>
      <c r="F8">
        <f t="shared" si="2"/>
        <v>2018</v>
      </c>
      <c r="G8">
        <f t="shared" si="3"/>
        <v>12</v>
      </c>
      <c r="H8">
        <f t="shared" si="4"/>
        <v>3.75</v>
      </c>
      <c r="I8" s="144">
        <f>VLOOKUP($A8,IF(C8=1,Pre_04.12.18!$B$17:$O$40,IF(C8=2,Pre_05.12.18!$B$17:$O$40,IF(C8=3,Pre_06.12.18!$B$17:$O$40,IF(C8=4,Pre_07.12.18!$B$17:$O$40,IF(C8=5,Inc_10.12.18!$B$17:$O$40,IF(C8=6,Inc_12.12.18!$B$17:$O$40,IF(C8=7,Inc_14.12.18!$B$17:$O$40,IF(C8=8,Inc_17.12.18!$B$17:$O$40,IF(C8=9,Inc_14.01.19!$B$17:$O$40,Inc_21.01.19!$B$17:$O$40))))))))),2,FALSE)</f>
        <v>43438.416666666664</v>
      </c>
      <c r="J8">
        <f t="shared" si="5"/>
        <v>2018</v>
      </c>
      <c r="K8">
        <f t="shared" si="6"/>
        <v>12</v>
      </c>
      <c r="L8">
        <f t="shared" si="7"/>
        <v>4.4166666666642413</v>
      </c>
      <c r="M8" t="s">
        <v>290</v>
      </c>
      <c r="N8" s="66">
        <f t="shared" si="8"/>
        <v>0.66666666666424135</v>
      </c>
      <c r="O8">
        <f>IFERROR(VLOOKUP($A8,IF(C8=1,Pre_04.12.18!$B$17:$O$40,IF(C8=2,Pre_05.12.18!$B$17:$O$40,IF(C8=3,Pre_06.12.18!$B$17:$O$40,IF(C8=4,Pre_07.12.18!$B$17:$O$40,IF(C8=5,Inc_10.12.18!$B$17:$O$40,IF(C8=6,Inc_12.12.18!$B$17:$O$40,IF(C8=7,Inc_14.12.18!$B$17:$O$40,IF(C8=8,Inc_17.12.18!$B$17:$O$40,IF(C8=9,Inc_14.01.19!$B$17:$O$40,Inc_21.01.19!$B$17:$O$40))))))))),14,FALSE),"")</f>
        <v>0.29145282338837425</v>
      </c>
      <c r="P8" s="66">
        <f t="shared" si="9"/>
        <v>0.66666666666424135</v>
      </c>
    </row>
    <row r="9" spans="1:16">
      <c r="A9" t="s">
        <v>4</v>
      </c>
      <c r="B9" t="str">
        <f t="shared" si="1"/>
        <v>HEW22</v>
      </c>
      <c r="C9">
        <f t="shared" si="10"/>
        <v>1</v>
      </c>
      <c r="D9" t="str">
        <f t="shared" si="0"/>
        <v/>
      </c>
      <c r="E9">
        <f>VLOOKUP($A9,Pre_04.12.18!$B$17:$O$40,9,FALSE)</f>
        <v>43437.75</v>
      </c>
      <c r="F9">
        <f t="shared" si="2"/>
        <v>2018</v>
      </c>
      <c r="G9">
        <f t="shared" si="3"/>
        <v>12</v>
      </c>
      <c r="H9">
        <f t="shared" si="4"/>
        <v>3.75</v>
      </c>
      <c r="I9" s="144">
        <f>VLOOKUP($A9,IF(C9=1,Pre_04.12.18!$B$17:$O$40,IF(C9=2,Pre_05.12.18!$B$17:$O$40,IF(C9=3,Pre_06.12.18!$B$17:$O$40,IF(C9=4,Pre_07.12.18!$B$17:$O$40,IF(C9=5,Inc_10.12.18!$B$17:$O$40,IF(C9=6,Inc_12.12.18!$B$17:$O$40,IF(C9=7,Inc_14.12.18!$B$17:$O$40,IF(C9=8,Inc_17.12.18!$B$17:$O$40,IF(C9=9,Inc_14.01.19!$B$17:$O$40,Inc_21.01.19!$B$17:$O$40))))))))),2,FALSE)</f>
        <v>43438.416666666664</v>
      </c>
      <c r="J9">
        <f t="shared" si="5"/>
        <v>2018</v>
      </c>
      <c r="K9">
        <f t="shared" si="6"/>
        <v>12</v>
      </c>
      <c r="L9">
        <f t="shared" si="7"/>
        <v>4.4166666666642413</v>
      </c>
      <c r="M9" t="s">
        <v>290</v>
      </c>
      <c r="N9" s="66">
        <f t="shared" si="8"/>
        <v>0.66666666666424135</v>
      </c>
      <c r="O9">
        <f>IFERROR(VLOOKUP($A9,IF(C9=1,Pre_04.12.18!$B$17:$O$40,IF(C9=2,Pre_05.12.18!$B$17:$O$40,IF(C9=3,Pre_06.12.18!$B$17:$O$40,IF(C9=4,Pre_07.12.18!$B$17:$O$40,IF(C9=5,Inc_10.12.18!$B$17:$O$40,IF(C9=6,Inc_12.12.18!$B$17:$O$40,IF(C9=7,Inc_14.12.18!$B$17:$O$40,IF(C9=8,Inc_17.12.18!$B$17:$O$40,IF(C9=9,Inc_14.01.19!$B$17:$O$40,Inc_21.01.19!$B$17:$O$40))))))))),14,FALSE),"")</f>
        <v>0.40808125276722218</v>
      </c>
      <c r="P9" s="66">
        <f t="shared" si="9"/>
        <v>0.66666666666424135</v>
      </c>
    </row>
    <row r="10" spans="1:16">
      <c r="A10" t="s">
        <v>31</v>
      </c>
      <c r="B10" t="str">
        <f t="shared" si="1"/>
        <v>HEW41</v>
      </c>
      <c r="C10">
        <f t="shared" si="10"/>
        <v>1</v>
      </c>
      <c r="D10" t="str">
        <f t="shared" si="0"/>
        <v/>
      </c>
      <c r="E10">
        <f>VLOOKUP($A10,Pre_04.12.18!$B$17:$O$40,9,FALSE)</f>
        <v>43437.75</v>
      </c>
      <c r="F10">
        <f t="shared" si="2"/>
        <v>2018</v>
      </c>
      <c r="G10">
        <f t="shared" si="3"/>
        <v>12</v>
      </c>
      <c r="H10">
        <f t="shared" si="4"/>
        <v>3.75</v>
      </c>
      <c r="I10" s="144">
        <f>VLOOKUP($A10,IF(C10=1,Pre_04.12.18!$B$17:$O$40,IF(C10=2,Pre_05.12.18!$B$17:$O$40,IF(C10=3,Pre_06.12.18!$B$17:$O$40,IF(C10=4,Pre_07.12.18!$B$17:$O$40,IF(C10=5,Inc_10.12.18!$B$17:$O$40,IF(C10=6,Inc_12.12.18!$B$17:$O$40,IF(C10=7,Inc_14.12.18!$B$17:$O$40,IF(C10=8,Inc_17.12.18!$B$17:$O$40,IF(C10=9,Inc_14.01.19!$B$17:$O$40,Inc_21.01.19!$B$17:$O$40))))))))),2,FALSE)</f>
        <v>43438.416666666664</v>
      </c>
      <c r="J10">
        <f t="shared" si="5"/>
        <v>2018</v>
      </c>
      <c r="K10">
        <f t="shared" si="6"/>
        <v>12</v>
      </c>
      <c r="L10">
        <f t="shared" si="7"/>
        <v>4.4166666666642413</v>
      </c>
      <c r="M10" t="s">
        <v>290</v>
      </c>
      <c r="N10" s="66">
        <f t="shared" si="8"/>
        <v>0.66666666666424135</v>
      </c>
      <c r="O10">
        <f>IFERROR(VLOOKUP($A10,IF(C10=1,Pre_04.12.18!$B$17:$O$40,IF(C10=2,Pre_05.12.18!$B$17:$O$40,IF(C10=3,Pre_06.12.18!$B$17:$O$40,IF(C10=4,Pre_07.12.18!$B$17:$O$40,IF(C10=5,Inc_10.12.18!$B$17:$O$40,IF(C10=6,Inc_12.12.18!$B$17:$O$40,IF(C10=7,Inc_14.12.18!$B$17:$O$40,IF(C10=8,Inc_17.12.18!$B$17:$O$40,IF(C10=9,Inc_14.01.19!$B$17:$O$40,Inc_21.01.19!$B$17:$O$40))))))))),14,FALSE),"")</f>
        <v>0.27843835687444402</v>
      </c>
      <c r="P10" s="66">
        <f t="shared" si="9"/>
        <v>0.66666666666424135</v>
      </c>
    </row>
    <row r="11" spans="1:16">
      <c r="A11" t="s">
        <v>32</v>
      </c>
      <c r="B11" t="str">
        <f t="shared" si="1"/>
        <v>HEW41</v>
      </c>
      <c r="C11">
        <f t="shared" si="10"/>
        <v>1</v>
      </c>
      <c r="D11" t="str">
        <f t="shared" si="0"/>
        <v/>
      </c>
      <c r="E11">
        <f>VLOOKUP($A11,Pre_04.12.18!$B$17:$O$40,9,FALSE)</f>
        <v>43437.75</v>
      </c>
      <c r="F11">
        <f t="shared" si="2"/>
        <v>2018</v>
      </c>
      <c r="G11">
        <f t="shared" si="3"/>
        <v>12</v>
      </c>
      <c r="H11">
        <f t="shared" si="4"/>
        <v>3.75</v>
      </c>
      <c r="I11" s="144">
        <f>VLOOKUP($A11,IF(C11=1,Pre_04.12.18!$B$17:$O$40,IF(C11=2,Pre_05.12.18!$B$17:$O$40,IF(C11=3,Pre_06.12.18!$B$17:$O$40,IF(C11=4,Pre_07.12.18!$B$17:$O$40,IF(C11=5,Inc_10.12.18!$B$17:$O$40,IF(C11=6,Inc_12.12.18!$B$17:$O$40,IF(C11=7,Inc_14.12.18!$B$17:$O$40,IF(C11=8,Inc_17.12.18!$B$17:$O$40,IF(C11=9,Inc_14.01.19!$B$17:$O$40,Inc_21.01.19!$B$17:$O$40))))))))),2,FALSE)</f>
        <v>43438.416666666664</v>
      </c>
      <c r="J11">
        <f t="shared" si="5"/>
        <v>2018</v>
      </c>
      <c r="K11">
        <f t="shared" si="6"/>
        <v>12</v>
      </c>
      <c r="L11">
        <f t="shared" si="7"/>
        <v>4.4166666666642413</v>
      </c>
      <c r="M11" t="s">
        <v>290</v>
      </c>
      <c r="N11" s="66">
        <f t="shared" si="8"/>
        <v>0.66666666666424135</v>
      </c>
      <c r="O11">
        <f>IFERROR(VLOOKUP($A11,IF(C11=1,Pre_04.12.18!$B$17:$O$40,IF(C11=2,Pre_05.12.18!$B$17:$O$40,IF(C11=3,Pre_06.12.18!$B$17:$O$40,IF(C11=4,Pre_07.12.18!$B$17:$O$40,IF(C11=5,Inc_10.12.18!$B$17:$O$40,IF(C11=6,Inc_12.12.18!$B$17:$O$40,IF(C11=7,Inc_14.12.18!$B$17:$O$40,IF(C11=8,Inc_17.12.18!$B$17:$O$40,IF(C11=9,Inc_14.01.19!$B$17:$O$40,Inc_21.01.19!$B$17:$O$40))))))))),14,FALSE),"")</f>
        <v>0.30894888384763075</v>
      </c>
      <c r="P11" s="66">
        <f t="shared" si="9"/>
        <v>0.66666666666424135</v>
      </c>
    </row>
    <row r="12" spans="1:16">
      <c r="A12" t="s">
        <v>5</v>
      </c>
      <c r="B12" t="str">
        <f t="shared" si="1"/>
        <v>HEW42</v>
      </c>
      <c r="C12">
        <f t="shared" si="10"/>
        <v>1</v>
      </c>
      <c r="D12" t="str">
        <f t="shared" si="0"/>
        <v/>
      </c>
      <c r="E12">
        <f>VLOOKUP($A12,Pre_04.12.18!$B$17:$O$40,9,FALSE)</f>
        <v>43437.75</v>
      </c>
      <c r="F12">
        <f t="shared" si="2"/>
        <v>2018</v>
      </c>
      <c r="G12">
        <f t="shared" si="3"/>
        <v>12</v>
      </c>
      <c r="H12">
        <f t="shared" si="4"/>
        <v>3.75</v>
      </c>
      <c r="I12" s="144">
        <f>VLOOKUP($A12,IF(C12=1,Pre_04.12.18!$B$17:$O$40,IF(C12=2,Pre_05.12.18!$B$17:$O$40,IF(C12=3,Pre_06.12.18!$B$17:$O$40,IF(C12=4,Pre_07.12.18!$B$17:$O$40,IF(C12=5,Inc_10.12.18!$B$17:$O$40,IF(C12=6,Inc_12.12.18!$B$17:$O$40,IF(C12=7,Inc_14.12.18!$B$17:$O$40,IF(C12=8,Inc_17.12.18!$B$17:$O$40,IF(C12=9,Inc_14.01.19!$B$17:$O$40,Inc_21.01.19!$B$17:$O$40))))))))),2,FALSE)</f>
        <v>43438.416666666664</v>
      </c>
      <c r="J12">
        <f t="shared" si="5"/>
        <v>2018</v>
      </c>
      <c r="K12">
        <f t="shared" si="6"/>
        <v>12</v>
      </c>
      <c r="L12">
        <f t="shared" si="7"/>
        <v>4.4166666666642413</v>
      </c>
      <c r="M12" t="s">
        <v>290</v>
      </c>
      <c r="N12" s="66">
        <f t="shared" si="8"/>
        <v>0.66666666666424135</v>
      </c>
      <c r="O12">
        <f>IFERROR(VLOOKUP($A12,IF(C12=1,Pre_04.12.18!$B$17:$O$40,IF(C12=2,Pre_05.12.18!$B$17:$O$40,IF(C12=3,Pre_06.12.18!$B$17:$O$40,IF(C12=4,Pre_07.12.18!$B$17:$O$40,IF(C12=5,Inc_10.12.18!$B$17:$O$40,IF(C12=6,Inc_12.12.18!$B$17:$O$40,IF(C12=7,Inc_14.12.18!$B$17:$O$40,IF(C12=8,Inc_17.12.18!$B$17:$O$40,IF(C12=9,Inc_14.01.19!$B$17:$O$40,Inc_21.01.19!$B$17:$O$40))))))))),14,FALSE),"")</f>
        <v>0.13643793542214486</v>
      </c>
      <c r="P12" s="66">
        <f t="shared" si="9"/>
        <v>0.66666666666424135</v>
      </c>
    </row>
    <row r="13" spans="1:16">
      <c r="A13" t="s">
        <v>6</v>
      </c>
      <c r="B13" t="str">
        <f t="shared" si="1"/>
        <v>HEW42</v>
      </c>
      <c r="C13">
        <f t="shared" si="10"/>
        <v>1</v>
      </c>
      <c r="D13" t="str">
        <f t="shared" si="0"/>
        <v/>
      </c>
      <c r="E13">
        <f>VLOOKUP($A13,Pre_04.12.18!$B$17:$O$40,9,FALSE)</f>
        <v>43437.75</v>
      </c>
      <c r="F13">
        <f t="shared" si="2"/>
        <v>2018</v>
      </c>
      <c r="G13">
        <f t="shared" si="3"/>
        <v>12</v>
      </c>
      <c r="H13">
        <f t="shared" si="4"/>
        <v>3.75</v>
      </c>
      <c r="I13" s="144">
        <f>VLOOKUP($A13,IF(C13=1,Pre_04.12.18!$B$17:$O$40,IF(C13=2,Pre_05.12.18!$B$17:$O$40,IF(C13=3,Pre_06.12.18!$B$17:$O$40,IF(C13=4,Pre_07.12.18!$B$17:$O$40,IF(C13=5,Inc_10.12.18!$B$17:$O$40,IF(C13=6,Inc_12.12.18!$B$17:$O$40,IF(C13=7,Inc_14.12.18!$B$17:$O$40,IF(C13=8,Inc_17.12.18!$B$17:$O$40,IF(C13=9,Inc_14.01.19!$B$17:$O$40,Inc_21.01.19!$B$17:$O$40))))))))),2,FALSE)</f>
        <v>43438.416666666664</v>
      </c>
      <c r="J13">
        <f t="shared" si="5"/>
        <v>2018</v>
      </c>
      <c r="K13">
        <f t="shared" si="6"/>
        <v>12</v>
      </c>
      <c r="L13">
        <f t="shared" si="7"/>
        <v>4.4166666666642413</v>
      </c>
      <c r="M13" t="s">
        <v>290</v>
      </c>
      <c r="N13" s="66">
        <f t="shared" si="8"/>
        <v>0.66666666666424135</v>
      </c>
      <c r="O13">
        <f>IFERROR(VLOOKUP($A13,IF(C13=1,Pre_04.12.18!$B$17:$O$40,IF(C13=2,Pre_05.12.18!$B$17:$O$40,IF(C13=3,Pre_06.12.18!$B$17:$O$40,IF(C13=4,Pre_07.12.18!$B$17:$O$40,IF(C13=5,Inc_10.12.18!$B$17:$O$40,IF(C13=6,Inc_12.12.18!$B$17:$O$40,IF(C13=7,Inc_14.12.18!$B$17:$O$40,IF(C13=8,Inc_17.12.18!$B$17:$O$40,IF(C13=9,Inc_14.01.19!$B$17:$O$40,Inc_21.01.19!$B$17:$O$40))))))))),14,FALSE),"")</f>
        <v>0.16010526028050262</v>
      </c>
      <c r="P13" s="66">
        <f t="shared" si="9"/>
        <v>0.66666666666424135</v>
      </c>
    </row>
    <row r="14" spans="1:16">
      <c r="A14" t="s">
        <v>7</v>
      </c>
      <c r="B14" t="str">
        <f t="shared" si="1"/>
        <v>SEG38</v>
      </c>
      <c r="C14">
        <f t="shared" si="10"/>
        <v>1</v>
      </c>
      <c r="D14" t="str">
        <f t="shared" si="0"/>
        <v/>
      </c>
      <c r="E14">
        <f>VLOOKUP($A14,Pre_04.12.18!$B$17:$O$40,9,FALSE)</f>
        <v>43437.75</v>
      </c>
      <c r="F14">
        <f t="shared" si="2"/>
        <v>2018</v>
      </c>
      <c r="G14">
        <f t="shared" si="3"/>
        <v>12</v>
      </c>
      <c r="H14">
        <f t="shared" si="4"/>
        <v>3.75</v>
      </c>
      <c r="I14" s="144">
        <f>VLOOKUP($A14,IF(C14=1,Pre_04.12.18!$B$17:$O$40,IF(C14=2,Pre_05.12.18!$B$17:$O$40,IF(C14=3,Pre_06.12.18!$B$17:$O$40,IF(C14=4,Pre_07.12.18!$B$17:$O$40,IF(C14=5,Inc_10.12.18!$B$17:$O$40,IF(C14=6,Inc_12.12.18!$B$17:$O$40,IF(C14=7,Inc_14.12.18!$B$17:$O$40,IF(C14=8,Inc_17.12.18!$B$17:$O$40,IF(C14=9,Inc_14.01.19!$B$17:$O$40,Inc_21.01.19!$B$17:$O$40))))))))),2,FALSE)</f>
        <v>43438.416666666664</v>
      </c>
      <c r="J14">
        <f t="shared" si="5"/>
        <v>2018</v>
      </c>
      <c r="K14">
        <f t="shared" si="6"/>
        <v>12</v>
      </c>
      <c r="L14">
        <f t="shared" si="7"/>
        <v>4.4166666666642413</v>
      </c>
      <c r="M14" t="s">
        <v>290</v>
      </c>
      <c r="N14" s="66">
        <f t="shared" si="8"/>
        <v>0.66666666666424135</v>
      </c>
      <c r="O14">
        <f>IFERROR(VLOOKUP($A14,IF(C14=1,Pre_04.12.18!$B$17:$O$40,IF(C14=2,Pre_05.12.18!$B$17:$O$40,IF(C14=3,Pre_06.12.18!$B$17:$O$40,IF(C14=4,Pre_07.12.18!$B$17:$O$40,IF(C14=5,Inc_10.12.18!$B$17:$O$40,IF(C14=6,Inc_12.12.18!$B$17:$O$40,IF(C14=7,Inc_14.12.18!$B$17:$O$40,IF(C14=8,Inc_17.12.18!$B$17:$O$40,IF(C14=9,Inc_14.01.19!$B$17:$O$40,Inc_21.01.19!$B$17:$O$40))))))))),14,FALSE),"")</f>
        <v>5.7053805216623861</v>
      </c>
      <c r="P14" s="66">
        <f t="shared" si="9"/>
        <v>0.66666666666424135</v>
      </c>
    </row>
    <row r="15" spans="1:16">
      <c r="A15" t="s">
        <v>8</v>
      </c>
      <c r="B15" t="str">
        <f t="shared" si="1"/>
        <v>SEG38</v>
      </c>
      <c r="C15">
        <f t="shared" si="10"/>
        <v>1</v>
      </c>
      <c r="D15" t="str">
        <f t="shared" si="0"/>
        <v/>
      </c>
      <c r="E15">
        <f>VLOOKUP($A15,Pre_04.12.18!$B$17:$O$40,9,FALSE)</f>
        <v>43437.75</v>
      </c>
      <c r="F15">
        <f t="shared" si="2"/>
        <v>2018</v>
      </c>
      <c r="G15">
        <f t="shared" si="3"/>
        <v>12</v>
      </c>
      <c r="H15">
        <f t="shared" si="4"/>
        <v>3.75</v>
      </c>
      <c r="I15" s="144">
        <f>VLOOKUP($A15,IF(C15=1,Pre_04.12.18!$B$17:$O$40,IF(C15=2,Pre_05.12.18!$B$17:$O$40,IF(C15=3,Pre_06.12.18!$B$17:$O$40,IF(C15=4,Pre_07.12.18!$B$17:$O$40,IF(C15=5,Inc_10.12.18!$B$17:$O$40,IF(C15=6,Inc_12.12.18!$B$17:$O$40,IF(C15=7,Inc_14.12.18!$B$17:$O$40,IF(C15=8,Inc_17.12.18!$B$17:$O$40,IF(C15=9,Inc_14.01.19!$B$17:$O$40,Inc_21.01.19!$B$17:$O$40))))))))),2,FALSE)</f>
        <v>43438.416666666664</v>
      </c>
      <c r="J15">
        <f t="shared" si="5"/>
        <v>2018</v>
      </c>
      <c r="K15">
        <f t="shared" si="6"/>
        <v>12</v>
      </c>
      <c r="L15">
        <f t="shared" si="7"/>
        <v>4.4166666666642413</v>
      </c>
      <c r="M15" t="s">
        <v>290</v>
      </c>
      <c r="N15" s="66">
        <f t="shared" si="8"/>
        <v>0.66666666666424135</v>
      </c>
      <c r="O15">
        <f>IFERROR(VLOOKUP($A15,IF(C15=1,Pre_04.12.18!$B$17:$O$40,IF(C15=2,Pre_05.12.18!$B$17:$O$40,IF(C15=3,Pre_06.12.18!$B$17:$O$40,IF(C15=4,Pre_07.12.18!$B$17:$O$40,IF(C15=5,Inc_10.12.18!$B$17:$O$40,IF(C15=6,Inc_12.12.18!$B$17:$O$40,IF(C15=7,Inc_14.12.18!$B$17:$O$40,IF(C15=8,Inc_17.12.18!$B$17:$O$40,IF(C15=9,Inc_14.01.19!$B$17:$O$40,Inc_21.01.19!$B$17:$O$40))))))))),14,FALSE),"")</f>
        <v>5.9741968580548805</v>
      </c>
      <c r="P15" s="66">
        <f t="shared" si="9"/>
        <v>0.66666666666424135</v>
      </c>
    </row>
    <row r="16" spans="1:16">
      <c r="A16" t="s">
        <v>9</v>
      </c>
      <c r="B16" t="str">
        <f t="shared" si="1"/>
        <v>SEG40</v>
      </c>
      <c r="C16">
        <f t="shared" si="10"/>
        <v>1</v>
      </c>
      <c r="D16" t="str">
        <f t="shared" si="0"/>
        <v/>
      </c>
      <c r="E16">
        <f>VLOOKUP($A16,Pre_04.12.18!$B$17:$O$40,9,FALSE)</f>
        <v>43437.75</v>
      </c>
      <c r="F16">
        <f t="shared" si="2"/>
        <v>2018</v>
      </c>
      <c r="G16">
        <f t="shared" si="3"/>
        <v>12</v>
      </c>
      <c r="H16">
        <f t="shared" si="4"/>
        <v>3.75</v>
      </c>
      <c r="I16" s="144">
        <f>VLOOKUP($A16,IF(C16=1,Pre_04.12.18!$B$17:$O$40,IF(C16=2,Pre_05.12.18!$B$17:$O$40,IF(C16=3,Pre_06.12.18!$B$17:$O$40,IF(C16=4,Pre_07.12.18!$B$17:$O$40,IF(C16=5,Inc_10.12.18!$B$17:$O$40,IF(C16=6,Inc_12.12.18!$B$17:$O$40,IF(C16=7,Inc_14.12.18!$B$17:$O$40,IF(C16=8,Inc_17.12.18!$B$17:$O$40,IF(C16=9,Inc_14.01.19!$B$17:$O$40,Inc_21.01.19!$B$17:$O$40))))))))),2,FALSE)</f>
        <v>43438.416666666664</v>
      </c>
      <c r="J16">
        <f t="shared" si="5"/>
        <v>2018</v>
      </c>
      <c r="K16">
        <f t="shared" si="6"/>
        <v>12</v>
      </c>
      <c r="L16">
        <f t="shared" si="7"/>
        <v>4.4166666666642413</v>
      </c>
      <c r="M16" t="s">
        <v>290</v>
      </c>
      <c r="N16" s="66">
        <f t="shared" si="8"/>
        <v>0.66666666666424135</v>
      </c>
      <c r="O16">
        <f>IFERROR(VLOOKUP($A16,IF(C16=1,Pre_04.12.18!$B$17:$O$40,IF(C16=2,Pre_05.12.18!$B$17:$O$40,IF(C16=3,Pre_06.12.18!$B$17:$O$40,IF(C16=4,Pre_07.12.18!$B$17:$O$40,IF(C16=5,Inc_10.12.18!$B$17:$O$40,IF(C16=6,Inc_12.12.18!$B$17:$O$40,IF(C16=7,Inc_14.12.18!$B$17:$O$40,IF(C16=8,Inc_17.12.18!$B$17:$O$40,IF(C16=9,Inc_14.01.19!$B$17:$O$40,Inc_21.01.19!$B$17:$O$40))))))))),14,FALSE),"")</f>
        <v>6.4795643684025217</v>
      </c>
      <c r="P16" s="66">
        <f t="shared" si="9"/>
        <v>0.66666666666424135</v>
      </c>
    </row>
    <row r="17" spans="1:16">
      <c r="A17" t="s">
        <v>10</v>
      </c>
      <c r="B17" t="str">
        <f t="shared" si="1"/>
        <v>SEG40</v>
      </c>
      <c r="C17">
        <f t="shared" si="10"/>
        <v>1</v>
      </c>
      <c r="D17" t="str">
        <f t="shared" si="0"/>
        <v/>
      </c>
      <c r="E17">
        <f>VLOOKUP($A17,Pre_04.12.18!$B$17:$O$40,9,FALSE)</f>
        <v>43437.75</v>
      </c>
      <c r="F17">
        <f t="shared" si="2"/>
        <v>2018</v>
      </c>
      <c r="G17">
        <f t="shared" si="3"/>
        <v>12</v>
      </c>
      <c r="H17">
        <f t="shared" si="4"/>
        <v>3.75</v>
      </c>
      <c r="I17" s="144">
        <f>VLOOKUP($A17,IF(C17=1,Pre_04.12.18!$B$17:$O$40,IF(C17=2,Pre_05.12.18!$B$17:$O$40,IF(C17=3,Pre_06.12.18!$B$17:$O$40,IF(C17=4,Pre_07.12.18!$B$17:$O$40,IF(C17=5,Inc_10.12.18!$B$17:$O$40,IF(C17=6,Inc_12.12.18!$B$17:$O$40,IF(C17=7,Inc_14.12.18!$B$17:$O$40,IF(C17=8,Inc_17.12.18!$B$17:$O$40,IF(C17=9,Inc_14.01.19!$B$17:$O$40,Inc_21.01.19!$B$17:$O$40))))))))),2,FALSE)</f>
        <v>43438.416666666664</v>
      </c>
      <c r="J17">
        <f t="shared" si="5"/>
        <v>2018</v>
      </c>
      <c r="K17">
        <f t="shared" si="6"/>
        <v>12</v>
      </c>
      <c r="L17">
        <f t="shared" si="7"/>
        <v>4.4166666666642413</v>
      </c>
      <c r="M17" t="s">
        <v>290</v>
      </c>
      <c r="N17" s="66">
        <f t="shared" si="8"/>
        <v>0.66666666666424135</v>
      </c>
      <c r="O17">
        <f>IFERROR(VLOOKUP($A17,IF(C17=1,Pre_04.12.18!$B$17:$O$40,IF(C17=2,Pre_05.12.18!$B$17:$O$40,IF(C17=3,Pre_06.12.18!$B$17:$O$40,IF(C17=4,Pre_07.12.18!$B$17:$O$40,IF(C17=5,Inc_10.12.18!$B$17:$O$40,IF(C17=6,Inc_12.12.18!$B$17:$O$40,IF(C17=7,Inc_14.12.18!$B$17:$O$40,IF(C17=8,Inc_17.12.18!$B$17:$O$40,IF(C17=9,Inc_14.01.19!$B$17:$O$40,Inc_21.01.19!$B$17:$O$40))))))))),14,FALSE),"")</f>
        <v>5.9984497807559114</v>
      </c>
      <c r="P17" s="66">
        <f t="shared" si="9"/>
        <v>0.66666666666424135</v>
      </c>
    </row>
    <row r="18" spans="1:16">
      <c r="A18" t="s">
        <v>11</v>
      </c>
      <c r="B18" t="str">
        <f t="shared" si="1"/>
        <v>SEG46</v>
      </c>
      <c r="C18">
        <f t="shared" si="10"/>
        <v>1</v>
      </c>
      <c r="D18" t="str">
        <f t="shared" si="0"/>
        <v/>
      </c>
      <c r="E18">
        <f>VLOOKUP($A18,Pre_04.12.18!$B$17:$O$40,9,FALSE)</f>
        <v>43437.75</v>
      </c>
      <c r="F18">
        <f t="shared" si="2"/>
        <v>2018</v>
      </c>
      <c r="G18">
        <f t="shared" si="3"/>
        <v>12</v>
      </c>
      <c r="H18">
        <f t="shared" si="4"/>
        <v>3.75</v>
      </c>
      <c r="I18" s="144">
        <f>VLOOKUP($A18,IF(C18=1,Pre_04.12.18!$B$17:$O$40,IF(C18=2,Pre_05.12.18!$B$17:$O$40,IF(C18=3,Pre_06.12.18!$B$17:$O$40,IF(C18=4,Pre_07.12.18!$B$17:$O$40,IF(C18=5,Inc_10.12.18!$B$17:$O$40,IF(C18=6,Inc_12.12.18!$B$17:$O$40,IF(C18=7,Inc_14.12.18!$B$17:$O$40,IF(C18=8,Inc_17.12.18!$B$17:$O$40,IF(C18=9,Inc_14.01.19!$B$17:$O$40,Inc_21.01.19!$B$17:$O$40))))))))),2,FALSE)</f>
        <v>43438.416666666664</v>
      </c>
      <c r="J18">
        <f t="shared" si="5"/>
        <v>2018</v>
      </c>
      <c r="K18">
        <f t="shared" si="6"/>
        <v>12</v>
      </c>
      <c r="L18">
        <f t="shared" si="7"/>
        <v>4.4166666666642413</v>
      </c>
      <c r="M18" t="s">
        <v>290</v>
      </c>
      <c r="N18" s="66">
        <f t="shared" si="8"/>
        <v>0.66666666666424135</v>
      </c>
      <c r="O18">
        <f>IFERROR(VLOOKUP($A18,IF(C18=1,Pre_04.12.18!$B$17:$O$40,IF(C18=2,Pre_05.12.18!$B$17:$O$40,IF(C18=3,Pre_06.12.18!$B$17:$O$40,IF(C18=4,Pre_07.12.18!$B$17:$O$40,IF(C18=5,Inc_10.12.18!$B$17:$O$40,IF(C18=6,Inc_12.12.18!$B$17:$O$40,IF(C18=7,Inc_14.12.18!$B$17:$O$40,IF(C18=8,Inc_17.12.18!$B$17:$O$40,IF(C18=9,Inc_14.01.19!$B$17:$O$40,Inc_21.01.19!$B$17:$O$40))))))))),14,FALSE),"")</f>
        <v>9.8644062127449015</v>
      </c>
      <c r="P18" s="66">
        <f t="shared" si="9"/>
        <v>0.66666666666424135</v>
      </c>
    </row>
    <row r="19" spans="1:16">
      <c r="A19" t="s">
        <v>12</v>
      </c>
      <c r="B19" t="str">
        <f t="shared" si="1"/>
        <v>SEG46</v>
      </c>
      <c r="C19">
        <f t="shared" si="10"/>
        <v>1</v>
      </c>
      <c r="D19" t="str">
        <f t="shared" si="0"/>
        <v/>
      </c>
      <c r="E19">
        <f>VLOOKUP($A19,Pre_04.12.18!$B$17:$O$40,9,FALSE)</f>
        <v>43437.75</v>
      </c>
      <c r="F19">
        <f t="shared" si="2"/>
        <v>2018</v>
      </c>
      <c r="G19">
        <f t="shared" si="3"/>
        <v>12</v>
      </c>
      <c r="H19">
        <f t="shared" si="4"/>
        <v>3.75</v>
      </c>
      <c r="I19" s="144">
        <f>VLOOKUP($A19,IF(C19=1,Pre_04.12.18!$B$17:$O$40,IF(C19=2,Pre_05.12.18!$B$17:$O$40,IF(C19=3,Pre_06.12.18!$B$17:$O$40,IF(C19=4,Pre_07.12.18!$B$17:$O$40,IF(C19=5,Inc_10.12.18!$B$17:$O$40,IF(C19=6,Inc_12.12.18!$B$17:$O$40,IF(C19=7,Inc_14.12.18!$B$17:$O$40,IF(C19=8,Inc_17.12.18!$B$17:$O$40,IF(C19=9,Inc_14.01.19!$B$17:$O$40,Inc_21.01.19!$B$17:$O$40))))))))),2,FALSE)</f>
        <v>43438.416666666664</v>
      </c>
      <c r="J19">
        <f t="shared" si="5"/>
        <v>2018</v>
      </c>
      <c r="K19">
        <f t="shared" si="6"/>
        <v>12</v>
      </c>
      <c r="L19">
        <f t="shared" si="7"/>
        <v>4.4166666666642413</v>
      </c>
      <c r="M19" t="s">
        <v>290</v>
      </c>
      <c r="N19" s="66">
        <f t="shared" si="8"/>
        <v>0.66666666666424135</v>
      </c>
      <c r="O19">
        <f>IFERROR(VLOOKUP($A19,IF(C19=1,Pre_04.12.18!$B$17:$O$40,IF(C19=2,Pre_05.12.18!$B$17:$O$40,IF(C19=3,Pre_06.12.18!$B$17:$O$40,IF(C19=4,Pre_07.12.18!$B$17:$O$40,IF(C19=5,Inc_10.12.18!$B$17:$O$40,IF(C19=6,Inc_12.12.18!$B$17:$O$40,IF(C19=7,Inc_14.12.18!$B$17:$O$40,IF(C19=8,Inc_17.12.18!$B$17:$O$40,IF(C19=9,Inc_14.01.19!$B$17:$O$40,Inc_21.01.19!$B$17:$O$40))))))))),14,FALSE),"")</f>
        <v>9.8264834608851128</v>
      </c>
      <c r="P19" s="66">
        <f t="shared" si="9"/>
        <v>0.66666666666424135</v>
      </c>
    </row>
    <row r="20" spans="1:16">
      <c r="A20" t="s">
        <v>13</v>
      </c>
      <c r="B20" t="str">
        <f t="shared" si="1"/>
        <v>SEW11</v>
      </c>
      <c r="C20">
        <f t="shared" si="10"/>
        <v>1</v>
      </c>
      <c r="D20" t="str">
        <f t="shared" si="0"/>
        <v/>
      </c>
      <c r="E20">
        <f>VLOOKUP($A20,Pre_04.12.18!$B$17:$O$40,9,FALSE)</f>
        <v>43437.75</v>
      </c>
      <c r="F20">
        <f t="shared" si="2"/>
        <v>2018</v>
      </c>
      <c r="G20">
        <f t="shared" si="3"/>
        <v>12</v>
      </c>
      <c r="H20">
        <f t="shared" si="4"/>
        <v>3.75</v>
      </c>
      <c r="I20" s="144">
        <f>VLOOKUP($A20,IF(C20=1,Pre_04.12.18!$B$17:$O$40,IF(C20=2,Pre_05.12.18!$B$17:$O$40,IF(C20=3,Pre_06.12.18!$B$17:$O$40,IF(C20=4,Pre_07.12.18!$B$17:$O$40,IF(C20=5,Inc_10.12.18!$B$17:$O$40,IF(C20=6,Inc_12.12.18!$B$17:$O$40,IF(C20=7,Inc_14.12.18!$B$17:$O$40,IF(C20=8,Inc_17.12.18!$B$17:$O$40,IF(C20=9,Inc_14.01.19!$B$17:$O$40,Inc_21.01.19!$B$17:$O$40))))))))),2,FALSE)</f>
        <v>43438.416666666664</v>
      </c>
      <c r="J20">
        <f t="shared" si="5"/>
        <v>2018</v>
      </c>
      <c r="K20">
        <f t="shared" si="6"/>
        <v>12</v>
      </c>
      <c r="L20">
        <f t="shared" si="7"/>
        <v>4.4166666666642413</v>
      </c>
      <c r="M20" t="s">
        <v>290</v>
      </c>
      <c r="N20" s="66">
        <f t="shared" si="8"/>
        <v>0.66666666666424135</v>
      </c>
      <c r="O20">
        <f>IFERROR(VLOOKUP($A20,IF(C20=1,Pre_04.12.18!$B$17:$O$40,IF(C20=2,Pre_05.12.18!$B$17:$O$40,IF(C20=3,Pre_06.12.18!$B$17:$O$40,IF(C20=4,Pre_07.12.18!$B$17:$O$40,IF(C20=5,Inc_10.12.18!$B$17:$O$40,IF(C20=6,Inc_12.12.18!$B$17:$O$40,IF(C20=7,Inc_14.12.18!$B$17:$O$40,IF(C20=8,Inc_17.12.18!$B$17:$O$40,IF(C20=9,Inc_14.01.19!$B$17:$O$40,Inc_21.01.19!$B$17:$O$40))))))))),14,FALSE),"")</f>
        <v>0.42354068002789735</v>
      </c>
      <c r="P20" s="66">
        <f t="shared" si="9"/>
        <v>0.66666666666424135</v>
      </c>
    </row>
    <row r="21" spans="1:16">
      <c r="A21" t="s">
        <v>14</v>
      </c>
      <c r="B21" t="str">
        <f t="shared" si="1"/>
        <v>SEW11</v>
      </c>
      <c r="C21">
        <f t="shared" si="10"/>
        <v>1</v>
      </c>
      <c r="D21" t="str">
        <f t="shared" si="0"/>
        <v/>
      </c>
      <c r="E21">
        <f>VLOOKUP($A21,Pre_04.12.18!$B$17:$O$40,9,FALSE)</f>
        <v>43437.75</v>
      </c>
      <c r="F21">
        <f t="shared" si="2"/>
        <v>2018</v>
      </c>
      <c r="G21">
        <f t="shared" si="3"/>
        <v>12</v>
      </c>
      <c r="H21">
        <f t="shared" si="4"/>
        <v>3.75</v>
      </c>
      <c r="I21" s="144">
        <f>VLOOKUP($A21,IF(C21=1,Pre_04.12.18!$B$17:$O$40,IF(C21=2,Pre_05.12.18!$B$17:$O$40,IF(C21=3,Pre_06.12.18!$B$17:$O$40,IF(C21=4,Pre_07.12.18!$B$17:$O$40,IF(C21=5,Inc_10.12.18!$B$17:$O$40,IF(C21=6,Inc_12.12.18!$B$17:$O$40,IF(C21=7,Inc_14.12.18!$B$17:$O$40,IF(C21=8,Inc_17.12.18!$B$17:$O$40,IF(C21=9,Inc_14.01.19!$B$17:$O$40,Inc_21.01.19!$B$17:$O$40))))))))),2,FALSE)</f>
        <v>43438.416666666664</v>
      </c>
      <c r="J21">
        <f t="shared" si="5"/>
        <v>2018</v>
      </c>
      <c r="K21">
        <f t="shared" si="6"/>
        <v>12</v>
      </c>
      <c r="L21">
        <f t="shared" si="7"/>
        <v>4.4166666666642413</v>
      </c>
      <c r="M21" t="s">
        <v>290</v>
      </c>
      <c r="N21" s="66">
        <f t="shared" si="8"/>
        <v>0.66666666666424135</v>
      </c>
      <c r="O21">
        <f>IFERROR(VLOOKUP($A21,IF(C21=1,Pre_04.12.18!$B$17:$O$40,IF(C21=2,Pre_05.12.18!$B$17:$O$40,IF(C21=3,Pre_06.12.18!$B$17:$O$40,IF(C21=4,Pre_07.12.18!$B$17:$O$40,IF(C21=5,Inc_10.12.18!$B$17:$O$40,IF(C21=6,Inc_12.12.18!$B$17:$O$40,IF(C21=7,Inc_14.12.18!$B$17:$O$40,IF(C21=8,Inc_17.12.18!$B$17:$O$40,IF(C21=9,Inc_14.01.19!$B$17:$O$40,Inc_21.01.19!$B$17:$O$40))))))))),14,FALSE),"")</f>
        <v>0.40180124204315598</v>
      </c>
      <c r="P21" s="66">
        <f t="shared" si="9"/>
        <v>0.66666666666424135</v>
      </c>
    </row>
    <row r="22" spans="1:16">
      <c r="A22" t="s">
        <v>15</v>
      </c>
      <c r="B22" t="str">
        <f t="shared" si="1"/>
        <v>SEW34</v>
      </c>
      <c r="C22">
        <f t="shared" si="10"/>
        <v>1</v>
      </c>
      <c r="D22" t="str">
        <f t="shared" si="0"/>
        <v/>
      </c>
      <c r="E22">
        <f>VLOOKUP($A22,Pre_04.12.18!$B$17:$O$40,9,FALSE)</f>
        <v>43437.75</v>
      </c>
      <c r="F22">
        <f t="shared" si="2"/>
        <v>2018</v>
      </c>
      <c r="G22">
        <f t="shared" si="3"/>
        <v>12</v>
      </c>
      <c r="H22">
        <f t="shared" si="4"/>
        <v>3.75</v>
      </c>
      <c r="I22" s="144">
        <f>VLOOKUP($A22,IF(C22=1,Pre_04.12.18!$B$17:$O$40,IF(C22=2,Pre_05.12.18!$B$17:$O$40,IF(C22=3,Pre_06.12.18!$B$17:$O$40,IF(C22=4,Pre_07.12.18!$B$17:$O$40,IF(C22=5,Inc_10.12.18!$B$17:$O$40,IF(C22=6,Inc_12.12.18!$B$17:$O$40,IF(C22=7,Inc_14.12.18!$B$17:$O$40,IF(C22=8,Inc_17.12.18!$B$17:$O$40,IF(C22=9,Inc_14.01.19!$B$17:$O$40,Inc_21.01.19!$B$17:$O$40))))))))),2,FALSE)</f>
        <v>43438.416666666664</v>
      </c>
      <c r="J22">
        <f t="shared" si="5"/>
        <v>2018</v>
      </c>
      <c r="K22">
        <f t="shared" si="6"/>
        <v>12</v>
      </c>
      <c r="L22">
        <f t="shared" si="7"/>
        <v>4.4166666666642413</v>
      </c>
      <c r="M22" t="s">
        <v>290</v>
      </c>
      <c r="N22" s="66">
        <f t="shared" si="8"/>
        <v>0.66666666666424135</v>
      </c>
      <c r="O22">
        <f>IFERROR(VLOOKUP($A22,IF(C22=1,Pre_04.12.18!$B$17:$O$40,IF(C22=2,Pre_05.12.18!$B$17:$O$40,IF(C22=3,Pre_06.12.18!$B$17:$O$40,IF(C22=4,Pre_07.12.18!$B$17:$O$40,IF(C22=5,Inc_10.12.18!$B$17:$O$40,IF(C22=6,Inc_12.12.18!$B$17:$O$40,IF(C22=7,Inc_14.12.18!$B$17:$O$40,IF(C22=8,Inc_17.12.18!$B$17:$O$40,IF(C22=9,Inc_14.01.19!$B$17:$O$40,Inc_21.01.19!$B$17:$O$40))))))))),14,FALSE),"")</f>
        <v>0.13507251392133171</v>
      </c>
      <c r="P22" s="66">
        <f t="shared" si="9"/>
        <v>0.66666666666424135</v>
      </c>
    </row>
    <row r="23" spans="1:16">
      <c r="A23" t="s">
        <v>16</v>
      </c>
      <c r="B23" t="str">
        <f t="shared" si="1"/>
        <v>SEW34</v>
      </c>
      <c r="C23">
        <f t="shared" si="10"/>
        <v>1</v>
      </c>
      <c r="D23" t="str">
        <f t="shared" si="0"/>
        <v/>
      </c>
      <c r="E23">
        <f>VLOOKUP($A23,Pre_04.12.18!$B$17:$O$40,9,FALSE)</f>
        <v>43437.75</v>
      </c>
      <c r="F23">
        <f t="shared" si="2"/>
        <v>2018</v>
      </c>
      <c r="G23">
        <f t="shared" si="3"/>
        <v>12</v>
      </c>
      <c r="H23">
        <f t="shared" si="4"/>
        <v>3.75</v>
      </c>
      <c r="I23" s="144">
        <f>VLOOKUP($A23,IF(C23=1,Pre_04.12.18!$B$17:$O$40,IF(C23=2,Pre_05.12.18!$B$17:$O$40,IF(C23=3,Pre_06.12.18!$B$17:$O$40,IF(C23=4,Pre_07.12.18!$B$17:$O$40,IF(C23=5,Inc_10.12.18!$B$17:$O$40,IF(C23=6,Inc_12.12.18!$B$17:$O$40,IF(C23=7,Inc_14.12.18!$B$17:$O$40,IF(C23=8,Inc_17.12.18!$B$17:$O$40,IF(C23=9,Inc_14.01.19!$B$17:$O$40,Inc_21.01.19!$B$17:$O$40))))))))),2,FALSE)</f>
        <v>43438.416666666664</v>
      </c>
      <c r="J23">
        <f t="shared" si="5"/>
        <v>2018</v>
      </c>
      <c r="K23">
        <f t="shared" si="6"/>
        <v>12</v>
      </c>
      <c r="L23">
        <f t="shared" si="7"/>
        <v>4.4166666666642413</v>
      </c>
      <c r="M23" t="s">
        <v>290</v>
      </c>
      <c r="N23" s="66">
        <f t="shared" si="8"/>
        <v>0.66666666666424135</v>
      </c>
      <c r="O23">
        <f>IFERROR(VLOOKUP($A23,IF(C23=1,Pre_04.12.18!$B$17:$O$40,IF(C23=2,Pre_05.12.18!$B$17:$O$40,IF(C23=3,Pre_06.12.18!$B$17:$O$40,IF(C23=4,Pre_07.12.18!$B$17:$O$40,IF(C23=5,Inc_10.12.18!$B$17:$O$40,IF(C23=6,Inc_12.12.18!$B$17:$O$40,IF(C23=7,Inc_14.12.18!$B$17:$O$40,IF(C23=8,Inc_17.12.18!$B$17:$O$40,IF(C23=9,Inc_14.01.19!$B$17:$O$40,Inc_21.01.19!$B$17:$O$40))))))))),14,FALSE),"")</f>
        <v>6.387190544460733E-2</v>
      </c>
      <c r="P23" s="66">
        <f t="shared" si="9"/>
        <v>0.66666666666424135</v>
      </c>
    </row>
    <row r="24" spans="1:16">
      <c r="A24" t="s">
        <v>17</v>
      </c>
      <c r="B24" t="str">
        <f t="shared" si="1"/>
        <v>SEW43</v>
      </c>
      <c r="C24">
        <f t="shared" si="10"/>
        <v>1</v>
      </c>
      <c r="D24" t="str">
        <f t="shared" si="0"/>
        <v/>
      </c>
      <c r="E24">
        <f>VLOOKUP($A24,Pre_04.12.18!$B$17:$O$40,9,FALSE)</f>
        <v>43437.75</v>
      </c>
      <c r="F24">
        <f t="shared" si="2"/>
        <v>2018</v>
      </c>
      <c r="G24">
        <f t="shared" si="3"/>
        <v>12</v>
      </c>
      <c r="H24">
        <f t="shared" si="4"/>
        <v>3.75</v>
      </c>
      <c r="I24" s="144">
        <f>VLOOKUP($A24,IF(C24=1,Pre_04.12.18!$B$17:$O$40,IF(C24=2,Pre_05.12.18!$B$17:$O$40,IF(C24=3,Pre_06.12.18!$B$17:$O$40,IF(C24=4,Pre_07.12.18!$B$17:$O$40,IF(C24=5,Inc_10.12.18!$B$17:$O$40,IF(C24=6,Inc_12.12.18!$B$17:$O$40,IF(C24=7,Inc_14.12.18!$B$17:$O$40,IF(C24=8,Inc_17.12.18!$B$17:$O$40,IF(C24=9,Inc_14.01.19!$B$17:$O$40,Inc_21.01.19!$B$17:$O$40))))))))),2,FALSE)</f>
        <v>43438.416666666664</v>
      </c>
      <c r="J24">
        <f t="shared" si="5"/>
        <v>2018</v>
      </c>
      <c r="K24">
        <f t="shared" si="6"/>
        <v>12</v>
      </c>
      <c r="L24">
        <f t="shared" si="7"/>
        <v>4.4166666666642413</v>
      </c>
      <c r="M24" t="s">
        <v>290</v>
      </c>
      <c r="N24" s="66">
        <f t="shared" si="8"/>
        <v>0.66666666666424135</v>
      </c>
      <c r="O24">
        <f>IFERROR(VLOOKUP($A24,IF(C24=1,Pre_04.12.18!$B$17:$O$40,IF(C24=2,Pre_05.12.18!$B$17:$O$40,IF(C24=3,Pre_06.12.18!$B$17:$O$40,IF(C24=4,Pre_07.12.18!$B$17:$O$40,IF(C24=5,Inc_10.12.18!$B$17:$O$40,IF(C24=6,Inc_12.12.18!$B$17:$O$40,IF(C24=7,Inc_14.12.18!$B$17:$O$40,IF(C24=8,Inc_17.12.18!$B$17:$O$40,IF(C24=9,Inc_14.01.19!$B$17:$O$40,Inc_21.01.19!$B$17:$O$40))))))))),14,FALSE),"")</f>
        <v>2.7720005504309291E-2</v>
      </c>
      <c r="P24" s="66">
        <f t="shared" si="9"/>
        <v>0.66666666666424135</v>
      </c>
    </row>
    <row r="25" spans="1:16">
      <c r="A25" t="s">
        <v>18</v>
      </c>
      <c r="B25" t="str">
        <f t="shared" si="1"/>
        <v>SEW43</v>
      </c>
      <c r="C25">
        <f t="shared" si="10"/>
        <v>1</v>
      </c>
      <c r="D25" t="str">
        <f t="shared" si="0"/>
        <v/>
      </c>
      <c r="E25">
        <f>VLOOKUP($A25,Pre_04.12.18!$B$17:$O$40,9,FALSE)</f>
        <v>43437.75</v>
      </c>
      <c r="F25">
        <f t="shared" si="2"/>
        <v>2018</v>
      </c>
      <c r="G25">
        <f t="shared" si="3"/>
        <v>12</v>
      </c>
      <c r="H25">
        <f t="shared" si="4"/>
        <v>3.75</v>
      </c>
      <c r="I25" s="144">
        <f>VLOOKUP($A25,IF(C25=1,Pre_04.12.18!$B$17:$O$40,IF(C25=2,Pre_05.12.18!$B$17:$O$40,IF(C25=3,Pre_06.12.18!$B$17:$O$40,IF(C25=4,Pre_07.12.18!$B$17:$O$40,IF(C25=5,Inc_10.12.18!$B$17:$O$40,IF(C25=6,Inc_12.12.18!$B$17:$O$40,IF(C25=7,Inc_14.12.18!$B$17:$O$40,IF(C25=8,Inc_17.12.18!$B$17:$O$40,IF(C25=9,Inc_14.01.19!$B$17:$O$40,Inc_21.01.19!$B$17:$O$40))))))))),2,FALSE)</f>
        <v>43438.416666666664</v>
      </c>
      <c r="J25">
        <f t="shared" si="5"/>
        <v>2018</v>
      </c>
      <c r="K25">
        <f t="shared" si="6"/>
        <v>12</v>
      </c>
      <c r="L25">
        <f t="shared" si="7"/>
        <v>4.4166666666642413</v>
      </c>
      <c r="M25" t="s">
        <v>290</v>
      </c>
      <c r="N25" s="66">
        <f t="shared" si="8"/>
        <v>0.66666666666424135</v>
      </c>
      <c r="O25">
        <f>IFERROR(VLOOKUP($A25,IF(C25=1,Pre_04.12.18!$B$17:$O$40,IF(C25=2,Pre_05.12.18!$B$17:$O$40,IF(C25=3,Pre_06.12.18!$B$17:$O$40,IF(C25=4,Pre_07.12.18!$B$17:$O$40,IF(C25=5,Inc_10.12.18!$B$17:$O$40,IF(C25=6,Inc_12.12.18!$B$17:$O$40,IF(C25=7,Inc_14.12.18!$B$17:$O$40,IF(C25=8,Inc_17.12.18!$B$17:$O$40,IF(C25=9,Inc_14.01.19!$B$17:$O$40,Inc_21.01.19!$B$17:$O$40))))))))),14,FALSE),"")</f>
        <v>9.50851030385787E-2</v>
      </c>
      <c r="P25" s="66">
        <f t="shared" si="9"/>
        <v>0.66666666666424135</v>
      </c>
    </row>
    <row r="26" spans="1:16">
      <c r="A26" t="s">
        <v>27</v>
      </c>
      <c r="B26" t="str">
        <f t="shared" si="1"/>
        <v>HEG10</v>
      </c>
      <c r="C26">
        <v>2</v>
      </c>
      <c r="D26" t="str">
        <f>IF(AND(C26&lt;&gt;C25,I26=I25),"fix meas date",IF(AND(C26&lt;&gt;C25,O26=O2,O26&lt;&gt;""),"fix mgCO2 ref",""))</f>
        <v/>
      </c>
      <c r="E26">
        <f>VLOOKUP($A26,Pre_04.12.18!$B$17:$O$40,9,FALSE)</f>
        <v>43437.75</v>
      </c>
      <c r="F26">
        <f t="shared" si="2"/>
        <v>2018</v>
      </c>
      <c r="G26">
        <f t="shared" ref="G26" si="11">MONTH(E26)</f>
        <v>12</v>
      </c>
      <c r="H26">
        <f t="shared" ref="H26" si="12">DAY(E26)+E26-ROUNDDOWN(E26,0)</f>
        <v>3.75</v>
      </c>
      <c r="I26" s="144">
        <f>VLOOKUP($A26,IF(C26=1,Pre_04.12.18!$B$17:$O$40,IF(C26=2,Pre_05.12.18!$B$17:$O$40,IF(C26=3,Pre_06.12.18!$B$17:$O$40,IF(C26=4,Pre_07.12.18!$B$17:$O$40,IF(C26=5,Inc_10.12.18!$B$17:$O$40,IF(C26=6,Inc_12.12.18!$B$17:$O$40,IF(C26=7,Inc_14.12.18!$B$17:$O$40,IF(C26=8,Inc_17.12.18!$B$17:$O$40,IF(C26=9,Inc_14.01.19!$B$17:$O$40,Inc_21.01.19!$B$17:$O$40))))))))),2,FALSE)</f>
        <v>43439.416666666664</v>
      </c>
      <c r="J26">
        <f t="shared" si="5"/>
        <v>2018</v>
      </c>
      <c r="K26">
        <f t="shared" ref="K26" si="13">MONTH(I26)</f>
        <v>12</v>
      </c>
      <c r="L26">
        <f t="shared" ref="L26" si="14">DAY(I26)+I26-ROUNDDOWN(I26,0)</f>
        <v>5.4166666666642413</v>
      </c>
      <c r="M26" t="s">
        <v>290</v>
      </c>
      <c r="N26" s="66">
        <f t="shared" ref="N26" si="15">I26-E26</f>
        <v>1.6666666666642413</v>
      </c>
      <c r="O26">
        <f>IFERROR(VLOOKUP($A26,IF(C26=1,Pre_04.12.18!$B$17:$O$40,IF(C26=2,Pre_05.12.18!$B$17:$O$40,IF(C26=3,Pre_06.12.18!$B$17:$O$40,IF(C26=4,Pre_07.12.18!$B$17:$O$40,IF(C26=5,Inc_10.12.18!$B$17:$O$40,IF(C26=6,Inc_12.12.18!$B$17:$O$40,IF(C26=7,Inc_14.12.18!$B$17:$O$40,IF(C26=8,Inc_17.12.18!$B$17:$O$40,IF(C26=9,Inc_14.01.19!$B$17:$O$40,Inc_21.01.19!$B$17:$O$40))))))))),14,FALSE),"")</f>
        <v>39.343556472175493</v>
      </c>
      <c r="P26" s="66">
        <f t="shared" si="9"/>
        <v>1.6666666666642413</v>
      </c>
    </row>
    <row r="27" spans="1:16">
      <c r="A27" t="s">
        <v>28</v>
      </c>
      <c r="B27" t="str">
        <f t="shared" si="1"/>
        <v>HEG10</v>
      </c>
      <c r="C27">
        <f t="shared" ref="C27:C90" si="16">C26</f>
        <v>2</v>
      </c>
      <c r="D27" t="str">
        <f t="shared" ref="D27:D90" si="17">IF(AND(C27&lt;&gt;C26,I27=I26),"fix meas date",IF(AND(C27&lt;&gt;C26,O27=O3,O27&lt;&gt;""),"fix mgCO2 ref",""))</f>
        <v/>
      </c>
      <c r="E27">
        <f>VLOOKUP($A27,Pre_04.12.18!$B$17:$O$40,9,FALSE)</f>
        <v>43437.75</v>
      </c>
      <c r="F27">
        <f t="shared" si="2"/>
        <v>2018</v>
      </c>
      <c r="G27">
        <f t="shared" ref="G27:G50" si="18">MONTH(E27)</f>
        <v>12</v>
      </c>
      <c r="H27">
        <f t="shared" ref="H27:H50" si="19">DAY(E27)+E27-ROUNDDOWN(E27,0)</f>
        <v>3.75</v>
      </c>
      <c r="I27" s="144">
        <f>VLOOKUP($A27,IF(C27=1,Pre_04.12.18!$B$17:$O$40,IF(C27=2,Pre_05.12.18!$B$17:$O$40,IF(C27=3,Pre_06.12.18!$B$17:$O$40,IF(C27=4,Pre_07.12.18!$B$17:$O$40,IF(C27=5,Inc_10.12.18!$B$17:$O$40,IF(C27=6,Inc_12.12.18!$B$17:$O$40,IF(C27=7,Inc_14.12.18!$B$17:$O$40,IF(C27=8,Inc_17.12.18!$B$17:$O$40,IF(C27=9,Inc_14.01.19!$B$17:$O$40,Inc_21.01.19!$B$17:$O$40))))))))),2,FALSE)</f>
        <v>43439.416666666664</v>
      </c>
      <c r="J27">
        <f t="shared" si="5"/>
        <v>2018</v>
      </c>
      <c r="K27">
        <f t="shared" ref="K27:K50" si="20">MONTH(I27)</f>
        <v>12</v>
      </c>
      <c r="L27">
        <f t="shared" ref="L27:L50" si="21">DAY(I27)+I27-ROUNDDOWN(I27,0)</f>
        <v>5.4166666666642413</v>
      </c>
      <c r="M27" t="s">
        <v>290</v>
      </c>
      <c r="N27" s="66">
        <f t="shared" ref="N27:N50" si="22">I27-E27</f>
        <v>1.6666666666642413</v>
      </c>
      <c r="O27">
        <f>IFERROR(VLOOKUP($A27,IF(C27=1,Pre_04.12.18!$B$17:$O$40,IF(C27=2,Pre_05.12.18!$B$17:$O$40,IF(C27=3,Pre_06.12.18!$B$17:$O$40,IF(C27=4,Pre_07.12.18!$B$17:$O$40,IF(C27=5,Inc_10.12.18!$B$17:$O$40,IF(C27=6,Inc_12.12.18!$B$17:$O$40,IF(C27=7,Inc_14.12.18!$B$17:$O$40,IF(C27=8,Inc_17.12.18!$B$17:$O$40,IF(C27=9,Inc_14.01.19!$B$17:$O$40,Inc_21.01.19!$B$17:$O$40))))))))),14,FALSE),"")</f>
        <v>34.88988938964637</v>
      </c>
      <c r="P27" s="66">
        <f t="shared" si="9"/>
        <v>1.6666666666642413</v>
      </c>
    </row>
    <row r="28" spans="1:16">
      <c r="A28" t="s">
        <v>25</v>
      </c>
      <c r="B28" t="str">
        <f t="shared" si="1"/>
        <v>HEG32</v>
      </c>
      <c r="C28">
        <f t="shared" si="16"/>
        <v>2</v>
      </c>
      <c r="D28" t="str">
        <f t="shared" si="17"/>
        <v/>
      </c>
      <c r="E28">
        <f>VLOOKUP($A28,Pre_04.12.18!$B$17:$O$40,9,FALSE)</f>
        <v>43437.75</v>
      </c>
      <c r="F28">
        <f t="shared" si="2"/>
        <v>2018</v>
      </c>
      <c r="G28">
        <f t="shared" si="18"/>
        <v>12</v>
      </c>
      <c r="H28">
        <f t="shared" si="19"/>
        <v>3.75</v>
      </c>
      <c r="I28" s="144">
        <f>VLOOKUP($A28,IF(C28=1,Pre_04.12.18!$B$17:$O$40,IF(C28=2,Pre_05.12.18!$B$17:$O$40,IF(C28=3,Pre_06.12.18!$B$17:$O$40,IF(C28=4,Pre_07.12.18!$B$17:$O$40,IF(C28=5,Inc_10.12.18!$B$17:$O$40,IF(C28=6,Inc_12.12.18!$B$17:$O$40,IF(C28=7,Inc_14.12.18!$B$17:$O$40,IF(C28=8,Inc_17.12.18!$B$17:$O$40,IF(C28=9,Inc_14.01.19!$B$17:$O$40,Inc_21.01.19!$B$17:$O$40))))))))),2,FALSE)</f>
        <v>43439.416666666664</v>
      </c>
      <c r="J28">
        <f t="shared" si="5"/>
        <v>2018</v>
      </c>
      <c r="K28">
        <f t="shared" si="20"/>
        <v>12</v>
      </c>
      <c r="L28">
        <f t="shared" si="21"/>
        <v>5.4166666666642413</v>
      </c>
      <c r="M28" t="s">
        <v>290</v>
      </c>
      <c r="N28" s="66">
        <f t="shared" si="22"/>
        <v>1.6666666666642413</v>
      </c>
      <c r="O28">
        <f>IFERROR(VLOOKUP($A28,IF(C28=1,Pre_04.12.18!$B$17:$O$40,IF(C28=2,Pre_05.12.18!$B$17:$O$40,IF(C28=3,Pre_06.12.18!$B$17:$O$40,IF(C28=4,Pre_07.12.18!$B$17:$O$40,IF(C28=5,Inc_10.12.18!$B$17:$O$40,IF(C28=6,Inc_12.12.18!$B$17:$O$40,IF(C28=7,Inc_14.12.18!$B$17:$O$40,IF(C28=8,Inc_17.12.18!$B$17:$O$40,IF(C28=9,Inc_14.01.19!$B$17:$O$40,Inc_21.01.19!$B$17:$O$40))))))))),14,FALSE),"")</f>
        <v>26.019439155607472</v>
      </c>
      <c r="P28" s="66">
        <f t="shared" si="9"/>
        <v>1.6666666666642413</v>
      </c>
    </row>
    <row r="29" spans="1:16">
      <c r="A29" t="s">
        <v>26</v>
      </c>
      <c r="B29" t="str">
        <f t="shared" si="1"/>
        <v>HEG32</v>
      </c>
      <c r="C29">
        <f t="shared" si="16"/>
        <v>2</v>
      </c>
      <c r="D29" t="str">
        <f t="shared" si="17"/>
        <v/>
      </c>
      <c r="E29">
        <f>VLOOKUP($A29,Pre_04.12.18!$B$17:$O$40,9,FALSE)</f>
        <v>43437.75</v>
      </c>
      <c r="F29">
        <f t="shared" si="2"/>
        <v>2018</v>
      </c>
      <c r="G29">
        <f t="shared" si="18"/>
        <v>12</v>
      </c>
      <c r="H29">
        <f t="shared" si="19"/>
        <v>3.75</v>
      </c>
      <c r="I29" s="144">
        <f>VLOOKUP($A29,IF(C29=1,Pre_04.12.18!$B$17:$O$40,IF(C29=2,Pre_05.12.18!$B$17:$O$40,IF(C29=3,Pre_06.12.18!$B$17:$O$40,IF(C29=4,Pre_07.12.18!$B$17:$O$40,IF(C29=5,Inc_10.12.18!$B$17:$O$40,IF(C29=6,Inc_12.12.18!$B$17:$O$40,IF(C29=7,Inc_14.12.18!$B$17:$O$40,IF(C29=8,Inc_17.12.18!$B$17:$O$40,IF(C29=9,Inc_14.01.19!$B$17:$O$40,Inc_21.01.19!$B$17:$O$40))))))))),2,FALSE)</f>
        <v>43439.416666666664</v>
      </c>
      <c r="J29">
        <f t="shared" si="5"/>
        <v>2018</v>
      </c>
      <c r="K29">
        <f t="shared" si="20"/>
        <v>12</v>
      </c>
      <c r="L29">
        <f t="shared" si="21"/>
        <v>5.4166666666642413</v>
      </c>
      <c r="M29" t="s">
        <v>290</v>
      </c>
      <c r="N29" s="66">
        <f t="shared" si="22"/>
        <v>1.6666666666642413</v>
      </c>
      <c r="O29">
        <f>IFERROR(VLOOKUP($A29,IF(C29=1,Pre_04.12.18!$B$17:$O$40,IF(C29=2,Pre_05.12.18!$B$17:$O$40,IF(C29=3,Pre_06.12.18!$B$17:$O$40,IF(C29=4,Pre_07.12.18!$B$17:$O$40,IF(C29=5,Inc_10.12.18!$B$17:$O$40,IF(C29=6,Inc_12.12.18!$B$17:$O$40,IF(C29=7,Inc_14.12.18!$B$17:$O$40,IF(C29=8,Inc_17.12.18!$B$17:$O$40,IF(C29=9,Inc_14.01.19!$B$17:$O$40,Inc_21.01.19!$B$17:$O$40))))))))),14,FALSE),"")</f>
        <v>30.243392919794836</v>
      </c>
      <c r="P29" s="66">
        <f t="shared" si="9"/>
        <v>1.6666666666642413</v>
      </c>
    </row>
    <row r="30" spans="1:16">
      <c r="A30" t="s">
        <v>29</v>
      </c>
      <c r="B30" t="str">
        <f t="shared" si="1"/>
        <v>HEG48</v>
      </c>
      <c r="C30">
        <f t="shared" si="16"/>
        <v>2</v>
      </c>
      <c r="D30" t="str">
        <f t="shared" si="17"/>
        <v/>
      </c>
      <c r="E30">
        <f>VLOOKUP($A30,Pre_04.12.18!$B$17:$O$40,9,FALSE)</f>
        <v>43437.75</v>
      </c>
      <c r="F30">
        <f t="shared" si="2"/>
        <v>2018</v>
      </c>
      <c r="G30">
        <f t="shared" si="18"/>
        <v>12</v>
      </c>
      <c r="H30">
        <f t="shared" si="19"/>
        <v>3.75</v>
      </c>
      <c r="I30" s="144">
        <f>VLOOKUP($A30,IF(C30=1,Pre_04.12.18!$B$17:$O$40,IF(C30=2,Pre_05.12.18!$B$17:$O$40,IF(C30=3,Pre_06.12.18!$B$17:$O$40,IF(C30=4,Pre_07.12.18!$B$17:$O$40,IF(C30=5,Inc_10.12.18!$B$17:$O$40,IF(C30=6,Inc_12.12.18!$B$17:$O$40,IF(C30=7,Inc_14.12.18!$B$17:$O$40,IF(C30=8,Inc_17.12.18!$B$17:$O$40,IF(C30=9,Inc_14.01.19!$B$17:$O$40,Inc_21.01.19!$B$17:$O$40))))))))),2,FALSE)</f>
        <v>43439.416666666664</v>
      </c>
      <c r="J30">
        <f t="shared" si="5"/>
        <v>2018</v>
      </c>
      <c r="K30">
        <f t="shared" si="20"/>
        <v>12</v>
      </c>
      <c r="L30">
        <f t="shared" si="21"/>
        <v>5.4166666666642413</v>
      </c>
      <c r="M30" t="s">
        <v>290</v>
      </c>
      <c r="N30" s="66">
        <f t="shared" si="22"/>
        <v>1.6666666666642413</v>
      </c>
      <c r="O30">
        <f>IFERROR(VLOOKUP($A30,IF(C30=1,Pre_04.12.18!$B$17:$O$40,IF(C30=2,Pre_05.12.18!$B$17:$O$40,IF(C30=3,Pre_06.12.18!$B$17:$O$40,IF(C30=4,Pre_07.12.18!$B$17:$O$40,IF(C30=5,Inc_10.12.18!$B$17:$O$40,IF(C30=6,Inc_12.12.18!$B$17:$O$40,IF(C30=7,Inc_14.12.18!$B$17:$O$40,IF(C30=8,Inc_17.12.18!$B$17:$O$40,IF(C30=9,Inc_14.01.19!$B$17:$O$40,Inc_21.01.19!$B$17:$O$40))))))))),14,FALSE),"")</f>
        <v>31.760785346436514</v>
      </c>
      <c r="P30" s="66">
        <f t="shared" si="9"/>
        <v>1.6666666666642413</v>
      </c>
    </row>
    <row r="31" spans="1:16">
      <c r="A31" t="s">
        <v>30</v>
      </c>
      <c r="B31" t="str">
        <f t="shared" si="1"/>
        <v>HEG48</v>
      </c>
      <c r="C31">
        <f t="shared" si="16"/>
        <v>2</v>
      </c>
      <c r="D31" t="str">
        <f t="shared" si="17"/>
        <v/>
      </c>
      <c r="E31">
        <f>VLOOKUP($A31,Pre_04.12.18!$B$17:$O$40,9,FALSE)</f>
        <v>43437.75</v>
      </c>
      <c r="F31">
        <f t="shared" si="2"/>
        <v>2018</v>
      </c>
      <c r="G31">
        <f t="shared" si="18"/>
        <v>12</v>
      </c>
      <c r="H31">
        <f t="shared" si="19"/>
        <v>3.75</v>
      </c>
      <c r="I31" s="144">
        <f>VLOOKUP($A31,IF(C31=1,Pre_04.12.18!$B$17:$O$40,IF(C31=2,Pre_05.12.18!$B$17:$O$40,IF(C31=3,Pre_06.12.18!$B$17:$O$40,IF(C31=4,Pre_07.12.18!$B$17:$O$40,IF(C31=5,Inc_10.12.18!$B$17:$O$40,IF(C31=6,Inc_12.12.18!$B$17:$O$40,IF(C31=7,Inc_14.12.18!$B$17:$O$40,IF(C31=8,Inc_17.12.18!$B$17:$O$40,IF(C31=9,Inc_14.01.19!$B$17:$O$40,Inc_21.01.19!$B$17:$O$40))))))))),2,FALSE)</f>
        <v>43439.416666666664</v>
      </c>
      <c r="J31">
        <f t="shared" si="5"/>
        <v>2018</v>
      </c>
      <c r="K31">
        <f t="shared" si="20"/>
        <v>12</v>
      </c>
      <c r="L31">
        <f t="shared" si="21"/>
        <v>5.4166666666642413</v>
      </c>
      <c r="M31" t="s">
        <v>290</v>
      </c>
      <c r="N31" s="66">
        <f t="shared" si="22"/>
        <v>1.6666666666642413</v>
      </c>
      <c r="O31">
        <f>IFERROR(VLOOKUP($A31,IF(C31=1,Pre_04.12.18!$B$17:$O$40,IF(C31=2,Pre_05.12.18!$B$17:$O$40,IF(C31=3,Pre_06.12.18!$B$17:$O$40,IF(C31=4,Pre_07.12.18!$B$17:$O$40,IF(C31=5,Inc_10.12.18!$B$17:$O$40,IF(C31=6,Inc_12.12.18!$B$17:$O$40,IF(C31=7,Inc_14.12.18!$B$17:$O$40,IF(C31=8,Inc_17.12.18!$B$17:$O$40,IF(C31=9,Inc_14.01.19!$B$17:$O$40,Inc_21.01.19!$B$17:$O$40))))))))),14,FALSE),"")</f>
        <v>30.045807650722338</v>
      </c>
      <c r="P31" s="66">
        <f t="shared" si="9"/>
        <v>1.6666666666642413</v>
      </c>
    </row>
    <row r="32" spans="1:16">
      <c r="A32" t="s">
        <v>3</v>
      </c>
      <c r="B32" t="str">
        <f t="shared" si="1"/>
        <v>HEW22</v>
      </c>
      <c r="C32">
        <f t="shared" si="16"/>
        <v>2</v>
      </c>
      <c r="D32" t="str">
        <f t="shared" si="17"/>
        <v/>
      </c>
      <c r="E32">
        <f>VLOOKUP($A32,Pre_04.12.18!$B$17:$O$40,9,FALSE)</f>
        <v>43437.75</v>
      </c>
      <c r="F32">
        <f t="shared" si="2"/>
        <v>2018</v>
      </c>
      <c r="G32">
        <f t="shared" si="18"/>
        <v>12</v>
      </c>
      <c r="H32">
        <f t="shared" si="19"/>
        <v>3.75</v>
      </c>
      <c r="I32" s="144">
        <f>VLOOKUP($A32,IF(C32=1,Pre_04.12.18!$B$17:$O$40,IF(C32=2,Pre_05.12.18!$B$17:$O$40,IF(C32=3,Pre_06.12.18!$B$17:$O$40,IF(C32=4,Pre_07.12.18!$B$17:$O$40,IF(C32=5,Inc_10.12.18!$B$17:$O$40,IF(C32=6,Inc_12.12.18!$B$17:$O$40,IF(C32=7,Inc_14.12.18!$B$17:$O$40,IF(C32=8,Inc_17.12.18!$B$17:$O$40,IF(C32=9,Inc_14.01.19!$B$17:$O$40,Inc_21.01.19!$B$17:$O$40))))))))),2,FALSE)</f>
        <v>43439.416666666664</v>
      </c>
      <c r="J32">
        <f t="shared" si="5"/>
        <v>2018</v>
      </c>
      <c r="K32">
        <f t="shared" si="20"/>
        <v>12</v>
      </c>
      <c r="L32">
        <f t="shared" si="21"/>
        <v>5.4166666666642413</v>
      </c>
      <c r="M32" t="s">
        <v>290</v>
      </c>
      <c r="N32" s="66">
        <f t="shared" si="22"/>
        <v>1.6666666666642413</v>
      </c>
      <c r="O32">
        <f>IFERROR(VLOOKUP($A32,IF(C32=1,Pre_04.12.18!$B$17:$O$40,IF(C32=2,Pre_05.12.18!$B$17:$O$40,IF(C32=3,Pre_06.12.18!$B$17:$O$40,IF(C32=4,Pre_07.12.18!$B$17:$O$40,IF(C32=5,Inc_10.12.18!$B$17:$O$40,IF(C32=6,Inc_12.12.18!$B$17:$O$40,IF(C32=7,Inc_14.12.18!$B$17:$O$40,IF(C32=8,Inc_17.12.18!$B$17:$O$40,IF(C32=9,Inc_14.01.19!$B$17:$O$40,Inc_21.01.19!$B$17:$O$40))))))))),14,FALSE),"")</f>
        <v>1.2980518110245378</v>
      </c>
      <c r="P32" s="66">
        <f t="shared" si="9"/>
        <v>1.6666666666642413</v>
      </c>
    </row>
    <row r="33" spans="1:16">
      <c r="A33" t="s">
        <v>4</v>
      </c>
      <c r="B33" t="str">
        <f t="shared" si="1"/>
        <v>HEW22</v>
      </c>
      <c r="C33">
        <f t="shared" si="16"/>
        <v>2</v>
      </c>
      <c r="D33" t="str">
        <f t="shared" si="17"/>
        <v/>
      </c>
      <c r="E33">
        <f>VLOOKUP($A33,Pre_04.12.18!$B$17:$O$40,9,FALSE)</f>
        <v>43437.75</v>
      </c>
      <c r="F33">
        <f t="shared" si="2"/>
        <v>2018</v>
      </c>
      <c r="G33">
        <f t="shared" si="18"/>
        <v>12</v>
      </c>
      <c r="H33">
        <f t="shared" si="19"/>
        <v>3.75</v>
      </c>
      <c r="I33" s="144">
        <f>VLOOKUP($A33,IF(C33=1,Pre_04.12.18!$B$17:$O$40,IF(C33=2,Pre_05.12.18!$B$17:$O$40,IF(C33=3,Pre_06.12.18!$B$17:$O$40,IF(C33=4,Pre_07.12.18!$B$17:$O$40,IF(C33=5,Inc_10.12.18!$B$17:$O$40,IF(C33=6,Inc_12.12.18!$B$17:$O$40,IF(C33=7,Inc_14.12.18!$B$17:$O$40,IF(C33=8,Inc_17.12.18!$B$17:$O$40,IF(C33=9,Inc_14.01.19!$B$17:$O$40,Inc_21.01.19!$B$17:$O$40))))))))),2,FALSE)</f>
        <v>43439.416666666664</v>
      </c>
      <c r="J33">
        <f t="shared" si="5"/>
        <v>2018</v>
      </c>
      <c r="K33">
        <f t="shared" si="20"/>
        <v>12</v>
      </c>
      <c r="L33">
        <f t="shared" si="21"/>
        <v>5.4166666666642413</v>
      </c>
      <c r="M33" t="s">
        <v>290</v>
      </c>
      <c r="N33" s="66">
        <f t="shared" si="22"/>
        <v>1.6666666666642413</v>
      </c>
      <c r="O33">
        <f>IFERROR(VLOOKUP($A33,IF(C33=1,Pre_04.12.18!$B$17:$O$40,IF(C33=2,Pre_05.12.18!$B$17:$O$40,IF(C33=3,Pre_06.12.18!$B$17:$O$40,IF(C33=4,Pre_07.12.18!$B$17:$O$40,IF(C33=5,Inc_10.12.18!$B$17:$O$40,IF(C33=6,Inc_12.12.18!$B$17:$O$40,IF(C33=7,Inc_14.12.18!$B$17:$O$40,IF(C33=8,Inc_17.12.18!$B$17:$O$40,IF(C33=9,Inc_14.01.19!$B$17:$O$40,Inc_21.01.19!$B$17:$O$40))))))))),14,FALSE),"")</f>
        <v>4.861631992404666</v>
      </c>
      <c r="P33" s="66">
        <f t="shared" si="9"/>
        <v>1.6666666666642413</v>
      </c>
    </row>
    <row r="34" spans="1:16">
      <c r="A34" t="s">
        <v>31</v>
      </c>
      <c r="B34" t="str">
        <f t="shared" si="1"/>
        <v>HEW41</v>
      </c>
      <c r="C34">
        <f t="shared" si="16"/>
        <v>2</v>
      </c>
      <c r="D34" t="str">
        <f t="shared" si="17"/>
        <v/>
      </c>
      <c r="E34">
        <f>VLOOKUP($A34,Pre_04.12.18!$B$17:$O$40,9,FALSE)</f>
        <v>43437.75</v>
      </c>
      <c r="F34">
        <f t="shared" si="2"/>
        <v>2018</v>
      </c>
      <c r="G34">
        <f t="shared" si="18"/>
        <v>12</v>
      </c>
      <c r="H34">
        <f t="shared" si="19"/>
        <v>3.75</v>
      </c>
      <c r="I34" s="144">
        <f>VLOOKUP($A34,IF(C34=1,Pre_04.12.18!$B$17:$O$40,IF(C34=2,Pre_05.12.18!$B$17:$O$40,IF(C34=3,Pre_06.12.18!$B$17:$O$40,IF(C34=4,Pre_07.12.18!$B$17:$O$40,IF(C34=5,Inc_10.12.18!$B$17:$O$40,IF(C34=6,Inc_12.12.18!$B$17:$O$40,IF(C34=7,Inc_14.12.18!$B$17:$O$40,IF(C34=8,Inc_17.12.18!$B$17:$O$40,IF(C34=9,Inc_14.01.19!$B$17:$O$40,Inc_21.01.19!$B$17:$O$40))))))))),2,FALSE)</f>
        <v>43439.416666666664</v>
      </c>
      <c r="J34">
        <f t="shared" si="5"/>
        <v>2018</v>
      </c>
      <c r="K34">
        <f t="shared" si="20"/>
        <v>12</v>
      </c>
      <c r="L34">
        <f t="shared" si="21"/>
        <v>5.4166666666642413</v>
      </c>
      <c r="M34" t="s">
        <v>290</v>
      </c>
      <c r="N34" s="66">
        <f t="shared" si="22"/>
        <v>1.6666666666642413</v>
      </c>
      <c r="O34">
        <f>IFERROR(VLOOKUP($A34,IF(C34=1,Pre_04.12.18!$B$17:$O$40,IF(C34=2,Pre_05.12.18!$B$17:$O$40,IF(C34=3,Pre_06.12.18!$B$17:$O$40,IF(C34=4,Pre_07.12.18!$B$17:$O$40,IF(C34=5,Inc_10.12.18!$B$17:$O$40,IF(C34=6,Inc_12.12.18!$B$17:$O$40,IF(C34=7,Inc_14.12.18!$B$17:$O$40,IF(C34=8,Inc_17.12.18!$B$17:$O$40,IF(C34=9,Inc_14.01.19!$B$17:$O$40,Inc_21.01.19!$B$17:$O$40))))))))),14,FALSE),"")</f>
        <v>0.64484499539137463</v>
      </c>
      <c r="P34" s="66">
        <f t="shared" si="9"/>
        <v>1.6666666666642413</v>
      </c>
    </row>
    <row r="35" spans="1:16">
      <c r="A35" t="s">
        <v>32</v>
      </c>
      <c r="B35" t="str">
        <f t="shared" si="1"/>
        <v>HEW41</v>
      </c>
      <c r="C35">
        <f t="shared" si="16"/>
        <v>2</v>
      </c>
      <c r="D35" t="str">
        <f t="shared" si="17"/>
        <v/>
      </c>
      <c r="E35">
        <f>VLOOKUP($A35,Pre_04.12.18!$B$17:$O$40,9,FALSE)</f>
        <v>43437.75</v>
      </c>
      <c r="F35">
        <f t="shared" si="2"/>
        <v>2018</v>
      </c>
      <c r="G35">
        <f t="shared" si="18"/>
        <v>12</v>
      </c>
      <c r="H35">
        <f t="shared" si="19"/>
        <v>3.75</v>
      </c>
      <c r="I35" s="144">
        <f>VLOOKUP($A35,IF(C35=1,Pre_04.12.18!$B$17:$O$40,IF(C35=2,Pre_05.12.18!$B$17:$O$40,IF(C35=3,Pre_06.12.18!$B$17:$O$40,IF(C35=4,Pre_07.12.18!$B$17:$O$40,IF(C35=5,Inc_10.12.18!$B$17:$O$40,IF(C35=6,Inc_12.12.18!$B$17:$O$40,IF(C35=7,Inc_14.12.18!$B$17:$O$40,IF(C35=8,Inc_17.12.18!$B$17:$O$40,IF(C35=9,Inc_14.01.19!$B$17:$O$40,Inc_21.01.19!$B$17:$O$40))))))))),2,FALSE)</f>
        <v>43439.416666666664</v>
      </c>
      <c r="J35">
        <f t="shared" si="5"/>
        <v>2018</v>
      </c>
      <c r="K35">
        <f t="shared" si="20"/>
        <v>12</v>
      </c>
      <c r="L35">
        <f t="shared" si="21"/>
        <v>5.4166666666642413</v>
      </c>
      <c r="M35" t="s">
        <v>290</v>
      </c>
      <c r="N35" s="66">
        <f t="shared" si="22"/>
        <v>1.6666666666642413</v>
      </c>
      <c r="O35">
        <f>IFERROR(VLOOKUP($A35,IF(C35=1,Pre_04.12.18!$B$17:$O$40,IF(C35=2,Pre_05.12.18!$B$17:$O$40,IF(C35=3,Pre_06.12.18!$B$17:$O$40,IF(C35=4,Pre_07.12.18!$B$17:$O$40,IF(C35=5,Inc_10.12.18!$B$17:$O$40,IF(C35=6,Inc_12.12.18!$B$17:$O$40,IF(C35=7,Inc_14.12.18!$B$17:$O$40,IF(C35=8,Inc_17.12.18!$B$17:$O$40,IF(C35=9,Inc_14.01.19!$B$17:$O$40,Inc_21.01.19!$B$17:$O$40))))))))),14,FALSE),"")</f>
        <v>0.6094869135811688</v>
      </c>
      <c r="P35" s="66">
        <f t="shared" si="9"/>
        <v>1.6666666666642413</v>
      </c>
    </row>
    <row r="36" spans="1:16">
      <c r="A36" t="s">
        <v>5</v>
      </c>
      <c r="B36" t="str">
        <f t="shared" si="1"/>
        <v>HEW42</v>
      </c>
      <c r="C36">
        <f t="shared" si="16"/>
        <v>2</v>
      </c>
      <c r="D36" t="str">
        <f t="shared" si="17"/>
        <v/>
      </c>
      <c r="E36">
        <f>VLOOKUP($A36,Pre_04.12.18!$B$17:$O$40,9,FALSE)</f>
        <v>43437.75</v>
      </c>
      <c r="F36">
        <f t="shared" si="2"/>
        <v>2018</v>
      </c>
      <c r="G36">
        <f t="shared" si="18"/>
        <v>12</v>
      </c>
      <c r="H36">
        <f t="shared" si="19"/>
        <v>3.75</v>
      </c>
      <c r="I36" s="144">
        <f>VLOOKUP($A36,IF(C36=1,Pre_04.12.18!$B$17:$O$40,IF(C36=2,Pre_05.12.18!$B$17:$O$40,IF(C36=3,Pre_06.12.18!$B$17:$O$40,IF(C36=4,Pre_07.12.18!$B$17:$O$40,IF(C36=5,Inc_10.12.18!$B$17:$O$40,IF(C36=6,Inc_12.12.18!$B$17:$O$40,IF(C36=7,Inc_14.12.18!$B$17:$O$40,IF(C36=8,Inc_17.12.18!$B$17:$O$40,IF(C36=9,Inc_14.01.19!$B$17:$O$40,Inc_21.01.19!$B$17:$O$40))))))))),2,FALSE)</f>
        <v>43439.416666666664</v>
      </c>
      <c r="J36">
        <f t="shared" si="5"/>
        <v>2018</v>
      </c>
      <c r="K36">
        <f t="shared" si="20"/>
        <v>12</v>
      </c>
      <c r="L36">
        <f t="shared" si="21"/>
        <v>5.4166666666642413</v>
      </c>
      <c r="M36" t="s">
        <v>290</v>
      </c>
      <c r="N36" s="66">
        <f t="shared" si="22"/>
        <v>1.6666666666642413</v>
      </c>
      <c r="O36">
        <f>IFERROR(VLOOKUP($A36,IF(C36=1,Pre_04.12.18!$B$17:$O$40,IF(C36=2,Pre_05.12.18!$B$17:$O$40,IF(C36=3,Pre_06.12.18!$B$17:$O$40,IF(C36=4,Pre_07.12.18!$B$17:$O$40,IF(C36=5,Inc_10.12.18!$B$17:$O$40,IF(C36=6,Inc_12.12.18!$B$17:$O$40,IF(C36=7,Inc_14.12.18!$B$17:$O$40,IF(C36=8,Inc_17.12.18!$B$17:$O$40,IF(C36=9,Inc_14.01.19!$B$17:$O$40,Inc_21.01.19!$B$17:$O$40))))))))),14,FALSE),"")</f>
        <v>0.38695166833652356</v>
      </c>
      <c r="P36" s="66">
        <f t="shared" si="9"/>
        <v>1.6666666666642413</v>
      </c>
    </row>
    <row r="37" spans="1:16">
      <c r="A37" t="s">
        <v>6</v>
      </c>
      <c r="B37" t="str">
        <f t="shared" si="1"/>
        <v>HEW42</v>
      </c>
      <c r="C37">
        <f t="shared" si="16"/>
        <v>2</v>
      </c>
      <c r="D37" t="str">
        <f t="shared" si="17"/>
        <v/>
      </c>
      <c r="E37">
        <f>VLOOKUP($A37,Pre_04.12.18!$B$17:$O$40,9,FALSE)</f>
        <v>43437.75</v>
      </c>
      <c r="F37">
        <f t="shared" si="2"/>
        <v>2018</v>
      </c>
      <c r="G37">
        <f t="shared" si="18"/>
        <v>12</v>
      </c>
      <c r="H37">
        <f t="shared" si="19"/>
        <v>3.75</v>
      </c>
      <c r="I37" s="144">
        <f>VLOOKUP($A37,IF(C37=1,Pre_04.12.18!$B$17:$O$40,IF(C37=2,Pre_05.12.18!$B$17:$O$40,IF(C37=3,Pre_06.12.18!$B$17:$O$40,IF(C37=4,Pre_07.12.18!$B$17:$O$40,IF(C37=5,Inc_10.12.18!$B$17:$O$40,IF(C37=6,Inc_12.12.18!$B$17:$O$40,IF(C37=7,Inc_14.12.18!$B$17:$O$40,IF(C37=8,Inc_17.12.18!$B$17:$O$40,IF(C37=9,Inc_14.01.19!$B$17:$O$40,Inc_21.01.19!$B$17:$O$40))))))))),2,FALSE)</f>
        <v>43439.416666666664</v>
      </c>
      <c r="J37">
        <f t="shared" si="5"/>
        <v>2018</v>
      </c>
      <c r="K37">
        <f t="shared" si="20"/>
        <v>12</v>
      </c>
      <c r="L37">
        <f t="shared" si="21"/>
        <v>5.4166666666642413</v>
      </c>
      <c r="M37" t="s">
        <v>290</v>
      </c>
      <c r="N37" s="66">
        <f t="shared" si="22"/>
        <v>1.6666666666642413</v>
      </c>
      <c r="O37">
        <f>IFERROR(VLOOKUP($A37,IF(C37=1,Pre_04.12.18!$B$17:$O$40,IF(C37=2,Pre_05.12.18!$B$17:$O$40,IF(C37=3,Pre_06.12.18!$B$17:$O$40,IF(C37=4,Pre_07.12.18!$B$17:$O$40,IF(C37=5,Inc_10.12.18!$B$17:$O$40,IF(C37=6,Inc_12.12.18!$B$17:$O$40,IF(C37=7,Inc_14.12.18!$B$17:$O$40,IF(C37=8,Inc_17.12.18!$B$17:$O$40,IF(C37=9,Inc_14.01.19!$B$17:$O$40,Inc_21.01.19!$B$17:$O$40))))))))),14,FALSE),"")</f>
        <v>0.41343256244995796</v>
      </c>
      <c r="P37" s="66">
        <f t="shared" si="9"/>
        <v>1.6666666666642413</v>
      </c>
    </row>
    <row r="38" spans="1:16">
      <c r="A38" t="s">
        <v>7</v>
      </c>
      <c r="B38" t="str">
        <f t="shared" si="1"/>
        <v>SEG38</v>
      </c>
      <c r="C38">
        <f t="shared" si="16"/>
        <v>2</v>
      </c>
      <c r="D38" t="str">
        <f t="shared" si="17"/>
        <v/>
      </c>
      <c r="E38">
        <f>VLOOKUP($A38,Pre_04.12.18!$B$17:$O$40,9,FALSE)</f>
        <v>43437.75</v>
      </c>
      <c r="F38">
        <f t="shared" si="2"/>
        <v>2018</v>
      </c>
      <c r="G38">
        <f t="shared" si="18"/>
        <v>12</v>
      </c>
      <c r="H38">
        <f t="shared" si="19"/>
        <v>3.75</v>
      </c>
      <c r="I38" s="144">
        <f>VLOOKUP($A38,IF(C38=1,Pre_04.12.18!$B$17:$O$40,IF(C38=2,Pre_05.12.18!$B$17:$O$40,IF(C38=3,Pre_06.12.18!$B$17:$O$40,IF(C38=4,Pre_07.12.18!$B$17:$O$40,IF(C38=5,Inc_10.12.18!$B$17:$O$40,IF(C38=6,Inc_12.12.18!$B$17:$O$40,IF(C38=7,Inc_14.12.18!$B$17:$O$40,IF(C38=8,Inc_17.12.18!$B$17:$O$40,IF(C38=9,Inc_14.01.19!$B$17:$O$40,Inc_21.01.19!$B$17:$O$40))))))))),2,FALSE)</f>
        <v>43439.416666666664</v>
      </c>
      <c r="J38">
        <f t="shared" si="5"/>
        <v>2018</v>
      </c>
      <c r="K38">
        <f t="shared" si="20"/>
        <v>12</v>
      </c>
      <c r="L38">
        <f t="shared" si="21"/>
        <v>5.4166666666642413</v>
      </c>
      <c r="M38" t="s">
        <v>290</v>
      </c>
      <c r="N38" s="66">
        <f t="shared" si="22"/>
        <v>1.6666666666642413</v>
      </c>
      <c r="O38">
        <f>IFERROR(VLOOKUP($A38,IF(C38=1,Pre_04.12.18!$B$17:$O$40,IF(C38=2,Pre_05.12.18!$B$17:$O$40,IF(C38=3,Pre_06.12.18!$B$17:$O$40,IF(C38=4,Pre_07.12.18!$B$17:$O$40,IF(C38=5,Inc_10.12.18!$B$17:$O$40,IF(C38=6,Inc_12.12.18!$B$17:$O$40,IF(C38=7,Inc_14.12.18!$B$17:$O$40,IF(C38=8,Inc_17.12.18!$B$17:$O$40,IF(C38=9,Inc_14.01.19!$B$17:$O$40,Inc_21.01.19!$B$17:$O$40))))))))),14,FALSE),"")</f>
        <v>13.381151975191269</v>
      </c>
      <c r="P38" s="66">
        <f t="shared" si="9"/>
        <v>1.6666666666642413</v>
      </c>
    </row>
    <row r="39" spans="1:16">
      <c r="A39" t="s">
        <v>8</v>
      </c>
      <c r="B39" t="str">
        <f t="shared" si="1"/>
        <v>SEG38</v>
      </c>
      <c r="C39">
        <f t="shared" si="16"/>
        <v>2</v>
      </c>
      <c r="D39" t="str">
        <f t="shared" si="17"/>
        <v/>
      </c>
      <c r="E39">
        <f>VLOOKUP($A39,Pre_04.12.18!$B$17:$O$40,9,FALSE)</f>
        <v>43437.75</v>
      </c>
      <c r="F39">
        <f t="shared" si="2"/>
        <v>2018</v>
      </c>
      <c r="G39">
        <f t="shared" si="18"/>
        <v>12</v>
      </c>
      <c r="H39">
        <f t="shared" si="19"/>
        <v>3.75</v>
      </c>
      <c r="I39" s="144">
        <f>VLOOKUP($A39,IF(C39=1,Pre_04.12.18!$B$17:$O$40,IF(C39=2,Pre_05.12.18!$B$17:$O$40,IF(C39=3,Pre_06.12.18!$B$17:$O$40,IF(C39=4,Pre_07.12.18!$B$17:$O$40,IF(C39=5,Inc_10.12.18!$B$17:$O$40,IF(C39=6,Inc_12.12.18!$B$17:$O$40,IF(C39=7,Inc_14.12.18!$B$17:$O$40,IF(C39=8,Inc_17.12.18!$B$17:$O$40,IF(C39=9,Inc_14.01.19!$B$17:$O$40,Inc_21.01.19!$B$17:$O$40))))))))),2,FALSE)</f>
        <v>43439.416666666664</v>
      </c>
      <c r="J39">
        <f t="shared" si="5"/>
        <v>2018</v>
      </c>
      <c r="K39">
        <f t="shared" si="20"/>
        <v>12</v>
      </c>
      <c r="L39">
        <f t="shared" si="21"/>
        <v>5.4166666666642413</v>
      </c>
      <c r="M39" t="s">
        <v>290</v>
      </c>
      <c r="N39" s="66">
        <f t="shared" si="22"/>
        <v>1.6666666666642413</v>
      </c>
      <c r="O39">
        <f>IFERROR(VLOOKUP($A39,IF(C39=1,Pre_04.12.18!$B$17:$O$40,IF(C39=2,Pre_05.12.18!$B$17:$O$40,IF(C39=3,Pre_06.12.18!$B$17:$O$40,IF(C39=4,Pre_07.12.18!$B$17:$O$40,IF(C39=5,Inc_10.12.18!$B$17:$O$40,IF(C39=6,Inc_12.12.18!$B$17:$O$40,IF(C39=7,Inc_14.12.18!$B$17:$O$40,IF(C39=8,Inc_17.12.18!$B$17:$O$40,IF(C39=9,Inc_14.01.19!$B$17:$O$40,Inc_21.01.19!$B$17:$O$40))))))))),14,FALSE),"")</f>
        <v>14.406867331278571</v>
      </c>
      <c r="P39" s="66">
        <f t="shared" si="9"/>
        <v>1.6666666666642413</v>
      </c>
    </row>
    <row r="40" spans="1:16">
      <c r="A40" t="s">
        <v>9</v>
      </c>
      <c r="B40" t="str">
        <f t="shared" si="1"/>
        <v>SEG40</v>
      </c>
      <c r="C40">
        <f t="shared" si="16"/>
        <v>2</v>
      </c>
      <c r="D40" t="str">
        <f t="shared" si="17"/>
        <v/>
      </c>
      <c r="E40">
        <f>VLOOKUP($A40,Pre_04.12.18!$B$17:$O$40,9,FALSE)</f>
        <v>43437.75</v>
      </c>
      <c r="F40">
        <f t="shared" si="2"/>
        <v>2018</v>
      </c>
      <c r="G40">
        <f t="shared" si="18"/>
        <v>12</v>
      </c>
      <c r="H40">
        <f t="shared" si="19"/>
        <v>3.75</v>
      </c>
      <c r="I40" s="144">
        <f>VLOOKUP($A40,IF(C40=1,Pre_04.12.18!$B$17:$O$40,IF(C40=2,Pre_05.12.18!$B$17:$O$40,IF(C40=3,Pre_06.12.18!$B$17:$O$40,IF(C40=4,Pre_07.12.18!$B$17:$O$40,IF(C40=5,Inc_10.12.18!$B$17:$O$40,IF(C40=6,Inc_12.12.18!$B$17:$O$40,IF(C40=7,Inc_14.12.18!$B$17:$O$40,IF(C40=8,Inc_17.12.18!$B$17:$O$40,IF(C40=9,Inc_14.01.19!$B$17:$O$40,Inc_21.01.19!$B$17:$O$40))))))))),2,FALSE)</f>
        <v>43439.416666666664</v>
      </c>
      <c r="J40">
        <f t="shared" si="5"/>
        <v>2018</v>
      </c>
      <c r="K40">
        <f t="shared" si="20"/>
        <v>12</v>
      </c>
      <c r="L40">
        <f t="shared" si="21"/>
        <v>5.4166666666642413</v>
      </c>
      <c r="M40" t="s">
        <v>290</v>
      </c>
      <c r="N40" s="66">
        <f t="shared" si="22"/>
        <v>1.6666666666642413</v>
      </c>
      <c r="O40">
        <f>IFERROR(VLOOKUP($A40,IF(C40=1,Pre_04.12.18!$B$17:$O$40,IF(C40=2,Pre_05.12.18!$B$17:$O$40,IF(C40=3,Pre_06.12.18!$B$17:$O$40,IF(C40=4,Pre_07.12.18!$B$17:$O$40,IF(C40=5,Inc_10.12.18!$B$17:$O$40,IF(C40=6,Inc_12.12.18!$B$17:$O$40,IF(C40=7,Inc_14.12.18!$B$17:$O$40,IF(C40=8,Inc_17.12.18!$B$17:$O$40,IF(C40=9,Inc_14.01.19!$B$17:$O$40,Inc_21.01.19!$B$17:$O$40))))))))),14,FALSE),"")</f>
        <v>13.911873951100699</v>
      </c>
      <c r="P40" s="66">
        <f t="shared" si="9"/>
        <v>1.6666666666642413</v>
      </c>
    </row>
    <row r="41" spans="1:16">
      <c r="A41" t="s">
        <v>10</v>
      </c>
      <c r="B41" t="str">
        <f t="shared" si="1"/>
        <v>SEG40</v>
      </c>
      <c r="C41">
        <f t="shared" si="16"/>
        <v>2</v>
      </c>
      <c r="D41" t="str">
        <f t="shared" si="17"/>
        <v/>
      </c>
      <c r="E41">
        <f>VLOOKUP($A41,Pre_04.12.18!$B$17:$O$40,9,FALSE)</f>
        <v>43437.75</v>
      </c>
      <c r="F41">
        <f t="shared" si="2"/>
        <v>2018</v>
      </c>
      <c r="G41">
        <f t="shared" si="18"/>
        <v>12</v>
      </c>
      <c r="H41">
        <f t="shared" si="19"/>
        <v>3.75</v>
      </c>
      <c r="I41" s="144">
        <f>VLOOKUP($A41,IF(C41=1,Pre_04.12.18!$B$17:$O$40,IF(C41=2,Pre_05.12.18!$B$17:$O$40,IF(C41=3,Pre_06.12.18!$B$17:$O$40,IF(C41=4,Pre_07.12.18!$B$17:$O$40,IF(C41=5,Inc_10.12.18!$B$17:$O$40,IF(C41=6,Inc_12.12.18!$B$17:$O$40,IF(C41=7,Inc_14.12.18!$B$17:$O$40,IF(C41=8,Inc_17.12.18!$B$17:$O$40,IF(C41=9,Inc_14.01.19!$B$17:$O$40,Inc_21.01.19!$B$17:$O$40))))))))),2,FALSE)</f>
        <v>43439.416666666664</v>
      </c>
      <c r="J41">
        <f t="shared" si="5"/>
        <v>2018</v>
      </c>
      <c r="K41">
        <f t="shared" si="20"/>
        <v>12</v>
      </c>
      <c r="L41">
        <f t="shared" si="21"/>
        <v>5.4166666666642413</v>
      </c>
      <c r="M41" t="s">
        <v>290</v>
      </c>
      <c r="N41" s="66">
        <f t="shared" si="22"/>
        <v>1.6666666666642413</v>
      </c>
      <c r="O41">
        <f>IFERROR(VLOOKUP($A41,IF(C41=1,Pre_04.12.18!$B$17:$O$40,IF(C41=2,Pre_05.12.18!$B$17:$O$40,IF(C41=3,Pre_06.12.18!$B$17:$O$40,IF(C41=4,Pre_07.12.18!$B$17:$O$40,IF(C41=5,Inc_10.12.18!$B$17:$O$40,IF(C41=6,Inc_12.12.18!$B$17:$O$40,IF(C41=7,Inc_14.12.18!$B$17:$O$40,IF(C41=8,Inc_17.12.18!$B$17:$O$40,IF(C41=9,Inc_14.01.19!$B$17:$O$40,Inc_21.01.19!$B$17:$O$40))))))))),14,FALSE),"")</f>
        <v>14.126246307701168</v>
      </c>
      <c r="P41" s="66">
        <f t="shared" si="9"/>
        <v>1.6666666666642413</v>
      </c>
    </row>
    <row r="42" spans="1:16">
      <c r="A42" t="s">
        <v>11</v>
      </c>
      <c r="B42" t="str">
        <f t="shared" si="1"/>
        <v>SEG46</v>
      </c>
      <c r="C42">
        <f t="shared" si="16"/>
        <v>2</v>
      </c>
      <c r="D42" t="str">
        <f t="shared" si="17"/>
        <v/>
      </c>
      <c r="E42">
        <f>VLOOKUP($A42,Pre_04.12.18!$B$17:$O$40,9,FALSE)</f>
        <v>43437.75</v>
      </c>
      <c r="F42">
        <f t="shared" si="2"/>
        <v>2018</v>
      </c>
      <c r="G42">
        <f t="shared" si="18"/>
        <v>12</v>
      </c>
      <c r="H42">
        <f t="shared" si="19"/>
        <v>3.75</v>
      </c>
      <c r="I42" s="144">
        <f>VLOOKUP($A42,IF(C42=1,Pre_04.12.18!$B$17:$O$40,IF(C42=2,Pre_05.12.18!$B$17:$O$40,IF(C42=3,Pre_06.12.18!$B$17:$O$40,IF(C42=4,Pre_07.12.18!$B$17:$O$40,IF(C42=5,Inc_10.12.18!$B$17:$O$40,IF(C42=6,Inc_12.12.18!$B$17:$O$40,IF(C42=7,Inc_14.12.18!$B$17:$O$40,IF(C42=8,Inc_17.12.18!$B$17:$O$40,IF(C42=9,Inc_14.01.19!$B$17:$O$40,Inc_21.01.19!$B$17:$O$40))))))))),2,FALSE)</f>
        <v>43439.416666666664</v>
      </c>
      <c r="J42">
        <f t="shared" si="5"/>
        <v>2018</v>
      </c>
      <c r="K42">
        <f t="shared" si="20"/>
        <v>12</v>
      </c>
      <c r="L42">
        <f t="shared" si="21"/>
        <v>5.4166666666642413</v>
      </c>
      <c r="M42" t="s">
        <v>290</v>
      </c>
      <c r="N42" s="66">
        <f t="shared" si="22"/>
        <v>1.6666666666642413</v>
      </c>
      <c r="O42">
        <f>IFERROR(VLOOKUP($A42,IF(C42=1,Pre_04.12.18!$B$17:$O$40,IF(C42=2,Pre_05.12.18!$B$17:$O$40,IF(C42=3,Pre_06.12.18!$B$17:$O$40,IF(C42=4,Pre_07.12.18!$B$17:$O$40,IF(C42=5,Inc_10.12.18!$B$17:$O$40,IF(C42=6,Inc_12.12.18!$B$17:$O$40,IF(C42=7,Inc_14.12.18!$B$17:$O$40,IF(C42=8,Inc_17.12.18!$B$17:$O$40,IF(C42=9,Inc_14.01.19!$B$17:$O$40,Inc_21.01.19!$B$17:$O$40))))))))),14,FALSE),"")</f>
        <v>22.137908206926241</v>
      </c>
      <c r="P42" s="66">
        <f t="shared" si="9"/>
        <v>1.6666666666642413</v>
      </c>
    </row>
    <row r="43" spans="1:16">
      <c r="A43" t="s">
        <v>12</v>
      </c>
      <c r="B43" t="str">
        <f t="shared" si="1"/>
        <v>SEG46</v>
      </c>
      <c r="C43">
        <f t="shared" si="16"/>
        <v>2</v>
      </c>
      <c r="D43" t="str">
        <f t="shared" si="17"/>
        <v/>
      </c>
      <c r="E43">
        <f>VLOOKUP($A43,Pre_04.12.18!$B$17:$O$40,9,FALSE)</f>
        <v>43437.75</v>
      </c>
      <c r="F43">
        <f t="shared" si="2"/>
        <v>2018</v>
      </c>
      <c r="G43">
        <f t="shared" si="18"/>
        <v>12</v>
      </c>
      <c r="H43">
        <f t="shared" si="19"/>
        <v>3.75</v>
      </c>
      <c r="I43" s="144">
        <f>VLOOKUP($A43,IF(C43=1,Pre_04.12.18!$B$17:$O$40,IF(C43=2,Pre_05.12.18!$B$17:$O$40,IF(C43=3,Pre_06.12.18!$B$17:$O$40,IF(C43=4,Pre_07.12.18!$B$17:$O$40,IF(C43=5,Inc_10.12.18!$B$17:$O$40,IF(C43=6,Inc_12.12.18!$B$17:$O$40,IF(C43=7,Inc_14.12.18!$B$17:$O$40,IF(C43=8,Inc_17.12.18!$B$17:$O$40,IF(C43=9,Inc_14.01.19!$B$17:$O$40,Inc_21.01.19!$B$17:$O$40))))))))),2,FALSE)</f>
        <v>43439.416666666664</v>
      </c>
      <c r="J43">
        <f t="shared" si="5"/>
        <v>2018</v>
      </c>
      <c r="K43">
        <f t="shared" si="20"/>
        <v>12</v>
      </c>
      <c r="L43">
        <f t="shared" si="21"/>
        <v>5.4166666666642413</v>
      </c>
      <c r="M43" t="s">
        <v>290</v>
      </c>
      <c r="N43" s="66">
        <f t="shared" si="22"/>
        <v>1.6666666666642413</v>
      </c>
      <c r="O43">
        <f>IFERROR(VLOOKUP($A43,IF(C43=1,Pre_04.12.18!$B$17:$O$40,IF(C43=2,Pre_05.12.18!$B$17:$O$40,IF(C43=3,Pre_06.12.18!$B$17:$O$40,IF(C43=4,Pre_07.12.18!$B$17:$O$40,IF(C43=5,Inc_10.12.18!$B$17:$O$40,IF(C43=6,Inc_12.12.18!$B$17:$O$40,IF(C43=7,Inc_14.12.18!$B$17:$O$40,IF(C43=8,Inc_17.12.18!$B$17:$O$40,IF(C43=9,Inc_14.01.19!$B$17:$O$40,Inc_21.01.19!$B$17:$O$40))))))))),14,FALSE),"")</f>
        <v>21.863368753519246</v>
      </c>
      <c r="P43" s="66">
        <f t="shared" si="9"/>
        <v>1.6666666666642413</v>
      </c>
    </row>
    <row r="44" spans="1:16">
      <c r="A44" t="s">
        <v>13</v>
      </c>
      <c r="B44" t="str">
        <f t="shared" si="1"/>
        <v>SEW11</v>
      </c>
      <c r="C44">
        <f t="shared" si="16"/>
        <v>2</v>
      </c>
      <c r="D44" t="str">
        <f t="shared" si="17"/>
        <v/>
      </c>
      <c r="E44">
        <f>VLOOKUP($A44,Pre_04.12.18!$B$17:$O$40,9,FALSE)</f>
        <v>43437.75</v>
      </c>
      <c r="F44">
        <f t="shared" si="2"/>
        <v>2018</v>
      </c>
      <c r="G44">
        <f t="shared" si="18"/>
        <v>12</v>
      </c>
      <c r="H44">
        <f t="shared" si="19"/>
        <v>3.75</v>
      </c>
      <c r="I44" s="144">
        <f>VLOOKUP($A44,IF(C44=1,Pre_04.12.18!$B$17:$O$40,IF(C44=2,Pre_05.12.18!$B$17:$O$40,IF(C44=3,Pre_06.12.18!$B$17:$O$40,IF(C44=4,Pre_07.12.18!$B$17:$O$40,IF(C44=5,Inc_10.12.18!$B$17:$O$40,IF(C44=6,Inc_12.12.18!$B$17:$O$40,IF(C44=7,Inc_14.12.18!$B$17:$O$40,IF(C44=8,Inc_17.12.18!$B$17:$O$40,IF(C44=9,Inc_14.01.19!$B$17:$O$40,Inc_21.01.19!$B$17:$O$40))))))))),2,FALSE)</f>
        <v>43439.416666666664</v>
      </c>
      <c r="J44">
        <f t="shared" si="5"/>
        <v>2018</v>
      </c>
      <c r="K44">
        <f t="shared" si="20"/>
        <v>12</v>
      </c>
      <c r="L44">
        <f t="shared" si="21"/>
        <v>5.4166666666642413</v>
      </c>
      <c r="M44" t="s">
        <v>290</v>
      </c>
      <c r="N44" s="66">
        <f t="shared" si="22"/>
        <v>1.6666666666642413</v>
      </c>
      <c r="O44">
        <f>IFERROR(VLOOKUP($A44,IF(C44=1,Pre_04.12.18!$B$17:$O$40,IF(C44=2,Pre_05.12.18!$B$17:$O$40,IF(C44=3,Pre_06.12.18!$B$17:$O$40,IF(C44=4,Pre_07.12.18!$B$17:$O$40,IF(C44=5,Inc_10.12.18!$B$17:$O$40,IF(C44=6,Inc_12.12.18!$B$17:$O$40,IF(C44=7,Inc_14.12.18!$B$17:$O$40,IF(C44=8,Inc_17.12.18!$B$17:$O$40,IF(C44=9,Inc_14.01.19!$B$17:$O$40,Inc_21.01.19!$B$17:$O$40))))))))),14,FALSE),"")</f>
        <v>4.2009997127506136</v>
      </c>
      <c r="P44" s="66">
        <f t="shared" si="9"/>
        <v>1.6666666666642413</v>
      </c>
    </row>
    <row r="45" spans="1:16">
      <c r="A45" t="s">
        <v>14</v>
      </c>
      <c r="B45" t="str">
        <f t="shared" si="1"/>
        <v>SEW11</v>
      </c>
      <c r="C45">
        <f t="shared" si="16"/>
        <v>2</v>
      </c>
      <c r="D45" t="str">
        <f t="shared" si="17"/>
        <v/>
      </c>
      <c r="E45">
        <f>VLOOKUP($A45,Pre_04.12.18!$B$17:$O$40,9,FALSE)</f>
        <v>43437.75</v>
      </c>
      <c r="F45">
        <f t="shared" si="2"/>
        <v>2018</v>
      </c>
      <c r="G45">
        <f t="shared" si="18"/>
        <v>12</v>
      </c>
      <c r="H45">
        <f t="shared" si="19"/>
        <v>3.75</v>
      </c>
      <c r="I45" s="144">
        <f>VLOOKUP($A45,IF(C45=1,Pre_04.12.18!$B$17:$O$40,IF(C45=2,Pre_05.12.18!$B$17:$O$40,IF(C45=3,Pre_06.12.18!$B$17:$O$40,IF(C45=4,Pre_07.12.18!$B$17:$O$40,IF(C45=5,Inc_10.12.18!$B$17:$O$40,IF(C45=6,Inc_12.12.18!$B$17:$O$40,IF(C45=7,Inc_14.12.18!$B$17:$O$40,IF(C45=8,Inc_17.12.18!$B$17:$O$40,IF(C45=9,Inc_14.01.19!$B$17:$O$40,Inc_21.01.19!$B$17:$O$40))))))))),2,FALSE)</f>
        <v>43439.416666666664</v>
      </c>
      <c r="J45">
        <f t="shared" si="5"/>
        <v>2018</v>
      </c>
      <c r="K45">
        <f t="shared" si="20"/>
        <v>12</v>
      </c>
      <c r="L45">
        <f t="shared" si="21"/>
        <v>5.4166666666642413</v>
      </c>
      <c r="M45" t="s">
        <v>290</v>
      </c>
      <c r="N45" s="66">
        <f t="shared" si="22"/>
        <v>1.6666666666642413</v>
      </c>
      <c r="O45">
        <f>IFERROR(VLOOKUP($A45,IF(C45=1,Pre_04.12.18!$B$17:$O$40,IF(C45=2,Pre_05.12.18!$B$17:$O$40,IF(C45=3,Pre_06.12.18!$B$17:$O$40,IF(C45=4,Pre_07.12.18!$B$17:$O$40,IF(C45=5,Inc_10.12.18!$B$17:$O$40,IF(C45=6,Inc_12.12.18!$B$17:$O$40,IF(C45=7,Inc_14.12.18!$B$17:$O$40,IF(C45=8,Inc_17.12.18!$B$17:$O$40,IF(C45=9,Inc_14.01.19!$B$17:$O$40,Inc_21.01.19!$B$17:$O$40))))))))),14,FALSE),"")</f>
        <v>4.6117663379747524</v>
      </c>
      <c r="P45" s="66">
        <f t="shared" si="9"/>
        <v>1.6666666666642413</v>
      </c>
    </row>
    <row r="46" spans="1:16">
      <c r="A46" t="s">
        <v>15</v>
      </c>
      <c r="B46" t="str">
        <f t="shared" si="1"/>
        <v>SEW34</v>
      </c>
      <c r="C46">
        <f t="shared" si="16"/>
        <v>2</v>
      </c>
      <c r="D46" t="str">
        <f t="shared" si="17"/>
        <v/>
      </c>
      <c r="E46">
        <f>VLOOKUP($A46,Pre_04.12.18!$B$17:$O$40,9,FALSE)</f>
        <v>43437.75</v>
      </c>
      <c r="F46">
        <f t="shared" si="2"/>
        <v>2018</v>
      </c>
      <c r="G46">
        <f t="shared" si="18"/>
        <v>12</v>
      </c>
      <c r="H46">
        <f t="shared" si="19"/>
        <v>3.75</v>
      </c>
      <c r="I46" s="144">
        <f>VLOOKUP($A46,IF(C46=1,Pre_04.12.18!$B$17:$O$40,IF(C46=2,Pre_05.12.18!$B$17:$O$40,IF(C46=3,Pre_06.12.18!$B$17:$O$40,IF(C46=4,Pre_07.12.18!$B$17:$O$40,IF(C46=5,Inc_10.12.18!$B$17:$O$40,IF(C46=6,Inc_12.12.18!$B$17:$O$40,IF(C46=7,Inc_14.12.18!$B$17:$O$40,IF(C46=8,Inc_17.12.18!$B$17:$O$40,IF(C46=9,Inc_14.01.19!$B$17:$O$40,Inc_21.01.19!$B$17:$O$40))))))))),2,FALSE)</f>
        <v>43439.416666666664</v>
      </c>
      <c r="J46">
        <f t="shared" si="5"/>
        <v>2018</v>
      </c>
      <c r="K46">
        <f t="shared" si="20"/>
        <v>12</v>
      </c>
      <c r="L46">
        <f t="shared" si="21"/>
        <v>5.4166666666642413</v>
      </c>
      <c r="M46" t="s">
        <v>290</v>
      </c>
      <c r="N46" s="66">
        <f t="shared" si="22"/>
        <v>1.6666666666642413</v>
      </c>
      <c r="O46">
        <f>IFERROR(VLOOKUP($A46,IF(C46=1,Pre_04.12.18!$B$17:$O$40,IF(C46=2,Pre_05.12.18!$B$17:$O$40,IF(C46=3,Pre_06.12.18!$B$17:$O$40,IF(C46=4,Pre_07.12.18!$B$17:$O$40,IF(C46=5,Inc_10.12.18!$B$17:$O$40,IF(C46=6,Inc_12.12.18!$B$17:$O$40,IF(C46=7,Inc_14.12.18!$B$17:$O$40,IF(C46=8,Inc_17.12.18!$B$17:$O$40,IF(C46=9,Inc_14.01.19!$B$17:$O$40,Inc_21.01.19!$B$17:$O$40))))))))),14,FALSE),"")</f>
        <v>0.36018262458111705</v>
      </c>
      <c r="P46" s="66">
        <f t="shared" si="9"/>
        <v>1.6666666666642413</v>
      </c>
    </row>
    <row r="47" spans="1:16">
      <c r="A47" t="s">
        <v>16</v>
      </c>
      <c r="B47" t="str">
        <f t="shared" si="1"/>
        <v>SEW34</v>
      </c>
      <c r="C47">
        <f t="shared" si="16"/>
        <v>2</v>
      </c>
      <c r="D47" t="str">
        <f t="shared" si="17"/>
        <v/>
      </c>
      <c r="E47">
        <f>VLOOKUP($A47,Pre_04.12.18!$B$17:$O$40,9,FALSE)</f>
        <v>43437.75</v>
      </c>
      <c r="F47">
        <f t="shared" si="2"/>
        <v>2018</v>
      </c>
      <c r="G47">
        <f t="shared" si="18"/>
        <v>12</v>
      </c>
      <c r="H47">
        <f t="shared" si="19"/>
        <v>3.75</v>
      </c>
      <c r="I47" s="144">
        <f>VLOOKUP($A47,IF(C47=1,Pre_04.12.18!$B$17:$O$40,IF(C47=2,Pre_05.12.18!$B$17:$O$40,IF(C47=3,Pre_06.12.18!$B$17:$O$40,IF(C47=4,Pre_07.12.18!$B$17:$O$40,IF(C47=5,Inc_10.12.18!$B$17:$O$40,IF(C47=6,Inc_12.12.18!$B$17:$O$40,IF(C47=7,Inc_14.12.18!$B$17:$O$40,IF(C47=8,Inc_17.12.18!$B$17:$O$40,IF(C47=9,Inc_14.01.19!$B$17:$O$40,Inc_21.01.19!$B$17:$O$40))))))))),2,FALSE)</f>
        <v>43439.416666666664</v>
      </c>
      <c r="J47">
        <f t="shared" si="5"/>
        <v>2018</v>
      </c>
      <c r="K47">
        <f t="shared" si="20"/>
        <v>12</v>
      </c>
      <c r="L47">
        <f t="shared" si="21"/>
        <v>5.4166666666642413</v>
      </c>
      <c r="M47" t="s">
        <v>290</v>
      </c>
      <c r="N47" s="66">
        <f t="shared" si="22"/>
        <v>1.6666666666642413</v>
      </c>
      <c r="O47">
        <f>IFERROR(VLOOKUP($A47,IF(C47=1,Pre_04.12.18!$B$17:$O$40,IF(C47=2,Pre_05.12.18!$B$17:$O$40,IF(C47=3,Pre_06.12.18!$B$17:$O$40,IF(C47=4,Pre_07.12.18!$B$17:$O$40,IF(C47=5,Inc_10.12.18!$B$17:$O$40,IF(C47=6,Inc_12.12.18!$B$17:$O$40,IF(C47=7,Inc_14.12.18!$B$17:$O$40,IF(C47=8,Inc_17.12.18!$B$17:$O$40,IF(C47=9,Inc_14.01.19!$B$17:$O$40,Inc_21.01.19!$B$17:$O$40))))))))),14,FALSE),"")</f>
        <v>0.24069833086794853</v>
      </c>
      <c r="P47" s="66">
        <f t="shared" si="9"/>
        <v>1.6666666666642413</v>
      </c>
    </row>
    <row r="48" spans="1:16">
      <c r="A48" t="s">
        <v>17</v>
      </c>
      <c r="B48" t="str">
        <f t="shared" si="1"/>
        <v>SEW43</v>
      </c>
      <c r="C48">
        <f t="shared" si="16"/>
        <v>2</v>
      </c>
      <c r="D48" t="str">
        <f t="shared" si="17"/>
        <v/>
      </c>
      <c r="E48">
        <f>VLOOKUP($A48,Pre_04.12.18!$B$17:$O$40,9,FALSE)</f>
        <v>43437.75</v>
      </c>
      <c r="F48">
        <f t="shared" si="2"/>
        <v>2018</v>
      </c>
      <c r="G48">
        <f t="shared" si="18"/>
        <v>12</v>
      </c>
      <c r="H48">
        <f t="shared" si="19"/>
        <v>3.75</v>
      </c>
      <c r="I48" s="144">
        <f>VLOOKUP($A48,IF(C48=1,Pre_04.12.18!$B$17:$O$40,IF(C48=2,Pre_05.12.18!$B$17:$O$40,IF(C48=3,Pre_06.12.18!$B$17:$O$40,IF(C48=4,Pre_07.12.18!$B$17:$O$40,IF(C48=5,Inc_10.12.18!$B$17:$O$40,IF(C48=6,Inc_12.12.18!$B$17:$O$40,IF(C48=7,Inc_14.12.18!$B$17:$O$40,IF(C48=8,Inc_17.12.18!$B$17:$O$40,IF(C48=9,Inc_14.01.19!$B$17:$O$40,Inc_21.01.19!$B$17:$O$40))))))))),2,FALSE)</f>
        <v>43439.416666666664</v>
      </c>
      <c r="J48">
        <f t="shared" si="5"/>
        <v>2018</v>
      </c>
      <c r="K48">
        <f t="shared" si="20"/>
        <v>12</v>
      </c>
      <c r="L48">
        <f t="shared" si="21"/>
        <v>5.4166666666642413</v>
      </c>
      <c r="M48" t="s">
        <v>290</v>
      </c>
      <c r="N48" s="66">
        <f t="shared" si="22"/>
        <v>1.6666666666642413</v>
      </c>
      <c r="O48">
        <f>IFERROR(VLOOKUP($A48,IF(C48=1,Pre_04.12.18!$B$17:$O$40,IF(C48=2,Pre_05.12.18!$B$17:$O$40,IF(C48=3,Pre_06.12.18!$B$17:$O$40,IF(C48=4,Pre_07.12.18!$B$17:$O$40,IF(C48=5,Inc_10.12.18!$B$17:$O$40,IF(C48=6,Inc_12.12.18!$B$17:$O$40,IF(C48=7,Inc_14.12.18!$B$17:$O$40,IF(C48=8,Inc_17.12.18!$B$17:$O$40,IF(C48=9,Inc_14.01.19!$B$17:$O$40,Inc_21.01.19!$B$17:$O$40))))))))),14,FALSE),"")</f>
        <v>0.15987285220066111</v>
      </c>
      <c r="P48" s="66">
        <f t="shared" si="9"/>
        <v>1.6666666666642413</v>
      </c>
    </row>
    <row r="49" spans="1:16">
      <c r="A49" t="s">
        <v>18</v>
      </c>
      <c r="B49" t="str">
        <f t="shared" si="1"/>
        <v>SEW43</v>
      </c>
      <c r="C49">
        <f t="shared" si="16"/>
        <v>2</v>
      </c>
      <c r="D49" t="str">
        <f t="shared" si="17"/>
        <v/>
      </c>
      <c r="E49">
        <f>VLOOKUP($A49,Pre_04.12.18!$B$17:$O$40,9,FALSE)</f>
        <v>43437.75</v>
      </c>
      <c r="F49">
        <f t="shared" si="2"/>
        <v>2018</v>
      </c>
      <c r="G49">
        <f t="shared" si="18"/>
        <v>12</v>
      </c>
      <c r="H49">
        <f t="shared" si="19"/>
        <v>3.75</v>
      </c>
      <c r="I49" s="144">
        <f>VLOOKUP($A49,IF(C49=1,Pre_04.12.18!$B$17:$O$40,IF(C49=2,Pre_05.12.18!$B$17:$O$40,IF(C49=3,Pre_06.12.18!$B$17:$O$40,IF(C49=4,Pre_07.12.18!$B$17:$O$40,IF(C49=5,Inc_10.12.18!$B$17:$O$40,IF(C49=6,Inc_12.12.18!$B$17:$O$40,IF(C49=7,Inc_14.12.18!$B$17:$O$40,IF(C49=8,Inc_17.12.18!$B$17:$O$40,IF(C49=9,Inc_14.01.19!$B$17:$O$40,Inc_21.01.19!$B$17:$O$40))))))))),2,FALSE)</f>
        <v>43439.416666666664</v>
      </c>
      <c r="J49">
        <f t="shared" si="5"/>
        <v>2018</v>
      </c>
      <c r="K49">
        <f t="shared" si="20"/>
        <v>12</v>
      </c>
      <c r="L49">
        <f t="shared" si="21"/>
        <v>5.4166666666642413</v>
      </c>
      <c r="M49" t="s">
        <v>290</v>
      </c>
      <c r="N49" s="66">
        <f t="shared" si="22"/>
        <v>1.6666666666642413</v>
      </c>
      <c r="O49">
        <f>IFERROR(VLOOKUP($A49,IF(C49=1,Pre_04.12.18!$B$17:$O$40,IF(C49=2,Pre_05.12.18!$B$17:$O$40,IF(C49=3,Pre_06.12.18!$B$17:$O$40,IF(C49=4,Pre_07.12.18!$B$17:$O$40,IF(C49=5,Inc_10.12.18!$B$17:$O$40,IF(C49=6,Inc_12.12.18!$B$17:$O$40,IF(C49=7,Inc_14.12.18!$B$17:$O$40,IF(C49=8,Inc_17.12.18!$B$17:$O$40,IF(C49=9,Inc_14.01.19!$B$17:$O$40,Inc_21.01.19!$B$17:$O$40))))))))),14,FALSE),"")</f>
        <v>0.31067185077588227</v>
      </c>
      <c r="P49" s="66">
        <f t="shared" si="9"/>
        <v>1.6666666666642413</v>
      </c>
    </row>
    <row r="50" spans="1:16">
      <c r="A50" t="s">
        <v>27</v>
      </c>
      <c r="B50" t="str">
        <f t="shared" si="1"/>
        <v>HEG10</v>
      </c>
      <c r="C50">
        <v>3</v>
      </c>
      <c r="D50" t="str">
        <f t="shared" si="17"/>
        <v/>
      </c>
      <c r="E50">
        <f>VLOOKUP($A50,Pre_04.12.18!$B$17:$O$40,9,FALSE)</f>
        <v>43437.75</v>
      </c>
      <c r="F50">
        <f t="shared" si="2"/>
        <v>2018</v>
      </c>
      <c r="G50">
        <f t="shared" si="18"/>
        <v>12</v>
      </c>
      <c r="H50">
        <f t="shared" si="19"/>
        <v>3.75</v>
      </c>
      <c r="I50" s="144">
        <f>VLOOKUP($A50,IF(C50=1,Pre_04.12.18!$B$17:$O$40,IF(C50=2,Pre_05.12.18!$B$17:$O$40,IF(C50=3,Pre_06.12.18!$B$17:$O$40,IF(C50=4,Pre_07.12.18!$B$17:$O$40,IF(C50=5,Inc_10.12.18!$B$17:$O$40,IF(C50=6,Inc_12.12.18!$B$17:$O$40,IF(C50=7,Inc_14.12.18!$B$17:$O$40,IF(C50=8,Inc_17.12.18!$B$17:$O$40,IF(C50=9,Inc_14.01.19!$B$17:$O$40,Inc_21.01.19!$B$17:$O$40))))))))),2,FALSE)</f>
        <v>43440.416666666664</v>
      </c>
      <c r="J50">
        <f t="shared" si="5"/>
        <v>2018</v>
      </c>
      <c r="K50">
        <f t="shared" si="20"/>
        <v>12</v>
      </c>
      <c r="L50">
        <f t="shared" si="21"/>
        <v>6.4166666666642413</v>
      </c>
      <c r="M50" t="s">
        <v>290</v>
      </c>
      <c r="N50" s="66">
        <f t="shared" si="22"/>
        <v>2.6666666666642413</v>
      </c>
      <c r="O50">
        <f>IFERROR(VLOOKUP($A50,IF(C50=1,Pre_04.12.18!$B$17:$O$40,IF(C50=2,Pre_05.12.18!$B$17:$O$40,IF(C50=3,Pre_06.12.18!$B$17:$O$40,IF(C50=4,Pre_07.12.18!$B$17:$O$40,IF(C50=5,Inc_10.12.18!$B$17:$O$40,IF(C50=6,Inc_12.12.18!$B$17:$O$40,IF(C50=7,Inc_14.12.18!$B$17:$O$40,IF(C50=8,Inc_17.12.18!$B$17:$O$40,IF(C50=9,Inc_14.01.19!$B$17:$O$40,Inc_21.01.19!$B$17:$O$40))))))))),14,FALSE),"")</f>
        <v>49.795798275801715</v>
      </c>
      <c r="P50" s="66">
        <f t="shared" si="9"/>
        <v>2.6666666666642413</v>
      </c>
    </row>
    <row r="51" spans="1:16">
      <c r="A51" t="s">
        <v>28</v>
      </c>
      <c r="B51" t="str">
        <f t="shared" si="1"/>
        <v>HEG10</v>
      </c>
      <c r="C51">
        <f t="shared" ref="C51" si="23">C50</f>
        <v>3</v>
      </c>
      <c r="D51" t="str">
        <f t="shared" si="17"/>
        <v/>
      </c>
      <c r="E51">
        <f>VLOOKUP($A51,Pre_04.12.18!$B$17:$O$40,9,FALSE)</f>
        <v>43437.75</v>
      </c>
      <c r="F51">
        <f t="shared" si="2"/>
        <v>2018</v>
      </c>
      <c r="G51">
        <f t="shared" ref="G51:G74" si="24">MONTH(E51)</f>
        <v>12</v>
      </c>
      <c r="H51">
        <f t="shared" ref="H51:H74" si="25">DAY(E51)+E51-ROUNDDOWN(E51,0)</f>
        <v>3.75</v>
      </c>
      <c r="I51" s="144">
        <f>VLOOKUP($A51,IF(C51=1,Pre_04.12.18!$B$17:$O$40,IF(C51=2,Pre_05.12.18!$B$17:$O$40,IF(C51=3,Pre_06.12.18!$B$17:$O$40,IF(C51=4,Pre_07.12.18!$B$17:$O$40,IF(C51=5,Inc_10.12.18!$B$17:$O$40,IF(C51=6,Inc_12.12.18!$B$17:$O$40,IF(C51=7,Inc_14.12.18!$B$17:$O$40,IF(C51=8,Inc_17.12.18!$B$17:$O$40,IF(C51=9,Inc_14.01.19!$B$17:$O$40,Inc_21.01.19!$B$17:$O$40))))))))),2,FALSE)</f>
        <v>43440.416666666664</v>
      </c>
      <c r="J51">
        <f t="shared" si="5"/>
        <v>2018</v>
      </c>
      <c r="K51">
        <f t="shared" ref="K51:K74" si="26">MONTH(I51)</f>
        <v>12</v>
      </c>
      <c r="L51">
        <f t="shared" ref="L51:L74" si="27">DAY(I51)+I51-ROUNDDOWN(I51,0)</f>
        <v>6.4166666666642413</v>
      </c>
      <c r="M51" t="s">
        <v>290</v>
      </c>
      <c r="N51" s="66">
        <f t="shared" ref="N51:N74" si="28">I51-E51</f>
        <v>2.6666666666642413</v>
      </c>
      <c r="O51">
        <f>IFERROR(VLOOKUP($A51,IF(C51=1,Pre_04.12.18!$B$17:$O$40,IF(C51=2,Pre_05.12.18!$B$17:$O$40,IF(C51=3,Pre_06.12.18!$B$17:$O$40,IF(C51=4,Pre_07.12.18!$B$17:$O$40,IF(C51=5,Inc_10.12.18!$B$17:$O$40,IF(C51=6,Inc_12.12.18!$B$17:$O$40,IF(C51=7,Inc_14.12.18!$B$17:$O$40,IF(C51=8,Inc_17.12.18!$B$17:$O$40,IF(C51=9,Inc_14.01.19!$B$17:$O$40,Inc_21.01.19!$B$17:$O$40))))))))),14,FALSE),"")</f>
        <v>42.598994408232109</v>
      </c>
      <c r="P51" s="66">
        <f t="shared" si="9"/>
        <v>2.6666666666642413</v>
      </c>
    </row>
    <row r="52" spans="1:16">
      <c r="A52" t="s">
        <v>25</v>
      </c>
      <c r="B52" t="str">
        <f t="shared" si="1"/>
        <v>HEG32</v>
      </c>
      <c r="C52">
        <f t="shared" si="16"/>
        <v>3</v>
      </c>
      <c r="D52" t="str">
        <f t="shared" si="17"/>
        <v/>
      </c>
      <c r="E52">
        <f>VLOOKUP($A52,Pre_04.12.18!$B$17:$O$40,9,FALSE)</f>
        <v>43437.75</v>
      </c>
      <c r="F52">
        <f t="shared" si="2"/>
        <v>2018</v>
      </c>
      <c r="G52">
        <f t="shared" si="24"/>
        <v>12</v>
      </c>
      <c r="H52">
        <f t="shared" si="25"/>
        <v>3.75</v>
      </c>
      <c r="I52" s="144">
        <f>VLOOKUP($A52,IF(C52=1,Pre_04.12.18!$B$17:$O$40,IF(C52=2,Pre_05.12.18!$B$17:$O$40,IF(C52=3,Pre_06.12.18!$B$17:$O$40,IF(C52=4,Pre_07.12.18!$B$17:$O$40,IF(C52=5,Inc_10.12.18!$B$17:$O$40,IF(C52=6,Inc_12.12.18!$B$17:$O$40,IF(C52=7,Inc_14.12.18!$B$17:$O$40,IF(C52=8,Inc_17.12.18!$B$17:$O$40,IF(C52=9,Inc_14.01.19!$B$17:$O$40,Inc_21.01.19!$B$17:$O$40))))))))),2,FALSE)</f>
        <v>43440.416666666664</v>
      </c>
      <c r="J52">
        <f t="shared" si="5"/>
        <v>2018</v>
      </c>
      <c r="K52">
        <f t="shared" si="26"/>
        <v>12</v>
      </c>
      <c r="L52">
        <f t="shared" si="27"/>
        <v>6.4166666666642413</v>
      </c>
      <c r="M52" t="s">
        <v>290</v>
      </c>
      <c r="N52" s="66">
        <f t="shared" si="28"/>
        <v>2.6666666666642413</v>
      </c>
      <c r="O52">
        <f>IFERROR(VLOOKUP($A52,IF(C52=1,Pre_04.12.18!$B$17:$O$40,IF(C52=2,Pre_05.12.18!$B$17:$O$40,IF(C52=3,Pre_06.12.18!$B$17:$O$40,IF(C52=4,Pre_07.12.18!$B$17:$O$40,IF(C52=5,Inc_10.12.18!$B$17:$O$40,IF(C52=6,Inc_12.12.18!$B$17:$O$40,IF(C52=7,Inc_14.12.18!$B$17:$O$40,IF(C52=8,Inc_17.12.18!$B$17:$O$40,IF(C52=9,Inc_14.01.19!$B$17:$O$40,Inc_21.01.19!$B$17:$O$40))))))))),14,FALSE),"")</f>
        <v>38.14644897298539</v>
      </c>
      <c r="P52" s="66">
        <f t="shared" si="9"/>
        <v>2.6666666666642413</v>
      </c>
    </row>
    <row r="53" spans="1:16">
      <c r="A53" t="s">
        <v>26</v>
      </c>
      <c r="B53" t="str">
        <f t="shared" si="1"/>
        <v>HEG32</v>
      </c>
      <c r="C53">
        <f t="shared" si="16"/>
        <v>3</v>
      </c>
      <c r="D53" t="str">
        <f t="shared" si="17"/>
        <v/>
      </c>
      <c r="E53">
        <f>VLOOKUP($A53,Pre_04.12.18!$B$17:$O$40,9,FALSE)</f>
        <v>43437.75</v>
      </c>
      <c r="F53">
        <f t="shared" si="2"/>
        <v>2018</v>
      </c>
      <c r="G53">
        <f t="shared" si="24"/>
        <v>12</v>
      </c>
      <c r="H53">
        <f t="shared" si="25"/>
        <v>3.75</v>
      </c>
      <c r="I53" s="144">
        <f>VLOOKUP($A53,IF(C53=1,Pre_04.12.18!$B$17:$O$40,IF(C53=2,Pre_05.12.18!$B$17:$O$40,IF(C53=3,Pre_06.12.18!$B$17:$O$40,IF(C53=4,Pre_07.12.18!$B$17:$O$40,IF(C53=5,Inc_10.12.18!$B$17:$O$40,IF(C53=6,Inc_12.12.18!$B$17:$O$40,IF(C53=7,Inc_14.12.18!$B$17:$O$40,IF(C53=8,Inc_17.12.18!$B$17:$O$40,IF(C53=9,Inc_14.01.19!$B$17:$O$40,Inc_21.01.19!$B$17:$O$40))))))))),2,FALSE)</f>
        <v>43440.416666666664</v>
      </c>
      <c r="J53">
        <f t="shared" si="5"/>
        <v>2018</v>
      </c>
      <c r="K53">
        <f t="shared" si="26"/>
        <v>12</v>
      </c>
      <c r="L53">
        <f t="shared" si="27"/>
        <v>6.4166666666642413</v>
      </c>
      <c r="M53" t="s">
        <v>290</v>
      </c>
      <c r="N53" s="66">
        <f t="shared" si="28"/>
        <v>2.6666666666642413</v>
      </c>
      <c r="O53">
        <f>IFERROR(VLOOKUP($A53,IF(C53=1,Pre_04.12.18!$B$17:$O$40,IF(C53=2,Pre_05.12.18!$B$17:$O$40,IF(C53=3,Pre_06.12.18!$B$17:$O$40,IF(C53=4,Pre_07.12.18!$B$17:$O$40,IF(C53=5,Inc_10.12.18!$B$17:$O$40,IF(C53=6,Inc_12.12.18!$B$17:$O$40,IF(C53=7,Inc_14.12.18!$B$17:$O$40,IF(C53=8,Inc_17.12.18!$B$17:$O$40,IF(C53=9,Inc_14.01.19!$B$17:$O$40,Inc_21.01.19!$B$17:$O$40))))))))),14,FALSE),"")</f>
        <v>38.948917426646268</v>
      </c>
      <c r="P53" s="66">
        <f t="shared" si="9"/>
        <v>2.6666666666642413</v>
      </c>
    </row>
    <row r="54" spans="1:16">
      <c r="A54" t="s">
        <v>29</v>
      </c>
      <c r="B54" t="str">
        <f t="shared" si="1"/>
        <v>HEG48</v>
      </c>
      <c r="C54">
        <f t="shared" si="16"/>
        <v>3</v>
      </c>
      <c r="D54" t="str">
        <f t="shared" si="17"/>
        <v/>
      </c>
      <c r="E54">
        <f>VLOOKUP($A54,Pre_04.12.18!$B$17:$O$40,9,FALSE)</f>
        <v>43437.75</v>
      </c>
      <c r="F54">
        <f t="shared" si="2"/>
        <v>2018</v>
      </c>
      <c r="G54">
        <f t="shared" si="24"/>
        <v>12</v>
      </c>
      <c r="H54">
        <f t="shared" si="25"/>
        <v>3.75</v>
      </c>
      <c r="I54" s="144">
        <f>VLOOKUP($A54,IF(C54=1,Pre_04.12.18!$B$17:$O$40,IF(C54=2,Pre_05.12.18!$B$17:$O$40,IF(C54=3,Pre_06.12.18!$B$17:$O$40,IF(C54=4,Pre_07.12.18!$B$17:$O$40,IF(C54=5,Inc_10.12.18!$B$17:$O$40,IF(C54=6,Inc_12.12.18!$B$17:$O$40,IF(C54=7,Inc_14.12.18!$B$17:$O$40,IF(C54=8,Inc_17.12.18!$B$17:$O$40,IF(C54=9,Inc_14.01.19!$B$17:$O$40,Inc_21.01.19!$B$17:$O$40))))))))),2,FALSE)</f>
        <v>43440.416666666664</v>
      </c>
      <c r="J54">
        <f t="shared" si="5"/>
        <v>2018</v>
      </c>
      <c r="K54">
        <f t="shared" si="26"/>
        <v>12</v>
      </c>
      <c r="L54">
        <f t="shared" si="27"/>
        <v>6.4166666666642413</v>
      </c>
      <c r="M54" t="s">
        <v>290</v>
      </c>
      <c r="N54" s="66">
        <f t="shared" si="28"/>
        <v>2.6666666666642413</v>
      </c>
      <c r="O54">
        <f>IFERROR(VLOOKUP($A54,IF(C54=1,Pre_04.12.18!$B$17:$O$40,IF(C54=2,Pre_05.12.18!$B$17:$O$40,IF(C54=3,Pre_06.12.18!$B$17:$O$40,IF(C54=4,Pre_07.12.18!$B$17:$O$40,IF(C54=5,Inc_10.12.18!$B$17:$O$40,IF(C54=6,Inc_12.12.18!$B$17:$O$40,IF(C54=7,Inc_14.12.18!$B$17:$O$40,IF(C54=8,Inc_17.12.18!$B$17:$O$40,IF(C54=9,Inc_14.01.19!$B$17:$O$40,Inc_21.01.19!$B$17:$O$40))))))))),14,FALSE),"")</f>
        <v>38.8725525269708</v>
      </c>
      <c r="P54" s="66">
        <f t="shared" si="9"/>
        <v>2.6666666666642413</v>
      </c>
    </row>
    <row r="55" spans="1:16">
      <c r="A55" t="s">
        <v>30</v>
      </c>
      <c r="B55" t="str">
        <f t="shared" si="1"/>
        <v>HEG48</v>
      </c>
      <c r="C55">
        <f t="shared" si="16"/>
        <v>3</v>
      </c>
      <c r="D55" t="str">
        <f t="shared" si="17"/>
        <v/>
      </c>
      <c r="E55">
        <f>VLOOKUP($A55,Pre_04.12.18!$B$17:$O$40,9,FALSE)</f>
        <v>43437.75</v>
      </c>
      <c r="F55">
        <f t="shared" si="2"/>
        <v>2018</v>
      </c>
      <c r="G55">
        <f t="shared" si="24"/>
        <v>12</v>
      </c>
      <c r="H55">
        <f t="shared" si="25"/>
        <v>3.75</v>
      </c>
      <c r="I55" s="144">
        <f>VLOOKUP($A55,IF(C55=1,Pre_04.12.18!$B$17:$O$40,IF(C55=2,Pre_05.12.18!$B$17:$O$40,IF(C55=3,Pre_06.12.18!$B$17:$O$40,IF(C55=4,Pre_07.12.18!$B$17:$O$40,IF(C55=5,Inc_10.12.18!$B$17:$O$40,IF(C55=6,Inc_12.12.18!$B$17:$O$40,IF(C55=7,Inc_14.12.18!$B$17:$O$40,IF(C55=8,Inc_17.12.18!$B$17:$O$40,IF(C55=9,Inc_14.01.19!$B$17:$O$40,Inc_21.01.19!$B$17:$O$40))))))))),2,FALSE)</f>
        <v>43440.416666666664</v>
      </c>
      <c r="J55">
        <f t="shared" si="5"/>
        <v>2018</v>
      </c>
      <c r="K55">
        <f t="shared" si="26"/>
        <v>12</v>
      </c>
      <c r="L55">
        <f t="shared" si="27"/>
        <v>6.4166666666642413</v>
      </c>
      <c r="M55" t="s">
        <v>290</v>
      </c>
      <c r="N55" s="66">
        <f t="shared" si="28"/>
        <v>2.6666666666642413</v>
      </c>
      <c r="O55">
        <f>IFERROR(VLOOKUP($A55,IF(C55=1,Pre_04.12.18!$B$17:$O$40,IF(C55=2,Pre_05.12.18!$B$17:$O$40,IF(C55=3,Pre_06.12.18!$B$17:$O$40,IF(C55=4,Pre_07.12.18!$B$17:$O$40,IF(C55=5,Inc_10.12.18!$B$17:$O$40,IF(C55=6,Inc_12.12.18!$B$17:$O$40,IF(C55=7,Inc_14.12.18!$B$17:$O$40,IF(C55=8,Inc_17.12.18!$B$17:$O$40,IF(C55=9,Inc_14.01.19!$B$17:$O$40,Inc_21.01.19!$B$17:$O$40))))))))),14,FALSE),"")</f>
        <v>35.70070819877494</v>
      </c>
      <c r="P55" s="66">
        <f t="shared" si="9"/>
        <v>2.6666666666642413</v>
      </c>
    </row>
    <row r="56" spans="1:16">
      <c r="A56" t="s">
        <v>3</v>
      </c>
      <c r="B56" t="str">
        <f t="shared" si="1"/>
        <v>HEW22</v>
      </c>
      <c r="C56">
        <f t="shared" si="16"/>
        <v>3</v>
      </c>
      <c r="D56" t="str">
        <f t="shared" si="17"/>
        <v/>
      </c>
      <c r="E56">
        <f>VLOOKUP($A56,Pre_04.12.18!$B$17:$O$40,9,FALSE)</f>
        <v>43437.75</v>
      </c>
      <c r="F56">
        <f t="shared" si="2"/>
        <v>2018</v>
      </c>
      <c r="G56">
        <f t="shared" si="24"/>
        <v>12</v>
      </c>
      <c r="H56">
        <f t="shared" si="25"/>
        <v>3.75</v>
      </c>
      <c r="I56" s="144">
        <f>VLOOKUP($A56,IF(C56=1,Pre_04.12.18!$B$17:$O$40,IF(C56=2,Pre_05.12.18!$B$17:$O$40,IF(C56=3,Pre_06.12.18!$B$17:$O$40,IF(C56=4,Pre_07.12.18!$B$17:$O$40,IF(C56=5,Inc_10.12.18!$B$17:$O$40,IF(C56=6,Inc_12.12.18!$B$17:$O$40,IF(C56=7,Inc_14.12.18!$B$17:$O$40,IF(C56=8,Inc_17.12.18!$B$17:$O$40,IF(C56=9,Inc_14.01.19!$B$17:$O$40,Inc_21.01.19!$B$17:$O$40))))))))),2,FALSE)</f>
        <v>43440.416666666664</v>
      </c>
      <c r="J56">
        <f t="shared" si="5"/>
        <v>2018</v>
      </c>
      <c r="K56">
        <f t="shared" si="26"/>
        <v>12</v>
      </c>
      <c r="L56">
        <f t="shared" si="27"/>
        <v>6.4166666666642413</v>
      </c>
      <c r="M56" t="s">
        <v>290</v>
      </c>
      <c r="N56" s="66">
        <f t="shared" si="28"/>
        <v>2.6666666666642413</v>
      </c>
      <c r="O56">
        <f>IFERROR(VLOOKUP($A56,IF(C56=1,Pre_04.12.18!$B$17:$O$40,IF(C56=2,Pre_05.12.18!$B$17:$O$40,IF(C56=3,Pre_06.12.18!$B$17:$O$40,IF(C56=4,Pre_07.12.18!$B$17:$O$40,IF(C56=5,Inc_10.12.18!$B$17:$O$40,IF(C56=6,Inc_12.12.18!$B$17:$O$40,IF(C56=7,Inc_14.12.18!$B$17:$O$40,IF(C56=8,Inc_17.12.18!$B$17:$O$40,IF(C56=9,Inc_14.01.19!$B$17:$O$40,Inc_21.01.19!$B$17:$O$40))))))))),14,FALSE),"")</f>
        <v>8.5207747194589736</v>
      </c>
      <c r="P56" s="66">
        <f t="shared" si="9"/>
        <v>2.6666666666642413</v>
      </c>
    </row>
    <row r="57" spans="1:16">
      <c r="A57" t="s">
        <v>4</v>
      </c>
      <c r="B57" t="str">
        <f t="shared" si="1"/>
        <v>HEW22</v>
      </c>
      <c r="C57">
        <f t="shared" si="16"/>
        <v>3</v>
      </c>
      <c r="D57" t="str">
        <f t="shared" si="17"/>
        <v/>
      </c>
      <c r="E57">
        <f>VLOOKUP($A57,Pre_04.12.18!$B$17:$O$40,9,FALSE)</f>
        <v>43437.75</v>
      </c>
      <c r="F57">
        <f t="shared" si="2"/>
        <v>2018</v>
      </c>
      <c r="G57">
        <f t="shared" si="24"/>
        <v>12</v>
      </c>
      <c r="H57">
        <f t="shared" si="25"/>
        <v>3.75</v>
      </c>
      <c r="I57" s="144">
        <f>VLOOKUP($A57,IF(C57=1,Pre_04.12.18!$B$17:$O$40,IF(C57=2,Pre_05.12.18!$B$17:$O$40,IF(C57=3,Pre_06.12.18!$B$17:$O$40,IF(C57=4,Pre_07.12.18!$B$17:$O$40,IF(C57=5,Inc_10.12.18!$B$17:$O$40,IF(C57=6,Inc_12.12.18!$B$17:$O$40,IF(C57=7,Inc_14.12.18!$B$17:$O$40,IF(C57=8,Inc_17.12.18!$B$17:$O$40,IF(C57=9,Inc_14.01.19!$B$17:$O$40,Inc_21.01.19!$B$17:$O$40))))))))),2,FALSE)</f>
        <v>43440.416666666664</v>
      </c>
      <c r="J57">
        <f t="shared" si="5"/>
        <v>2018</v>
      </c>
      <c r="K57">
        <f t="shared" si="26"/>
        <v>12</v>
      </c>
      <c r="L57">
        <f t="shared" si="27"/>
        <v>6.4166666666642413</v>
      </c>
      <c r="M57" t="s">
        <v>290</v>
      </c>
      <c r="N57" s="66">
        <f t="shared" si="28"/>
        <v>2.6666666666642413</v>
      </c>
      <c r="O57">
        <f>IFERROR(VLOOKUP($A57,IF(C57=1,Pre_04.12.18!$B$17:$O$40,IF(C57=2,Pre_05.12.18!$B$17:$O$40,IF(C57=3,Pre_06.12.18!$B$17:$O$40,IF(C57=4,Pre_07.12.18!$B$17:$O$40,IF(C57=5,Inc_10.12.18!$B$17:$O$40,IF(C57=6,Inc_12.12.18!$B$17:$O$40,IF(C57=7,Inc_14.12.18!$B$17:$O$40,IF(C57=8,Inc_17.12.18!$B$17:$O$40,IF(C57=9,Inc_14.01.19!$B$17:$O$40,Inc_21.01.19!$B$17:$O$40))))))))),14,FALSE),"")</f>
        <v>18.77359423598708</v>
      </c>
      <c r="P57" s="66">
        <f t="shared" si="9"/>
        <v>2.6666666666642413</v>
      </c>
    </row>
    <row r="58" spans="1:16">
      <c r="A58" t="s">
        <v>31</v>
      </c>
      <c r="B58" t="str">
        <f t="shared" si="1"/>
        <v>HEW41</v>
      </c>
      <c r="C58">
        <f t="shared" si="16"/>
        <v>3</v>
      </c>
      <c r="D58" t="str">
        <f t="shared" si="17"/>
        <v/>
      </c>
      <c r="E58">
        <f>VLOOKUP($A58,Pre_04.12.18!$B$17:$O$40,9,FALSE)</f>
        <v>43437.75</v>
      </c>
      <c r="F58">
        <f t="shared" si="2"/>
        <v>2018</v>
      </c>
      <c r="G58">
        <f t="shared" si="24"/>
        <v>12</v>
      </c>
      <c r="H58">
        <f t="shared" si="25"/>
        <v>3.75</v>
      </c>
      <c r="I58" s="144">
        <f>VLOOKUP($A58,IF(C58=1,Pre_04.12.18!$B$17:$O$40,IF(C58=2,Pre_05.12.18!$B$17:$O$40,IF(C58=3,Pre_06.12.18!$B$17:$O$40,IF(C58=4,Pre_07.12.18!$B$17:$O$40,IF(C58=5,Inc_10.12.18!$B$17:$O$40,IF(C58=6,Inc_12.12.18!$B$17:$O$40,IF(C58=7,Inc_14.12.18!$B$17:$O$40,IF(C58=8,Inc_17.12.18!$B$17:$O$40,IF(C58=9,Inc_14.01.19!$B$17:$O$40,Inc_21.01.19!$B$17:$O$40))))))))),2,FALSE)</f>
        <v>43440.416666666664</v>
      </c>
      <c r="J58">
        <f t="shared" si="5"/>
        <v>2018</v>
      </c>
      <c r="K58">
        <f t="shared" si="26"/>
        <v>12</v>
      </c>
      <c r="L58">
        <f t="shared" si="27"/>
        <v>6.4166666666642413</v>
      </c>
      <c r="M58" t="s">
        <v>290</v>
      </c>
      <c r="N58" s="66">
        <f t="shared" si="28"/>
        <v>2.6666666666642413</v>
      </c>
      <c r="O58">
        <f>IFERROR(VLOOKUP($A58,IF(C58=1,Pre_04.12.18!$B$17:$O$40,IF(C58=2,Pre_05.12.18!$B$17:$O$40,IF(C58=3,Pre_06.12.18!$B$17:$O$40,IF(C58=4,Pre_07.12.18!$B$17:$O$40,IF(C58=5,Inc_10.12.18!$B$17:$O$40,IF(C58=6,Inc_12.12.18!$B$17:$O$40,IF(C58=7,Inc_14.12.18!$B$17:$O$40,IF(C58=8,Inc_17.12.18!$B$17:$O$40,IF(C58=9,Inc_14.01.19!$B$17:$O$40,Inc_21.01.19!$B$17:$O$40))))))))),14,FALSE),"")</f>
        <v>2.0328643754775242</v>
      </c>
      <c r="P58" s="66">
        <f t="shared" si="9"/>
        <v>2.6666666666642413</v>
      </c>
    </row>
    <row r="59" spans="1:16">
      <c r="A59" t="s">
        <v>32</v>
      </c>
      <c r="B59" t="str">
        <f t="shared" si="1"/>
        <v>HEW41</v>
      </c>
      <c r="C59">
        <f t="shared" si="16"/>
        <v>3</v>
      </c>
      <c r="D59" t="str">
        <f t="shared" si="17"/>
        <v/>
      </c>
      <c r="E59">
        <f>VLOOKUP($A59,Pre_04.12.18!$B$17:$O$40,9,FALSE)</f>
        <v>43437.75</v>
      </c>
      <c r="F59">
        <f t="shared" si="2"/>
        <v>2018</v>
      </c>
      <c r="G59">
        <f t="shared" si="24"/>
        <v>12</v>
      </c>
      <c r="H59">
        <f t="shared" si="25"/>
        <v>3.75</v>
      </c>
      <c r="I59" s="144">
        <f>VLOOKUP($A59,IF(C59=1,Pre_04.12.18!$B$17:$O$40,IF(C59=2,Pre_05.12.18!$B$17:$O$40,IF(C59=3,Pre_06.12.18!$B$17:$O$40,IF(C59=4,Pre_07.12.18!$B$17:$O$40,IF(C59=5,Inc_10.12.18!$B$17:$O$40,IF(C59=6,Inc_12.12.18!$B$17:$O$40,IF(C59=7,Inc_14.12.18!$B$17:$O$40,IF(C59=8,Inc_17.12.18!$B$17:$O$40,IF(C59=9,Inc_14.01.19!$B$17:$O$40,Inc_21.01.19!$B$17:$O$40))))))))),2,FALSE)</f>
        <v>43440.416666666664</v>
      </c>
      <c r="J59">
        <f t="shared" si="5"/>
        <v>2018</v>
      </c>
      <c r="K59">
        <f t="shared" si="26"/>
        <v>12</v>
      </c>
      <c r="L59">
        <f t="shared" si="27"/>
        <v>6.4166666666642413</v>
      </c>
      <c r="M59" t="s">
        <v>290</v>
      </c>
      <c r="N59" s="66">
        <f t="shared" si="28"/>
        <v>2.6666666666642413</v>
      </c>
      <c r="O59">
        <f>IFERROR(VLOOKUP($A59,IF(C59=1,Pre_04.12.18!$B$17:$O$40,IF(C59=2,Pre_05.12.18!$B$17:$O$40,IF(C59=3,Pre_06.12.18!$B$17:$O$40,IF(C59=4,Pre_07.12.18!$B$17:$O$40,IF(C59=5,Inc_10.12.18!$B$17:$O$40,IF(C59=6,Inc_12.12.18!$B$17:$O$40,IF(C59=7,Inc_14.12.18!$B$17:$O$40,IF(C59=8,Inc_17.12.18!$B$17:$O$40,IF(C59=9,Inc_14.01.19!$B$17:$O$40,Inc_21.01.19!$B$17:$O$40))))))))),14,FALSE),"")</f>
        <v>1.6003243746172375</v>
      </c>
      <c r="P59" s="66">
        <f t="shared" si="9"/>
        <v>2.6666666666642413</v>
      </c>
    </row>
    <row r="60" spans="1:16">
      <c r="A60" t="s">
        <v>5</v>
      </c>
      <c r="B60" t="str">
        <f t="shared" si="1"/>
        <v>HEW42</v>
      </c>
      <c r="C60">
        <f t="shared" si="16"/>
        <v>3</v>
      </c>
      <c r="D60" t="str">
        <f t="shared" si="17"/>
        <v/>
      </c>
      <c r="E60">
        <f>VLOOKUP($A60,Pre_04.12.18!$B$17:$O$40,9,FALSE)</f>
        <v>43437.75</v>
      </c>
      <c r="F60">
        <f t="shared" si="2"/>
        <v>2018</v>
      </c>
      <c r="G60">
        <f t="shared" si="24"/>
        <v>12</v>
      </c>
      <c r="H60">
        <f t="shared" si="25"/>
        <v>3.75</v>
      </c>
      <c r="I60" s="144">
        <f>VLOOKUP($A60,IF(C60=1,Pre_04.12.18!$B$17:$O$40,IF(C60=2,Pre_05.12.18!$B$17:$O$40,IF(C60=3,Pre_06.12.18!$B$17:$O$40,IF(C60=4,Pre_07.12.18!$B$17:$O$40,IF(C60=5,Inc_10.12.18!$B$17:$O$40,IF(C60=6,Inc_12.12.18!$B$17:$O$40,IF(C60=7,Inc_14.12.18!$B$17:$O$40,IF(C60=8,Inc_17.12.18!$B$17:$O$40,IF(C60=9,Inc_14.01.19!$B$17:$O$40,Inc_21.01.19!$B$17:$O$40))))))))),2,FALSE)</f>
        <v>43440.416666666664</v>
      </c>
      <c r="J60">
        <f t="shared" si="5"/>
        <v>2018</v>
      </c>
      <c r="K60">
        <f t="shared" si="26"/>
        <v>12</v>
      </c>
      <c r="L60">
        <f t="shared" si="27"/>
        <v>6.4166666666642413</v>
      </c>
      <c r="M60" t="s">
        <v>290</v>
      </c>
      <c r="N60" s="66">
        <f t="shared" si="28"/>
        <v>2.6666666666642413</v>
      </c>
      <c r="O60">
        <f>IFERROR(VLOOKUP($A60,IF(C60=1,Pre_04.12.18!$B$17:$O$40,IF(C60=2,Pre_05.12.18!$B$17:$O$40,IF(C60=3,Pre_06.12.18!$B$17:$O$40,IF(C60=4,Pre_07.12.18!$B$17:$O$40,IF(C60=5,Inc_10.12.18!$B$17:$O$40,IF(C60=6,Inc_12.12.18!$B$17:$O$40,IF(C60=7,Inc_14.12.18!$B$17:$O$40,IF(C60=8,Inc_17.12.18!$B$17:$O$40,IF(C60=9,Inc_14.01.19!$B$17:$O$40,Inc_21.01.19!$B$17:$O$40))))))))),14,FALSE),"")</f>
        <v>1.3174542537354934</v>
      </c>
      <c r="P60" s="66">
        <f t="shared" si="9"/>
        <v>2.6666666666642413</v>
      </c>
    </row>
    <row r="61" spans="1:16">
      <c r="A61" t="s">
        <v>6</v>
      </c>
      <c r="B61" t="str">
        <f t="shared" si="1"/>
        <v>HEW42</v>
      </c>
      <c r="C61">
        <f t="shared" si="16"/>
        <v>3</v>
      </c>
      <c r="D61" t="str">
        <f t="shared" si="17"/>
        <v/>
      </c>
      <c r="E61">
        <f>VLOOKUP($A61,Pre_04.12.18!$B$17:$O$40,9,FALSE)</f>
        <v>43437.75</v>
      </c>
      <c r="F61">
        <f t="shared" si="2"/>
        <v>2018</v>
      </c>
      <c r="G61">
        <f t="shared" si="24"/>
        <v>12</v>
      </c>
      <c r="H61">
        <f t="shared" si="25"/>
        <v>3.75</v>
      </c>
      <c r="I61" s="144">
        <f>VLOOKUP($A61,IF(C61=1,Pre_04.12.18!$B$17:$O$40,IF(C61=2,Pre_05.12.18!$B$17:$O$40,IF(C61=3,Pre_06.12.18!$B$17:$O$40,IF(C61=4,Pre_07.12.18!$B$17:$O$40,IF(C61=5,Inc_10.12.18!$B$17:$O$40,IF(C61=6,Inc_12.12.18!$B$17:$O$40,IF(C61=7,Inc_14.12.18!$B$17:$O$40,IF(C61=8,Inc_17.12.18!$B$17:$O$40,IF(C61=9,Inc_14.01.19!$B$17:$O$40,Inc_21.01.19!$B$17:$O$40))))))))),2,FALSE)</f>
        <v>43440.416666666664</v>
      </c>
      <c r="J61">
        <f t="shared" si="5"/>
        <v>2018</v>
      </c>
      <c r="K61">
        <f t="shared" si="26"/>
        <v>12</v>
      </c>
      <c r="L61">
        <f t="shared" si="27"/>
        <v>6.4166666666642413</v>
      </c>
      <c r="M61" t="s">
        <v>290</v>
      </c>
      <c r="N61" s="66">
        <f t="shared" si="28"/>
        <v>2.6666666666642413</v>
      </c>
      <c r="O61">
        <f>IFERROR(VLOOKUP($A61,IF(C61=1,Pre_04.12.18!$B$17:$O$40,IF(C61=2,Pre_05.12.18!$B$17:$O$40,IF(C61=3,Pre_06.12.18!$B$17:$O$40,IF(C61=4,Pre_07.12.18!$B$17:$O$40,IF(C61=5,Inc_10.12.18!$B$17:$O$40,IF(C61=6,Inc_12.12.18!$B$17:$O$40,IF(C61=7,Inc_14.12.18!$B$17:$O$40,IF(C61=8,Inc_17.12.18!$B$17:$O$40,IF(C61=9,Inc_14.01.19!$B$17:$O$40,Inc_21.01.19!$B$17:$O$40))))))))),14,FALSE),"")</f>
        <v>0.72144553225829211</v>
      </c>
      <c r="P61" s="66">
        <f t="shared" si="9"/>
        <v>2.6666666666642413</v>
      </c>
    </row>
    <row r="62" spans="1:16">
      <c r="A62" t="s">
        <v>7</v>
      </c>
      <c r="B62" t="str">
        <f t="shared" si="1"/>
        <v>SEG38</v>
      </c>
      <c r="C62">
        <f t="shared" si="16"/>
        <v>3</v>
      </c>
      <c r="D62" t="str">
        <f t="shared" si="17"/>
        <v/>
      </c>
      <c r="E62">
        <f>VLOOKUP($A62,Pre_04.12.18!$B$17:$O$40,9,FALSE)</f>
        <v>43437.75</v>
      </c>
      <c r="F62">
        <f t="shared" si="2"/>
        <v>2018</v>
      </c>
      <c r="G62">
        <f t="shared" si="24"/>
        <v>12</v>
      </c>
      <c r="H62">
        <f t="shared" si="25"/>
        <v>3.75</v>
      </c>
      <c r="I62" s="144">
        <f>VLOOKUP($A62,IF(C62=1,Pre_04.12.18!$B$17:$O$40,IF(C62=2,Pre_05.12.18!$B$17:$O$40,IF(C62=3,Pre_06.12.18!$B$17:$O$40,IF(C62=4,Pre_07.12.18!$B$17:$O$40,IF(C62=5,Inc_10.12.18!$B$17:$O$40,IF(C62=6,Inc_12.12.18!$B$17:$O$40,IF(C62=7,Inc_14.12.18!$B$17:$O$40,IF(C62=8,Inc_17.12.18!$B$17:$O$40,IF(C62=9,Inc_14.01.19!$B$17:$O$40,Inc_21.01.19!$B$17:$O$40))))))))),2,FALSE)</f>
        <v>43440.416666666664</v>
      </c>
      <c r="J62">
        <f t="shared" si="5"/>
        <v>2018</v>
      </c>
      <c r="K62">
        <f t="shared" si="26"/>
        <v>12</v>
      </c>
      <c r="L62">
        <f t="shared" si="27"/>
        <v>6.4166666666642413</v>
      </c>
      <c r="M62" t="s">
        <v>290</v>
      </c>
      <c r="N62" s="66">
        <f t="shared" si="28"/>
        <v>2.6666666666642413</v>
      </c>
      <c r="O62">
        <f>IFERROR(VLOOKUP($A62,IF(C62=1,Pre_04.12.18!$B$17:$O$40,IF(C62=2,Pre_05.12.18!$B$17:$O$40,IF(C62=3,Pre_06.12.18!$B$17:$O$40,IF(C62=4,Pre_07.12.18!$B$17:$O$40,IF(C62=5,Inc_10.12.18!$B$17:$O$40,IF(C62=6,Inc_12.12.18!$B$17:$O$40,IF(C62=7,Inc_14.12.18!$B$17:$O$40,IF(C62=8,Inc_17.12.18!$B$17:$O$40,IF(C62=9,Inc_14.01.19!$B$17:$O$40,Inc_21.01.19!$B$17:$O$40))))))))),14,FALSE),"")</f>
        <v>16.754698641819907</v>
      </c>
      <c r="P62" s="66">
        <f t="shared" si="9"/>
        <v>2.6666666666642413</v>
      </c>
    </row>
    <row r="63" spans="1:16">
      <c r="A63" t="s">
        <v>8</v>
      </c>
      <c r="B63" t="str">
        <f t="shared" si="1"/>
        <v>SEG38</v>
      </c>
      <c r="C63">
        <f t="shared" si="16"/>
        <v>3</v>
      </c>
      <c r="D63" t="str">
        <f t="shared" si="17"/>
        <v/>
      </c>
      <c r="E63">
        <f>VLOOKUP($A63,Pre_04.12.18!$B$17:$O$40,9,FALSE)</f>
        <v>43437.75</v>
      </c>
      <c r="F63">
        <f t="shared" si="2"/>
        <v>2018</v>
      </c>
      <c r="G63">
        <f t="shared" si="24"/>
        <v>12</v>
      </c>
      <c r="H63">
        <f t="shared" si="25"/>
        <v>3.75</v>
      </c>
      <c r="I63" s="144">
        <f>VLOOKUP($A63,IF(C63=1,Pre_04.12.18!$B$17:$O$40,IF(C63=2,Pre_05.12.18!$B$17:$O$40,IF(C63=3,Pre_06.12.18!$B$17:$O$40,IF(C63=4,Pre_07.12.18!$B$17:$O$40,IF(C63=5,Inc_10.12.18!$B$17:$O$40,IF(C63=6,Inc_12.12.18!$B$17:$O$40,IF(C63=7,Inc_14.12.18!$B$17:$O$40,IF(C63=8,Inc_17.12.18!$B$17:$O$40,IF(C63=9,Inc_14.01.19!$B$17:$O$40,Inc_21.01.19!$B$17:$O$40))))))))),2,FALSE)</f>
        <v>43440.416666666664</v>
      </c>
      <c r="J63">
        <f t="shared" si="5"/>
        <v>2018</v>
      </c>
      <c r="K63">
        <f t="shared" si="26"/>
        <v>12</v>
      </c>
      <c r="L63">
        <f t="shared" si="27"/>
        <v>6.4166666666642413</v>
      </c>
      <c r="M63" t="s">
        <v>290</v>
      </c>
      <c r="N63" s="66">
        <f t="shared" si="28"/>
        <v>2.6666666666642413</v>
      </c>
      <c r="O63">
        <f>IFERROR(VLOOKUP($A63,IF(C63=1,Pre_04.12.18!$B$17:$O$40,IF(C63=2,Pre_05.12.18!$B$17:$O$40,IF(C63=3,Pre_06.12.18!$B$17:$O$40,IF(C63=4,Pre_07.12.18!$B$17:$O$40,IF(C63=5,Inc_10.12.18!$B$17:$O$40,IF(C63=6,Inc_12.12.18!$B$17:$O$40,IF(C63=7,Inc_14.12.18!$B$17:$O$40,IF(C63=8,Inc_17.12.18!$B$17:$O$40,IF(C63=9,Inc_14.01.19!$B$17:$O$40,Inc_21.01.19!$B$17:$O$40))))))))),14,FALSE),"")</f>
        <v>18.538285414921724</v>
      </c>
      <c r="P63" s="66">
        <f t="shared" si="9"/>
        <v>2.6666666666642413</v>
      </c>
    </row>
    <row r="64" spans="1:16">
      <c r="A64" t="s">
        <v>9</v>
      </c>
      <c r="B64" t="str">
        <f t="shared" si="1"/>
        <v>SEG40</v>
      </c>
      <c r="C64">
        <f t="shared" si="16"/>
        <v>3</v>
      </c>
      <c r="D64" t="str">
        <f t="shared" si="17"/>
        <v/>
      </c>
      <c r="E64">
        <f>VLOOKUP($A64,Pre_04.12.18!$B$17:$O$40,9,FALSE)</f>
        <v>43437.75</v>
      </c>
      <c r="F64">
        <f t="shared" si="2"/>
        <v>2018</v>
      </c>
      <c r="G64">
        <f t="shared" si="24"/>
        <v>12</v>
      </c>
      <c r="H64">
        <f t="shared" si="25"/>
        <v>3.75</v>
      </c>
      <c r="I64" s="144">
        <f>VLOOKUP($A64,IF(C64=1,Pre_04.12.18!$B$17:$O$40,IF(C64=2,Pre_05.12.18!$B$17:$O$40,IF(C64=3,Pre_06.12.18!$B$17:$O$40,IF(C64=4,Pre_07.12.18!$B$17:$O$40,IF(C64=5,Inc_10.12.18!$B$17:$O$40,IF(C64=6,Inc_12.12.18!$B$17:$O$40,IF(C64=7,Inc_14.12.18!$B$17:$O$40,IF(C64=8,Inc_17.12.18!$B$17:$O$40,IF(C64=9,Inc_14.01.19!$B$17:$O$40,Inc_21.01.19!$B$17:$O$40))))))))),2,FALSE)</f>
        <v>43440.416666666664</v>
      </c>
      <c r="J64">
        <f t="shared" si="5"/>
        <v>2018</v>
      </c>
      <c r="K64">
        <f t="shared" si="26"/>
        <v>12</v>
      </c>
      <c r="L64">
        <f t="shared" si="27"/>
        <v>6.4166666666642413</v>
      </c>
      <c r="M64" t="s">
        <v>290</v>
      </c>
      <c r="N64" s="66">
        <f t="shared" si="28"/>
        <v>2.6666666666642413</v>
      </c>
      <c r="O64">
        <f>IFERROR(VLOOKUP($A64,IF(C64=1,Pre_04.12.18!$B$17:$O$40,IF(C64=2,Pre_05.12.18!$B$17:$O$40,IF(C64=3,Pre_06.12.18!$B$17:$O$40,IF(C64=4,Pre_07.12.18!$B$17:$O$40,IF(C64=5,Inc_10.12.18!$B$17:$O$40,IF(C64=6,Inc_12.12.18!$B$17:$O$40,IF(C64=7,Inc_14.12.18!$B$17:$O$40,IF(C64=8,Inc_17.12.18!$B$17:$O$40,IF(C64=9,Inc_14.01.19!$B$17:$O$40,Inc_21.01.19!$B$17:$O$40))))))))),14,FALSE),"")</f>
        <v>18.690296968359412</v>
      </c>
      <c r="P64" s="66">
        <f t="shared" si="9"/>
        <v>2.6666666666642413</v>
      </c>
    </row>
    <row r="65" spans="1:16">
      <c r="A65" t="s">
        <v>10</v>
      </c>
      <c r="B65" t="str">
        <f t="shared" si="1"/>
        <v>SEG40</v>
      </c>
      <c r="C65">
        <f t="shared" si="16"/>
        <v>3</v>
      </c>
      <c r="D65" t="str">
        <f t="shared" si="17"/>
        <v/>
      </c>
      <c r="E65">
        <f>VLOOKUP($A65,Pre_04.12.18!$B$17:$O$40,9,FALSE)</f>
        <v>43437.75</v>
      </c>
      <c r="F65">
        <f t="shared" si="2"/>
        <v>2018</v>
      </c>
      <c r="G65">
        <f t="shared" si="24"/>
        <v>12</v>
      </c>
      <c r="H65">
        <f t="shared" si="25"/>
        <v>3.75</v>
      </c>
      <c r="I65" s="144">
        <f>VLOOKUP($A65,IF(C65=1,Pre_04.12.18!$B$17:$O$40,IF(C65=2,Pre_05.12.18!$B$17:$O$40,IF(C65=3,Pre_06.12.18!$B$17:$O$40,IF(C65=4,Pre_07.12.18!$B$17:$O$40,IF(C65=5,Inc_10.12.18!$B$17:$O$40,IF(C65=6,Inc_12.12.18!$B$17:$O$40,IF(C65=7,Inc_14.12.18!$B$17:$O$40,IF(C65=8,Inc_17.12.18!$B$17:$O$40,IF(C65=9,Inc_14.01.19!$B$17:$O$40,Inc_21.01.19!$B$17:$O$40))))))))),2,FALSE)</f>
        <v>43440.416666666664</v>
      </c>
      <c r="J65">
        <f t="shared" si="5"/>
        <v>2018</v>
      </c>
      <c r="K65">
        <f t="shared" si="26"/>
        <v>12</v>
      </c>
      <c r="L65">
        <f t="shared" si="27"/>
        <v>6.4166666666642413</v>
      </c>
      <c r="M65" t="s">
        <v>290</v>
      </c>
      <c r="N65" s="66">
        <f t="shared" si="28"/>
        <v>2.6666666666642413</v>
      </c>
      <c r="O65">
        <f>IFERROR(VLOOKUP($A65,IF(C65=1,Pre_04.12.18!$B$17:$O$40,IF(C65=2,Pre_05.12.18!$B$17:$O$40,IF(C65=3,Pre_06.12.18!$B$17:$O$40,IF(C65=4,Pre_07.12.18!$B$17:$O$40,IF(C65=5,Inc_10.12.18!$B$17:$O$40,IF(C65=6,Inc_12.12.18!$B$17:$O$40,IF(C65=7,Inc_14.12.18!$B$17:$O$40,IF(C65=8,Inc_17.12.18!$B$17:$O$40,IF(C65=9,Inc_14.01.19!$B$17:$O$40,Inc_21.01.19!$B$17:$O$40))))))))),14,FALSE),"")</f>
        <v>17.876925016321369</v>
      </c>
      <c r="P65" s="66">
        <f t="shared" si="9"/>
        <v>2.6666666666642413</v>
      </c>
    </row>
    <row r="66" spans="1:16">
      <c r="A66" t="s">
        <v>11</v>
      </c>
      <c r="B66" t="str">
        <f t="shared" si="1"/>
        <v>SEG46</v>
      </c>
      <c r="C66">
        <f t="shared" si="16"/>
        <v>3</v>
      </c>
      <c r="D66" t="str">
        <f t="shared" si="17"/>
        <v/>
      </c>
      <c r="E66">
        <f>VLOOKUP($A66,Pre_04.12.18!$B$17:$O$40,9,FALSE)</f>
        <v>43437.75</v>
      </c>
      <c r="F66">
        <f t="shared" si="2"/>
        <v>2018</v>
      </c>
      <c r="G66">
        <f t="shared" si="24"/>
        <v>12</v>
      </c>
      <c r="H66">
        <f t="shared" si="25"/>
        <v>3.75</v>
      </c>
      <c r="I66" s="144">
        <f>VLOOKUP($A66,IF(C66=1,Pre_04.12.18!$B$17:$O$40,IF(C66=2,Pre_05.12.18!$B$17:$O$40,IF(C66=3,Pre_06.12.18!$B$17:$O$40,IF(C66=4,Pre_07.12.18!$B$17:$O$40,IF(C66=5,Inc_10.12.18!$B$17:$O$40,IF(C66=6,Inc_12.12.18!$B$17:$O$40,IF(C66=7,Inc_14.12.18!$B$17:$O$40,IF(C66=8,Inc_17.12.18!$B$17:$O$40,IF(C66=9,Inc_14.01.19!$B$17:$O$40,Inc_21.01.19!$B$17:$O$40))))))))),2,FALSE)</f>
        <v>43440.416666666664</v>
      </c>
      <c r="J66">
        <f t="shared" si="5"/>
        <v>2018</v>
      </c>
      <c r="K66">
        <f t="shared" si="26"/>
        <v>12</v>
      </c>
      <c r="L66">
        <f t="shared" si="27"/>
        <v>6.4166666666642413</v>
      </c>
      <c r="M66" t="s">
        <v>290</v>
      </c>
      <c r="N66" s="66">
        <f t="shared" si="28"/>
        <v>2.6666666666642413</v>
      </c>
      <c r="O66">
        <f>IFERROR(VLOOKUP($A66,IF(C66=1,Pre_04.12.18!$B$17:$O$40,IF(C66=2,Pre_05.12.18!$B$17:$O$40,IF(C66=3,Pre_06.12.18!$B$17:$O$40,IF(C66=4,Pre_07.12.18!$B$17:$O$40,IF(C66=5,Inc_10.12.18!$B$17:$O$40,IF(C66=6,Inc_12.12.18!$B$17:$O$40,IF(C66=7,Inc_14.12.18!$B$17:$O$40,IF(C66=8,Inc_17.12.18!$B$17:$O$40,IF(C66=9,Inc_14.01.19!$B$17:$O$40,Inc_21.01.19!$B$17:$O$40))))))))),14,FALSE),"")</f>
        <v>27.692155082880774</v>
      </c>
      <c r="P66" s="66">
        <f t="shared" si="9"/>
        <v>2.6666666666642413</v>
      </c>
    </row>
    <row r="67" spans="1:16">
      <c r="A67" t="s">
        <v>12</v>
      </c>
      <c r="B67" t="str">
        <f t="shared" ref="B67:B130" si="29">LEFT(A67,5)</f>
        <v>SEG46</v>
      </c>
      <c r="C67">
        <f t="shared" si="16"/>
        <v>3</v>
      </c>
      <c r="D67" t="str">
        <f t="shared" si="17"/>
        <v/>
      </c>
      <c r="E67">
        <f>VLOOKUP($A67,Pre_04.12.18!$B$17:$O$40,9,FALSE)</f>
        <v>43437.75</v>
      </c>
      <c r="F67">
        <f t="shared" ref="F67:F130" si="30">YEAR(E67)</f>
        <v>2018</v>
      </c>
      <c r="G67">
        <f t="shared" si="24"/>
        <v>12</v>
      </c>
      <c r="H67">
        <f t="shared" si="25"/>
        <v>3.75</v>
      </c>
      <c r="I67" s="144">
        <f>VLOOKUP($A67,IF(C67=1,Pre_04.12.18!$B$17:$O$40,IF(C67=2,Pre_05.12.18!$B$17:$O$40,IF(C67=3,Pre_06.12.18!$B$17:$O$40,IF(C67=4,Pre_07.12.18!$B$17:$O$40,IF(C67=5,Inc_10.12.18!$B$17:$O$40,IF(C67=6,Inc_12.12.18!$B$17:$O$40,IF(C67=7,Inc_14.12.18!$B$17:$O$40,IF(C67=8,Inc_17.12.18!$B$17:$O$40,IF(C67=9,Inc_14.01.19!$B$17:$O$40,Inc_21.01.19!$B$17:$O$40))))))))),2,FALSE)</f>
        <v>43440.416666666664</v>
      </c>
      <c r="J67">
        <f t="shared" ref="J67:J130" si="31">YEAR(I67)</f>
        <v>2018</v>
      </c>
      <c r="K67">
        <f t="shared" si="26"/>
        <v>12</v>
      </c>
      <c r="L67">
        <f t="shared" si="27"/>
        <v>6.4166666666642413</v>
      </c>
      <c r="M67" t="s">
        <v>290</v>
      </c>
      <c r="N67" s="66">
        <f t="shared" si="28"/>
        <v>2.6666666666642413</v>
      </c>
      <c r="O67">
        <f>IFERROR(VLOOKUP($A67,IF(C67=1,Pre_04.12.18!$B$17:$O$40,IF(C67=2,Pre_05.12.18!$B$17:$O$40,IF(C67=3,Pre_06.12.18!$B$17:$O$40,IF(C67=4,Pre_07.12.18!$B$17:$O$40,IF(C67=5,Inc_10.12.18!$B$17:$O$40,IF(C67=6,Inc_12.12.18!$B$17:$O$40,IF(C67=7,Inc_14.12.18!$B$17:$O$40,IF(C67=8,Inc_17.12.18!$B$17:$O$40,IF(C67=9,Inc_14.01.19!$B$17:$O$40,Inc_21.01.19!$B$17:$O$40))))))))),14,FALSE),"")</f>
        <v>27.531717250336214</v>
      </c>
      <c r="P67" s="66">
        <f t="shared" ref="P67:P130" si="32">IF(M67="pre",N67,I67-VLOOKUP(A67,$A$2:$E$25,5,FALSE))</f>
        <v>2.6666666666642413</v>
      </c>
    </row>
    <row r="68" spans="1:16">
      <c r="A68" t="s">
        <v>13</v>
      </c>
      <c r="B68" t="str">
        <f t="shared" si="29"/>
        <v>SEW11</v>
      </c>
      <c r="C68">
        <f t="shared" si="16"/>
        <v>3</v>
      </c>
      <c r="D68" t="str">
        <f t="shared" si="17"/>
        <v/>
      </c>
      <c r="E68">
        <f>VLOOKUP($A68,Pre_04.12.18!$B$17:$O$40,9,FALSE)</f>
        <v>43437.75</v>
      </c>
      <c r="F68">
        <f t="shared" si="30"/>
        <v>2018</v>
      </c>
      <c r="G68">
        <f t="shared" si="24"/>
        <v>12</v>
      </c>
      <c r="H68">
        <f t="shared" si="25"/>
        <v>3.75</v>
      </c>
      <c r="I68" s="144">
        <f>VLOOKUP($A68,IF(C68=1,Pre_04.12.18!$B$17:$O$40,IF(C68=2,Pre_05.12.18!$B$17:$O$40,IF(C68=3,Pre_06.12.18!$B$17:$O$40,IF(C68=4,Pre_07.12.18!$B$17:$O$40,IF(C68=5,Inc_10.12.18!$B$17:$O$40,IF(C68=6,Inc_12.12.18!$B$17:$O$40,IF(C68=7,Inc_14.12.18!$B$17:$O$40,IF(C68=8,Inc_17.12.18!$B$17:$O$40,IF(C68=9,Inc_14.01.19!$B$17:$O$40,Inc_21.01.19!$B$17:$O$40))))))))),2,FALSE)</f>
        <v>43440.416666666664</v>
      </c>
      <c r="J68">
        <f t="shared" si="31"/>
        <v>2018</v>
      </c>
      <c r="K68">
        <f t="shared" si="26"/>
        <v>12</v>
      </c>
      <c r="L68">
        <f t="shared" si="27"/>
        <v>6.4166666666642413</v>
      </c>
      <c r="M68" t="s">
        <v>290</v>
      </c>
      <c r="N68" s="66">
        <f t="shared" si="28"/>
        <v>2.6666666666642413</v>
      </c>
      <c r="O68">
        <f>IFERROR(VLOOKUP($A68,IF(C68=1,Pre_04.12.18!$B$17:$O$40,IF(C68=2,Pre_05.12.18!$B$17:$O$40,IF(C68=3,Pre_06.12.18!$B$17:$O$40,IF(C68=4,Pre_07.12.18!$B$17:$O$40,IF(C68=5,Inc_10.12.18!$B$17:$O$40,IF(C68=6,Inc_12.12.18!$B$17:$O$40,IF(C68=7,Inc_14.12.18!$B$17:$O$40,IF(C68=8,Inc_17.12.18!$B$17:$O$40,IF(C68=9,Inc_14.01.19!$B$17:$O$40,Inc_21.01.19!$B$17:$O$40))))))))),14,FALSE),"")</f>
        <v>7.3596651037930263</v>
      </c>
      <c r="P68" s="66">
        <f t="shared" si="32"/>
        <v>2.6666666666642413</v>
      </c>
    </row>
    <row r="69" spans="1:16">
      <c r="A69" t="s">
        <v>14</v>
      </c>
      <c r="B69" t="str">
        <f t="shared" si="29"/>
        <v>SEW11</v>
      </c>
      <c r="C69">
        <f t="shared" si="16"/>
        <v>3</v>
      </c>
      <c r="D69" t="str">
        <f t="shared" si="17"/>
        <v/>
      </c>
      <c r="E69">
        <f>VLOOKUP($A69,Pre_04.12.18!$B$17:$O$40,9,FALSE)</f>
        <v>43437.75</v>
      </c>
      <c r="F69">
        <f t="shared" si="30"/>
        <v>2018</v>
      </c>
      <c r="G69">
        <f t="shared" si="24"/>
        <v>12</v>
      </c>
      <c r="H69">
        <f t="shared" si="25"/>
        <v>3.75</v>
      </c>
      <c r="I69" s="144">
        <f>VLOOKUP($A69,IF(C69=1,Pre_04.12.18!$B$17:$O$40,IF(C69=2,Pre_05.12.18!$B$17:$O$40,IF(C69=3,Pre_06.12.18!$B$17:$O$40,IF(C69=4,Pre_07.12.18!$B$17:$O$40,IF(C69=5,Inc_10.12.18!$B$17:$O$40,IF(C69=6,Inc_12.12.18!$B$17:$O$40,IF(C69=7,Inc_14.12.18!$B$17:$O$40,IF(C69=8,Inc_17.12.18!$B$17:$O$40,IF(C69=9,Inc_14.01.19!$B$17:$O$40,Inc_21.01.19!$B$17:$O$40))))))))),2,FALSE)</f>
        <v>43440.416666666664</v>
      </c>
      <c r="J69">
        <f t="shared" si="31"/>
        <v>2018</v>
      </c>
      <c r="K69">
        <f t="shared" si="26"/>
        <v>12</v>
      </c>
      <c r="L69">
        <f t="shared" si="27"/>
        <v>6.4166666666642413</v>
      </c>
      <c r="M69" t="s">
        <v>290</v>
      </c>
      <c r="N69" s="66">
        <f t="shared" si="28"/>
        <v>2.6666666666642413</v>
      </c>
      <c r="O69">
        <f>IFERROR(VLOOKUP($A69,IF(C69=1,Pre_04.12.18!$B$17:$O$40,IF(C69=2,Pre_05.12.18!$B$17:$O$40,IF(C69=3,Pre_06.12.18!$B$17:$O$40,IF(C69=4,Pre_07.12.18!$B$17:$O$40,IF(C69=5,Inc_10.12.18!$B$17:$O$40,IF(C69=6,Inc_12.12.18!$B$17:$O$40,IF(C69=7,Inc_14.12.18!$B$17:$O$40,IF(C69=8,Inc_17.12.18!$B$17:$O$40,IF(C69=9,Inc_14.01.19!$B$17:$O$40,Inc_21.01.19!$B$17:$O$40))))))))),14,FALSE),"")</f>
        <v>7.7005063658210249</v>
      </c>
      <c r="P69" s="66">
        <f t="shared" si="32"/>
        <v>2.6666666666642413</v>
      </c>
    </row>
    <row r="70" spans="1:16">
      <c r="A70" t="s">
        <v>15</v>
      </c>
      <c r="B70" t="str">
        <f t="shared" si="29"/>
        <v>SEW34</v>
      </c>
      <c r="C70">
        <f t="shared" si="16"/>
        <v>3</v>
      </c>
      <c r="D70" t="str">
        <f t="shared" si="17"/>
        <v/>
      </c>
      <c r="E70">
        <f>VLOOKUP($A70,Pre_04.12.18!$B$17:$O$40,9,FALSE)</f>
        <v>43437.75</v>
      </c>
      <c r="F70">
        <f t="shared" si="30"/>
        <v>2018</v>
      </c>
      <c r="G70">
        <f t="shared" si="24"/>
        <v>12</v>
      </c>
      <c r="H70">
        <f t="shared" si="25"/>
        <v>3.75</v>
      </c>
      <c r="I70" s="144">
        <f>VLOOKUP($A70,IF(C70=1,Pre_04.12.18!$B$17:$O$40,IF(C70=2,Pre_05.12.18!$B$17:$O$40,IF(C70=3,Pre_06.12.18!$B$17:$O$40,IF(C70=4,Pre_07.12.18!$B$17:$O$40,IF(C70=5,Inc_10.12.18!$B$17:$O$40,IF(C70=6,Inc_12.12.18!$B$17:$O$40,IF(C70=7,Inc_14.12.18!$B$17:$O$40,IF(C70=8,Inc_17.12.18!$B$17:$O$40,IF(C70=9,Inc_14.01.19!$B$17:$O$40,Inc_21.01.19!$B$17:$O$40))))))))),2,FALSE)</f>
        <v>43440.416666666664</v>
      </c>
      <c r="J70">
        <f t="shared" si="31"/>
        <v>2018</v>
      </c>
      <c r="K70">
        <f t="shared" si="26"/>
        <v>12</v>
      </c>
      <c r="L70">
        <f t="shared" si="27"/>
        <v>6.4166666666642413</v>
      </c>
      <c r="M70" t="s">
        <v>290</v>
      </c>
      <c r="N70" s="66">
        <f t="shared" si="28"/>
        <v>2.6666666666642413</v>
      </c>
      <c r="O70">
        <f>IFERROR(VLOOKUP($A70,IF(C70=1,Pre_04.12.18!$B$17:$O$40,IF(C70=2,Pre_05.12.18!$B$17:$O$40,IF(C70=3,Pre_06.12.18!$B$17:$O$40,IF(C70=4,Pre_07.12.18!$B$17:$O$40,IF(C70=5,Inc_10.12.18!$B$17:$O$40,IF(C70=6,Inc_12.12.18!$B$17:$O$40,IF(C70=7,Inc_14.12.18!$B$17:$O$40,IF(C70=8,Inc_17.12.18!$B$17:$O$40,IF(C70=9,Inc_14.01.19!$B$17:$O$40,Inc_21.01.19!$B$17:$O$40))))))))),14,FALSE),"")</f>
        <v>1.3458482815600754</v>
      </c>
      <c r="P70" s="66">
        <f t="shared" si="32"/>
        <v>2.6666666666642413</v>
      </c>
    </row>
    <row r="71" spans="1:16">
      <c r="A71" t="s">
        <v>16</v>
      </c>
      <c r="B71" t="str">
        <f t="shared" si="29"/>
        <v>SEW34</v>
      </c>
      <c r="C71">
        <f t="shared" si="16"/>
        <v>3</v>
      </c>
      <c r="D71" t="str">
        <f t="shared" si="17"/>
        <v/>
      </c>
      <c r="E71">
        <f>VLOOKUP($A71,Pre_04.12.18!$B$17:$O$40,9,FALSE)</f>
        <v>43437.75</v>
      </c>
      <c r="F71">
        <f t="shared" si="30"/>
        <v>2018</v>
      </c>
      <c r="G71">
        <f t="shared" si="24"/>
        <v>12</v>
      </c>
      <c r="H71">
        <f t="shared" si="25"/>
        <v>3.75</v>
      </c>
      <c r="I71" s="144">
        <f>VLOOKUP($A71,IF(C71=1,Pre_04.12.18!$B$17:$O$40,IF(C71=2,Pre_05.12.18!$B$17:$O$40,IF(C71=3,Pre_06.12.18!$B$17:$O$40,IF(C71=4,Pre_07.12.18!$B$17:$O$40,IF(C71=5,Inc_10.12.18!$B$17:$O$40,IF(C71=6,Inc_12.12.18!$B$17:$O$40,IF(C71=7,Inc_14.12.18!$B$17:$O$40,IF(C71=8,Inc_17.12.18!$B$17:$O$40,IF(C71=9,Inc_14.01.19!$B$17:$O$40,Inc_21.01.19!$B$17:$O$40))))))))),2,FALSE)</f>
        <v>43440.416666666664</v>
      </c>
      <c r="J71">
        <f t="shared" si="31"/>
        <v>2018</v>
      </c>
      <c r="K71">
        <f t="shared" si="26"/>
        <v>12</v>
      </c>
      <c r="L71">
        <f t="shared" si="27"/>
        <v>6.4166666666642413</v>
      </c>
      <c r="M71" t="s">
        <v>290</v>
      </c>
      <c r="N71" s="66">
        <f t="shared" si="28"/>
        <v>2.6666666666642413</v>
      </c>
      <c r="O71">
        <f>IFERROR(VLOOKUP($A71,IF(C71=1,Pre_04.12.18!$B$17:$O$40,IF(C71=2,Pre_05.12.18!$B$17:$O$40,IF(C71=3,Pre_06.12.18!$B$17:$O$40,IF(C71=4,Pre_07.12.18!$B$17:$O$40,IF(C71=5,Inc_10.12.18!$B$17:$O$40,IF(C71=6,Inc_12.12.18!$B$17:$O$40,IF(C71=7,Inc_14.12.18!$B$17:$O$40,IF(C71=8,Inc_17.12.18!$B$17:$O$40,IF(C71=9,Inc_14.01.19!$B$17:$O$40,Inc_21.01.19!$B$17:$O$40))))))))),14,FALSE),"")</f>
        <v>1.0232791801804959</v>
      </c>
      <c r="P71" s="66">
        <f t="shared" si="32"/>
        <v>2.6666666666642413</v>
      </c>
    </row>
    <row r="72" spans="1:16">
      <c r="A72" t="s">
        <v>17</v>
      </c>
      <c r="B72" t="str">
        <f t="shared" si="29"/>
        <v>SEW43</v>
      </c>
      <c r="C72">
        <f t="shared" si="16"/>
        <v>3</v>
      </c>
      <c r="D72" t="str">
        <f t="shared" si="17"/>
        <v/>
      </c>
      <c r="E72">
        <f>VLOOKUP($A72,Pre_04.12.18!$B$17:$O$40,9,FALSE)</f>
        <v>43437.75</v>
      </c>
      <c r="F72">
        <f t="shared" si="30"/>
        <v>2018</v>
      </c>
      <c r="G72">
        <f t="shared" si="24"/>
        <v>12</v>
      </c>
      <c r="H72">
        <f t="shared" si="25"/>
        <v>3.75</v>
      </c>
      <c r="I72" s="144">
        <f>VLOOKUP($A72,IF(C72=1,Pre_04.12.18!$B$17:$O$40,IF(C72=2,Pre_05.12.18!$B$17:$O$40,IF(C72=3,Pre_06.12.18!$B$17:$O$40,IF(C72=4,Pre_07.12.18!$B$17:$O$40,IF(C72=5,Inc_10.12.18!$B$17:$O$40,IF(C72=6,Inc_12.12.18!$B$17:$O$40,IF(C72=7,Inc_14.12.18!$B$17:$O$40,IF(C72=8,Inc_17.12.18!$B$17:$O$40,IF(C72=9,Inc_14.01.19!$B$17:$O$40,Inc_21.01.19!$B$17:$O$40))))))))),2,FALSE)</f>
        <v>43440.416666666664</v>
      </c>
      <c r="J72">
        <f t="shared" si="31"/>
        <v>2018</v>
      </c>
      <c r="K72">
        <f t="shared" si="26"/>
        <v>12</v>
      </c>
      <c r="L72">
        <f t="shared" si="27"/>
        <v>6.4166666666642413</v>
      </c>
      <c r="M72" t="s">
        <v>290</v>
      </c>
      <c r="N72" s="66">
        <f t="shared" si="28"/>
        <v>2.6666666666642413</v>
      </c>
      <c r="O72">
        <f>IFERROR(VLOOKUP($A72,IF(C72=1,Pre_04.12.18!$B$17:$O$40,IF(C72=2,Pre_05.12.18!$B$17:$O$40,IF(C72=3,Pre_06.12.18!$B$17:$O$40,IF(C72=4,Pre_07.12.18!$B$17:$O$40,IF(C72=5,Inc_10.12.18!$B$17:$O$40,IF(C72=6,Inc_12.12.18!$B$17:$O$40,IF(C72=7,Inc_14.12.18!$B$17:$O$40,IF(C72=8,Inc_17.12.18!$B$17:$O$40,IF(C72=9,Inc_14.01.19!$B$17:$O$40,Inc_21.01.19!$B$17:$O$40))))))))),14,FALSE),"")</f>
        <v>0.30902071441745022</v>
      </c>
      <c r="P72" s="66">
        <f t="shared" si="32"/>
        <v>2.6666666666642413</v>
      </c>
    </row>
    <row r="73" spans="1:16">
      <c r="A73" t="s">
        <v>18</v>
      </c>
      <c r="B73" t="str">
        <f t="shared" si="29"/>
        <v>SEW43</v>
      </c>
      <c r="C73">
        <f t="shared" si="16"/>
        <v>3</v>
      </c>
      <c r="D73" t="str">
        <f t="shared" si="17"/>
        <v/>
      </c>
      <c r="E73">
        <f>VLOOKUP($A73,Pre_04.12.18!$B$17:$O$40,9,FALSE)</f>
        <v>43437.75</v>
      </c>
      <c r="F73">
        <f t="shared" si="30"/>
        <v>2018</v>
      </c>
      <c r="G73">
        <f t="shared" si="24"/>
        <v>12</v>
      </c>
      <c r="H73">
        <f t="shared" si="25"/>
        <v>3.75</v>
      </c>
      <c r="I73" s="144">
        <f>VLOOKUP($A73,IF(C73=1,Pre_04.12.18!$B$17:$O$40,IF(C73=2,Pre_05.12.18!$B$17:$O$40,IF(C73=3,Pre_06.12.18!$B$17:$O$40,IF(C73=4,Pre_07.12.18!$B$17:$O$40,IF(C73=5,Inc_10.12.18!$B$17:$O$40,IF(C73=6,Inc_12.12.18!$B$17:$O$40,IF(C73=7,Inc_14.12.18!$B$17:$O$40,IF(C73=8,Inc_17.12.18!$B$17:$O$40,IF(C73=9,Inc_14.01.19!$B$17:$O$40,Inc_21.01.19!$B$17:$O$40))))))))),2,FALSE)</f>
        <v>43440.416666666664</v>
      </c>
      <c r="J73">
        <f t="shared" si="31"/>
        <v>2018</v>
      </c>
      <c r="K73">
        <f t="shared" si="26"/>
        <v>12</v>
      </c>
      <c r="L73">
        <f t="shared" si="27"/>
        <v>6.4166666666642413</v>
      </c>
      <c r="M73" t="s">
        <v>290</v>
      </c>
      <c r="N73" s="66">
        <f t="shared" si="28"/>
        <v>2.6666666666642413</v>
      </c>
      <c r="O73">
        <f>IFERROR(VLOOKUP($A73,IF(C73=1,Pre_04.12.18!$B$17:$O$40,IF(C73=2,Pre_05.12.18!$B$17:$O$40,IF(C73=3,Pre_06.12.18!$B$17:$O$40,IF(C73=4,Pre_07.12.18!$B$17:$O$40,IF(C73=5,Inc_10.12.18!$B$17:$O$40,IF(C73=6,Inc_12.12.18!$B$17:$O$40,IF(C73=7,Inc_14.12.18!$B$17:$O$40,IF(C73=8,Inc_17.12.18!$B$17:$O$40,IF(C73=9,Inc_14.01.19!$B$17:$O$40,Inc_21.01.19!$B$17:$O$40))))))))),14,FALSE),"")</f>
        <v>0.71052354908103932</v>
      </c>
      <c r="P73" s="66">
        <f t="shared" si="32"/>
        <v>2.6666666666642413</v>
      </c>
    </row>
    <row r="74" spans="1:16">
      <c r="A74" t="s">
        <v>27</v>
      </c>
      <c r="B74" t="str">
        <f t="shared" si="29"/>
        <v>HEG10</v>
      </c>
      <c r="C74">
        <v>4</v>
      </c>
      <c r="D74" t="str">
        <f t="shared" si="17"/>
        <v/>
      </c>
      <c r="E74">
        <f>VLOOKUP($A74,Pre_04.12.18!$B$17:$O$40,9,FALSE)</f>
        <v>43437.75</v>
      </c>
      <c r="F74">
        <f t="shared" si="30"/>
        <v>2018</v>
      </c>
      <c r="G74">
        <f t="shared" si="24"/>
        <v>12</v>
      </c>
      <c r="H74">
        <f t="shared" si="25"/>
        <v>3.75</v>
      </c>
      <c r="I74" s="144">
        <f>VLOOKUP($A74,IF(C74=1,Pre_04.12.18!$B$17:$O$40,IF(C74=2,Pre_05.12.18!$B$17:$O$40,IF(C74=3,Pre_06.12.18!$B$17:$O$40,IF(C74=4,Pre_07.12.18!$B$17:$O$40,IF(C74=5,Inc_10.12.18!$B$17:$O$40,IF(C74=6,Inc_12.12.18!$B$17:$O$40,IF(C74=7,Inc_14.12.18!$B$17:$O$40,IF(C74=8,Inc_17.12.18!$B$17:$O$40,IF(C74=9,Inc_14.01.19!$B$17:$O$40,Inc_21.01.19!$B$17:$O$40))))))))),2,FALSE)</f>
        <v>43441.583333333336</v>
      </c>
      <c r="J74">
        <f t="shared" si="31"/>
        <v>2018</v>
      </c>
      <c r="K74">
        <f t="shared" si="26"/>
        <v>12</v>
      </c>
      <c r="L74">
        <f t="shared" si="27"/>
        <v>7.5833333333357587</v>
      </c>
      <c r="M74" t="s">
        <v>290</v>
      </c>
      <c r="N74" s="66">
        <f t="shared" si="28"/>
        <v>3.8333333333357587</v>
      </c>
      <c r="O74">
        <f>IFERROR(VLOOKUP($A74,IF(C74=1,Pre_04.12.18!$B$17:$O$40,IF(C74=2,Pre_05.12.18!$B$17:$O$40,IF(C74=3,Pre_06.12.18!$B$17:$O$40,IF(C74=4,Pre_07.12.18!$B$17:$O$40,IF(C74=5,Inc_10.12.18!$B$17:$O$40,IF(C74=6,Inc_12.12.18!$B$17:$O$40,IF(C74=7,Inc_14.12.18!$B$17:$O$40,IF(C74=8,Inc_17.12.18!$B$17:$O$40,IF(C74=9,Inc_14.01.19!$B$17:$O$40,Inc_21.01.19!$B$17:$O$40))))))))),14,FALSE),"")</f>
        <v>54.590226787076574</v>
      </c>
      <c r="P74" s="66">
        <f t="shared" si="32"/>
        <v>3.8333333333357587</v>
      </c>
    </row>
    <row r="75" spans="1:16">
      <c r="A75" t="s">
        <v>28</v>
      </c>
      <c r="B75" t="str">
        <f t="shared" si="29"/>
        <v>HEG10</v>
      </c>
      <c r="C75">
        <f t="shared" ref="C75" si="33">C74</f>
        <v>4</v>
      </c>
      <c r="D75" t="str">
        <f t="shared" si="17"/>
        <v/>
      </c>
      <c r="E75">
        <f>VLOOKUP($A75,Pre_04.12.18!$B$17:$O$40,9,FALSE)</f>
        <v>43437.75</v>
      </c>
      <c r="F75">
        <f t="shared" si="30"/>
        <v>2018</v>
      </c>
      <c r="G75">
        <f t="shared" ref="G75:G138" si="34">MONTH(E75)</f>
        <v>12</v>
      </c>
      <c r="H75">
        <f t="shared" ref="H75:H138" si="35">DAY(E75)+E75-ROUNDDOWN(E75,0)</f>
        <v>3.75</v>
      </c>
      <c r="I75" s="144">
        <f>VLOOKUP($A75,IF(C75=1,Pre_04.12.18!$B$17:$O$40,IF(C75=2,Pre_05.12.18!$B$17:$O$40,IF(C75=3,Pre_06.12.18!$B$17:$O$40,IF(C75=4,Pre_07.12.18!$B$17:$O$40,IF(C75=5,Inc_10.12.18!$B$17:$O$40,IF(C75=6,Inc_12.12.18!$B$17:$O$40,IF(C75=7,Inc_14.12.18!$B$17:$O$40,IF(C75=8,Inc_17.12.18!$B$17:$O$40,IF(C75=9,Inc_14.01.19!$B$17:$O$40,Inc_21.01.19!$B$17:$O$40))))))))),2,FALSE)</f>
        <v>43441.583333333336</v>
      </c>
      <c r="J75">
        <f t="shared" si="31"/>
        <v>2018</v>
      </c>
      <c r="K75">
        <f t="shared" ref="K75:K138" si="36">MONTH(I75)</f>
        <v>12</v>
      </c>
      <c r="L75">
        <f t="shared" ref="L75:L138" si="37">DAY(I75)+I75-ROUNDDOWN(I75,0)</f>
        <v>7.5833333333357587</v>
      </c>
      <c r="M75" t="s">
        <v>290</v>
      </c>
      <c r="N75" s="66">
        <f t="shared" ref="N75:N138" si="38">I75-E75</f>
        <v>3.8333333333357587</v>
      </c>
      <c r="O75">
        <f>IFERROR(VLOOKUP($A75,IF(C75=1,Pre_04.12.18!$B$17:$O$40,IF(C75=2,Pre_05.12.18!$B$17:$O$40,IF(C75=3,Pre_06.12.18!$B$17:$O$40,IF(C75=4,Pre_07.12.18!$B$17:$O$40,IF(C75=5,Inc_10.12.18!$B$17:$O$40,IF(C75=6,Inc_12.12.18!$B$17:$O$40,IF(C75=7,Inc_14.12.18!$B$17:$O$40,IF(C75=8,Inc_17.12.18!$B$17:$O$40,IF(C75=9,Inc_14.01.19!$B$17:$O$40,Inc_21.01.19!$B$17:$O$40))))))))),14,FALSE),"")</f>
        <v>50.399313640064968</v>
      </c>
      <c r="P75" s="66">
        <f t="shared" si="32"/>
        <v>3.8333333333357587</v>
      </c>
    </row>
    <row r="76" spans="1:16">
      <c r="A76" t="s">
        <v>25</v>
      </c>
      <c r="B76" t="str">
        <f t="shared" si="29"/>
        <v>HEG32</v>
      </c>
      <c r="C76">
        <f t="shared" si="16"/>
        <v>4</v>
      </c>
      <c r="D76" t="str">
        <f t="shared" si="17"/>
        <v/>
      </c>
      <c r="E76">
        <f>VLOOKUP($A76,Pre_04.12.18!$B$17:$O$40,9,FALSE)</f>
        <v>43437.75</v>
      </c>
      <c r="F76">
        <f t="shared" si="30"/>
        <v>2018</v>
      </c>
      <c r="G76">
        <f t="shared" si="34"/>
        <v>12</v>
      </c>
      <c r="H76">
        <f t="shared" si="35"/>
        <v>3.75</v>
      </c>
      <c r="I76" s="144">
        <f>VLOOKUP($A76,IF(C76=1,Pre_04.12.18!$B$17:$O$40,IF(C76=2,Pre_05.12.18!$B$17:$O$40,IF(C76=3,Pre_06.12.18!$B$17:$O$40,IF(C76=4,Pre_07.12.18!$B$17:$O$40,IF(C76=5,Inc_10.12.18!$B$17:$O$40,IF(C76=6,Inc_12.12.18!$B$17:$O$40,IF(C76=7,Inc_14.12.18!$B$17:$O$40,IF(C76=8,Inc_17.12.18!$B$17:$O$40,IF(C76=9,Inc_14.01.19!$B$17:$O$40,Inc_21.01.19!$B$17:$O$40))))))))),2,FALSE)</f>
        <v>43441.583333333336</v>
      </c>
      <c r="J76">
        <f t="shared" si="31"/>
        <v>2018</v>
      </c>
      <c r="K76">
        <f t="shared" si="36"/>
        <v>12</v>
      </c>
      <c r="L76">
        <f t="shared" si="37"/>
        <v>7.5833333333357587</v>
      </c>
      <c r="M76" t="s">
        <v>290</v>
      </c>
      <c r="N76" s="66">
        <f t="shared" si="38"/>
        <v>3.8333333333357587</v>
      </c>
      <c r="O76">
        <f>IFERROR(VLOOKUP($A76,IF(C76=1,Pre_04.12.18!$B$17:$O$40,IF(C76=2,Pre_05.12.18!$B$17:$O$40,IF(C76=3,Pre_06.12.18!$B$17:$O$40,IF(C76=4,Pre_07.12.18!$B$17:$O$40,IF(C76=5,Inc_10.12.18!$B$17:$O$40,IF(C76=6,Inc_12.12.18!$B$17:$O$40,IF(C76=7,Inc_14.12.18!$B$17:$O$40,IF(C76=8,Inc_17.12.18!$B$17:$O$40,IF(C76=9,Inc_14.01.19!$B$17:$O$40,Inc_21.01.19!$B$17:$O$40))))))))),14,FALSE),"")</f>
        <v>45.80497163408598</v>
      </c>
      <c r="P76" s="66">
        <f t="shared" si="32"/>
        <v>3.8333333333357587</v>
      </c>
    </row>
    <row r="77" spans="1:16">
      <c r="A77" t="s">
        <v>26</v>
      </c>
      <c r="B77" t="str">
        <f t="shared" si="29"/>
        <v>HEG32</v>
      </c>
      <c r="C77">
        <f t="shared" si="16"/>
        <v>4</v>
      </c>
      <c r="D77" t="str">
        <f t="shared" si="17"/>
        <v/>
      </c>
      <c r="E77">
        <f>VLOOKUP($A77,Pre_04.12.18!$B$17:$O$40,9,FALSE)</f>
        <v>43437.75</v>
      </c>
      <c r="F77">
        <f t="shared" si="30"/>
        <v>2018</v>
      </c>
      <c r="G77">
        <f t="shared" si="34"/>
        <v>12</v>
      </c>
      <c r="H77">
        <f t="shared" si="35"/>
        <v>3.75</v>
      </c>
      <c r="I77" s="144">
        <f>VLOOKUP($A77,IF(C77=1,Pre_04.12.18!$B$17:$O$40,IF(C77=2,Pre_05.12.18!$B$17:$O$40,IF(C77=3,Pre_06.12.18!$B$17:$O$40,IF(C77=4,Pre_07.12.18!$B$17:$O$40,IF(C77=5,Inc_10.12.18!$B$17:$O$40,IF(C77=6,Inc_12.12.18!$B$17:$O$40,IF(C77=7,Inc_14.12.18!$B$17:$O$40,IF(C77=8,Inc_17.12.18!$B$17:$O$40,IF(C77=9,Inc_14.01.19!$B$17:$O$40,Inc_21.01.19!$B$17:$O$40))))))))),2,FALSE)</f>
        <v>43441.583333333336</v>
      </c>
      <c r="J77">
        <f t="shared" si="31"/>
        <v>2018</v>
      </c>
      <c r="K77">
        <f t="shared" si="36"/>
        <v>12</v>
      </c>
      <c r="L77">
        <f t="shared" si="37"/>
        <v>7.5833333333357587</v>
      </c>
      <c r="M77" t="s">
        <v>290</v>
      </c>
      <c r="N77" s="66">
        <f t="shared" si="38"/>
        <v>3.8333333333357587</v>
      </c>
      <c r="O77">
        <f>IFERROR(VLOOKUP($A77,IF(C77=1,Pre_04.12.18!$B$17:$O$40,IF(C77=2,Pre_05.12.18!$B$17:$O$40,IF(C77=3,Pre_06.12.18!$B$17:$O$40,IF(C77=4,Pre_07.12.18!$B$17:$O$40,IF(C77=5,Inc_10.12.18!$B$17:$O$40,IF(C77=6,Inc_12.12.18!$B$17:$O$40,IF(C77=7,Inc_14.12.18!$B$17:$O$40,IF(C77=8,Inc_17.12.18!$B$17:$O$40,IF(C77=9,Inc_14.01.19!$B$17:$O$40,Inc_21.01.19!$B$17:$O$40))))))))),14,FALSE),"")</f>
        <v>47.900799000879516</v>
      </c>
      <c r="P77" s="66">
        <f t="shared" si="32"/>
        <v>3.8333333333357587</v>
      </c>
    </row>
    <row r="78" spans="1:16">
      <c r="A78" t="s">
        <v>29</v>
      </c>
      <c r="B78" t="str">
        <f t="shared" si="29"/>
        <v>HEG48</v>
      </c>
      <c r="C78">
        <f t="shared" si="16"/>
        <v>4</v>
      </c>
      <c r="D78" t="str">
        <f t="shared" si="17"/>
        <v/>
      </c>
      <c r="E78">
        <f>VLOOKUP($A78,Pre_04.12.18!$B$17:$O$40,9,FALSE)</f>
        <v>43437.75</v>
      </c>
      <c r="F78">
        <f t="shared" si="30"/>
        <v>2018</v>
      </c>
      <c r="G78">
        <f t="shared" si="34"/>
        <v>12</v>
      </c>
      <c r="H78">
        <f t="shared" si="35"/>
        <v>3.75</v>
      </c>
      <c r="I78" s="144">
        <f>VLOOKUP($A78,IF(C78=1,Pre_04.12.18!$B$17:$O$40,IF(C78=2,Pre_05.12.18!$B$17:$O$40,IF(C78=3,Pre_06.12.18!$B$17:$O$40,IF(C78=4,Pre_07.12.18!$B$17:$O$40,IF(C78=5,Inc_10.12.18!$B$17:$O$40,IF(C78=6,Inc_12.12.18!$B$17:$O$40,IF(C78=7,Inc_14.12.18!$B$17:$O$40,IF(C78=8,Inc_17.12.18!$B$17:$O$40,IF(C78=9,Inc_14.01.19!$B$17:$O$40,Inc_21.01.19!$B$17:$O$40))))))))),2,FALSE)</f>
        <v>43441.583333333336</v>
      </c>
      <c r="J78">
        <f t="shared" si="31"/>
        <v>2018</v>
      </c>
      <c r="K78">
        <f t="shared" si="36"/>
        <v>12</v>
      </c>
      <c r="L78">
        <f t="shared" si="37"/>
        <v>7.5833333333357587</v>
      </c>
      <c r="M78" t="s">
        <v>290</v>
      </c>
      <c r="N78" s="66">
        <f t="shared" si="38"/>
        <v>3.8333333333357587</v>
      </c>
      <c r="O78">
        <f>IFERROR(VLOOKUP($A78,IF(C78=1,Pre_04.12.18!$B$17:$O$40,IF(C78=2,Pre_05.12.18!$B$17:$O$40,IF(C78=3,Pre_06.12.18!$B$17:$O$40,IF(C78=4,Pre_07.12.18!$B$17:$O$40,IF(C78=5,Inc_10.12.18!$B$17:$O$40,IF(C78=6,Inc_12.12.18!$B$17:$O$40,IF(C78=7,Inc_14.12.18!$B$17:$O$40,IF(C78=8,Inc_17.12.18!$B$17:$O$40,IF(C78=9,Inc_14.01.19!$B$17:$O$40,Inc_21.01.19!$B$17:$O$40))))))))),14,FALSE),"")</f>
        <v>47.934987815262431</v>
      </c>
      <c r="P78" s="66">
        <f t="shared" si="32"/>
        <v>3.8333333333357587</v>
      </c>
    </row>
    <row r="79" spans="1:16">
      <c r="A79" t="s">
        <v>30</v>
      </c>
      <c r="B79" t="str">
        <f t="shared" si="29"/>
        <v>HEG48</v>
      </c>
      <c r="C79">
        <f t="shared" si="16"/>
        <v>4</v>
      </c>
      <c r="D79" t="str">
        <f t="shared" si="17"/>
        <v/>
      </c>
      <c r="E79">
        <f>VLOOKUP($A79,Pre_04.12.18!$B$17:$O$40,9,FALSE)</f>
        <v>43437.75</v>
      </c>
      <c r="F79">
        <f t="shared" si="30"/>
        <v>2018</v>
      </c>
      <c r="G79">
        <f t="shared" si="34"/>
        <v>12</v>
      </c>
      <c r="H79">
        <f t="shared" si="35"/>
        <v>3.75</v>
      </c>
      <c r="I79" s="144">
        <f>VLOOKUP($A79,IF(C79=1,Pre_04.12.18!$B$17:$O$40,IF(C79=2,Pre_05.12.18!$B$17:$O$40,IF(C79=3,Pre_06.12.18!$B$17:$O$40,IF(C79=4,Pre_07.12.18!$B$17:$O$40,IF(C79=5,Inc_10.12.18!$B$17:$O$40,IF(C79=6,Inc_12.12.18!$B$17:$O$40,IF(C79=7,Inc_14.12.18!$B$17:$O$40,IF(C79=8,Inc_17.12.18!$B$17:$O$40,IF(C79=9,Inc_14.01.19!$B$17:$O$40,Inc_21.01.19!$B$17:$O$40))))))))),2,FALSE)</f>
        <v>43441.583333333336</v>
      </c>
      <c r="J79">
        <f t="shared" si="31"/>
        <v>2018</v>
      </c>
      <c r="K79">
        <f t="shared" si="36"/>
        <v>12</v>
      </c>
      <c r="L79">
        <f t="shared" si="37"/>
        <v>7.5833333333357587</v>
      </c>
      <c r="M79" t="s">
        <v>290</v>
      </c>
      <c r="N79" s="66">
        <f t="shared" si="38"/>
        <v>3.8333333333357587</v>
      </c>
      <c r="O79">
        <f>IFERROR(VLOOKUP($A79,IF(C79=1,Pre_04.12.18!$B$17:$O$40,IF(C79=2,Pre_05.12.18!$B$17:$O$40,IF(C79=3,Pre_06.12.18!$B$17:$O$40,IF(C79=4,Pre_07.12.18!$B$17:$O$40,IF(C79=5,Inc_10.12.18!$B$17:$O$40,IF(C79=6,Inc_12.12.18!$B$17:$O$40,IF(C79=7,Inc_14.12.18!$B$17:$O$40,IF(C79=8,Inc_17.12.18!$B$17:$O$40,IF(C79=9,Inc_14.01.19!$B$17:$O$40,Inc_21.01.19!$B$17:$O$40))))))))),14,FALSE),"")</f>
        <v>43.035598658907695</v>
      </c>
      <c r="P79" s="66">
        <f t="shared" si="32"/>
        <v>3.8333333333357587</v>
      </c>
    </row>
    <row r="80" spans="1:16">
      <c r="A80" t="s">
        <v>3</v>
      </c>
      <c r="B80" t="str">
        <f t="shared" si="29"/>
        <v>HEW22</v>
      </c>
      <c r="C80">
        <f t="shared" si="16"/>
        <v>4</v>
      </c>
      <c r="D80" t="str">
        <f t="shared" si="17"/>
        <v/>
      </c>
      <c r="E80">
        <f>VLOOKUP($A80,Pre_04.12.18!$B$17:$O$40,9,FALSE)</f>
        <v>43437.75</v>
      </c>
      <c r="F80">
        <f t="shared" si="30"/>
        <v>2018</v>
      </c>
      <c r="G80">
        <f t="shared" si="34"/>
        <v>12</v>
      </c>
      <c r="H80">
        <f t="shared" si="35"/>
        <v>3.75</v>
      </c>
      <c r="I80" s="144">
        <f>VLOOKUP($A80,IF(C80=1,Pre_04.12.18!$B$17:$O$40,IF(C80=2,Pre_05.12.18!$B$17:$O$40,IF(C80=3,Pre_06.12.18!$B$17:$O$40,IF(C80=4,Pre_07.12.18!$B$17:$O$40,IF(C80=5,Inc_10.12.18!$B$17:$O$40,IF(C80=6,Inc_12.12.18!$B$17:$O$40,IF(C80=7,Inc_14.12.18!$B$17:$O$40,IF(C80=8,Inc_17.12.18!$B$17:$O$40,IF(C80=9,Inc_14.01.19!$B$17:$O$40,Inc_21.01.19!$B$17:$O$40))))))))),2,FALSE)</f>
        <v>43441.583333333336</v>
      </c>
      <c r="J80">
        <f t="shared" si="31"/>
        <v>2018</v>
      </c>
      <c r="K80">
        <f t="shared" si="36"/>
        <v>12</v>
      </c>
      <c r="L80">
        <f t="shared" si="37"/>
        <v>7.5833333333357587</v>
      </c>
      <c r="M80" t="s">
        <v>290</v>
      </c>
      <c r="N80" s="66">
        <f t="shared" si="38"/>
        <v>3.8333333333357587</v>
      </c>
      <c r="O80">
        <f>IFERROR(VLOOKUP($A80,IF(C80=1,Pre_04.12.18!$B$17:$O$40,IF(C80=2,Pre_05.12.18!$B$17:$O$40,IF(C80=3,Pre_06.12.18!$B$17:$O$40,IF(C80=4,Pre_07.12.18!$B$17:$O$40,IF(C80=5,Inc_10.12.18!$B$17:$O$40,IF(C80=6,Inc_12.12.18!$B$17:$O$40,IF(C80=7,Inc_14.12.18!$B$17:$O$40,IF(C80=8,Inc_17.12.18!$B$17:$O$40,IF(C80=9,Inc_14.01.19!$B$17:$O$40,Inc_21.01.19!$B$17:$O$40))))))))),14,FALSE),"")</f>
        <v>11.897855019840982</v>
      </c>
      <c r="P80" s="66">
        <f t="shared" si="32"/>
        <v>3.8333333333357587</v>
      </c>
    </row>
    <row r="81" spans="1:16">
      <c r="A81" t="s">
        <v>4</v>
      </c>
      <c r="B81" t="str">
        <f t="shared" si="29"/>
        <v>HEW22</v>
      </c>
      <c r="C81">
        <f t="shared" si="16"/>
        <v>4</v>
      </c>
      <c r="D81" t="str">
        <f t="shared" si="17"/>
        <v/>
      </c>
      <c r="E81">
        <f>VLOOKUP($A81,Pre_04.12.18!$B$17:$O$40,9,FALSE)</f>
        <v>43437.75</v>
      </c>
      <c r="F81">
        <f t="shared" si="30"/>
        <v>2018</v>
      </c>
      <c r="G81">
        <f t="shared" si="34"/>
        <v>12</v>
      </c>
      <c r="H81">
        <f t="shared" si="35"/>
        <v>3.75</v>
      </c>
      <c r="I81" s="144">
        <f>VLOOKUP($A81,IF(C81=1,Pre_04.12.18!$B$17:$O$40,IF(C81=2,Pre_05.12.18!$B$17:$O$40,IF(C81=3,Pre_06.12.18!$B$17:$O$40,IF(C81=4,Pre_07.12.18!$B$17:$O$40,IF(C81=5,Inc_10.12.18!$B$17:$O$40,IF(C81=6,Inc_12.12.18!$B$17:$O$40,IF(C81=7,Inc_14.12.18!$B$17:$O$40,IF(C81=8,Inc_17.12.18!$B$17:$O$40,IF(C81=9,Inc_14.01.19!$B$17:$O$40,Inc_21.01.19!$B$17:$O$40))))))))),2,FALSE)</f>
        <v>43441.583333333336</v>
      </c>
      <c r="J81">
        <f t="shared" si="31"/>
        <v>2018</v>
      </c>
      <c r="K81">
        <f t="shared" si="36"/>
        <v>12</v>
      </c>
      <c r="L81">
        <f t="shared" si="37"/>
        <v>7.5833333333357587</v>
      </c>
      <c r="M81" t="s">
        <v>290</v>
      </c>
      <c r="N81" s="66">
        <f t="shared" si="38"/>
        <v>3.8333333333357587</v>
      </c>
      <c r="O81">
        <f>IFERROR(VLOOKUP($A81,IF(C81=1,Pre_04.12.18!$B$17:$O$40,IF(C81=2,Pre_05.12.18!$B$17:$O$40,IF(C81=3,Pre_06.12.18!$B$17:$O$40,IF(C81=4,Pre_07.12.18!$B$17:$O$40,IF(C81=5,Inc_10.12.18!$B$17:$O$40,IF(C81=6,Inc_12.12.18!$B$17:$O$40,IF(C81=7,Inc_14.12.18!$B$17:$O$40,IF(C81=8,Inc_17.12.18!$B$17:$O$40,IF(C81=9,Inc_14.01.19!$B$17:$O$40,Inc_21.01.19!$B$17:$O$40))))))))),14,FALSE),"")</f>
        <v>24.312778217514659</v>
      </c>
      <c r="P81" s="66">
        <f t="shared" si="32"/>
        <v>3.8333333333357587</v>
      </c>
    </row>
    <row r="82" spans="1:16">
      <c r="A82" t="s">
        <v>31</v>
      </c>
      <c r="B82" t="str">
        <f t="shared" si="29"/>
        <v>HEW41</v>
      </c>
      <c r="C82">
        <f t="shared" si="16"/>
        <v>4</v>
      </c>
      <c r="D82" t="str">
        <f t="shared" si="17"/>
        <v/>
      </c>
      <c r="E82">
        <f>VLOOKUP($A82,Pre_04.12.18!$B$17:$O$40,9,FALSE)</f>
        <v>43437.75</v>
      </c>
      <c r="F82">
        <f t="shared" si="30"/>
        <v>2018</v>
      </c>
      <c r="G82">
        <f t="shared" si="34"/>
        <v>12</v>
      </c>
      <c r="H82">
        <f t="shared" si="35"/>
        <v>3.75</v>
      </c>
      <c r="I82" s="144">
        <f>VLOOKUP($A82,IF(C82=1,Pre_04.12.18!$B$17:$O$40,IF(C82=2,Pre_05.12.18!$B$17:$O$40,IF(C82=3,Pre_06.12.18!$B$17:$O$40,IF(C82=4,Pre_07.12.18!$B$17:$O$40,IF(C82=5,Inc_10.12.18!$B$17:$O$40,IF(C82=6,Inc_12.12.18!$B$17:$O$40,IF(C82=7,Inc_14.12.18!$B$17:$O$40,IF(C82=8,Inc_17.12.18!$B$17:$O$40,IF(C82=9,Inc_14.01.19!$B$17:$O$40,Inc_21.01.19!$B$17:$O$40))))))))),2,FALSE)</f>
        <v>43441.583333333336</v>
      </c>
      <c r="J82">
        <f t="shared" si="31"/>
        <v>2018</v>
      </c>
      <c r="K82">
        <f t="shared" si="36"/>
        <v>12</v>
      </c>
      <c r="L82">
        <f t="shared" si="37"/>
        <v>7.5833333333357587</v>
      </c>
      <c r="M82" t="s">
        <v>290</v>
      </c>
      <c r="N82" s="66">
        <f t="shared" si="38"/>
        <v>3.8333333333357587</v>
      </c>
      <c r="O82">
        <f>IFERROR(VLOOKUP($A82,IF(C82=1,Pre_04.12.18!$B$17:$O$40,IF(C82=2,Pre_05.12.18!$B$17:$O$40,IF(C82=3,Pre_06.12.18!$B$17:$O$40,IF(C82=4,Pre_07.12.18!$B$17:$O$40,IF(C82=5,Inc_10.12.18!$B$17:$O$40,IF(C82=6,Inc_12.12.18!$B$17:$O$40,IF(C82=7,Inc_14.12.18!$B$17:$O$40,IF(C82=8,Inc_17.12.18!$B$17:$O$40,IF(C82=9,Inc_14.01.19!$B$17:$O$40,Inc_21.01.19!$B$17:$O$40))))))))),14,FALSE),"")</f>
        <v>7.8572324151558952</v>
      </c>
      <c r="P82" s="66">
        <f t="shared" si="32"/>
        <v>3.8333333333357587</v>
      </c>
    </row>
    <row r="83" spans="1:16">
      <c r="A83" t="s">
        <v>32</v>
      </c>
      <c r="B83" t="str">
        <f t="shared" si="29"/>
        <v>HEW41</v>
      </c>
      <c r="C83">
        <f t="shared" si="16"/>
        <v>4</v>
      </c>
      <c r="D83" t="str">
        <f t="shared" si="17"/>
        <v/>
      </c>
      <c r="E83">
        <f>VLOOKUP($A83,Pre_04.12.18!$B$17:$O$40,9,FALSE)</f>
        <v>43437.75</v>
      </c>
      <c r="F83">
        <f t="shared" si="30"/>
        <v>2018</v>
      </c>
      <c r="G83">
        <f t="shared" si="34"/>
        <v>12</v>
      </c>
      <c r="H83">
        <f t="shared" si="35"/>
        <v>3.75</v>
      </c>
      <c r="I83" s="144">
        <f>VLOOKUP($A83,IF(C83=1,Pre_04.12.18!$B$17:$O$40,IF(C83=2,Pre_05.12.18!$B$17:$O$40,IF(C83=3,Pre_06.12.18!$B$17:$O$40,IF(C83=4,Pre_07.12.18!$B$17:$O$40,IF(C83=5,Inc_10.12.18!$B$17:$O$40,IF(C83=6,Inc_12.12.18!$B$17:$O$40,IF(C83=7,Inc_14.12.18!$B$17:$O$40,IF(C83=8,Inc_17.12.18!$B$17:$O$40,IF(C83=9,Inc_14.01.19!$B$17:$O$40,Inc_21.01.19!$B$17:$O$40))))))))),2,FALSE)</f>
        <v>43441.583333333336</v>
      </c>
      <c r="J83">
        <f t="shared" si="31"/>
        <v>2018</v>
      </c>
      <c r="K83">
        <f t="shared" si="36"/>
        <v>12</v>
      </c>
      <c r="L83">
        <f t="shared" si="37"/>
        <v>7.5833333333357587</v>
      </c>
      <c r="M83" t="s">
        <v>290</v>
      </c>
      <c r="N83" s="66">
        <f t="shared" si="38"/>
        <v>3.8333333333357587</v>
      </c>
      <c r="O83">
        <f>IFERROR(VLOOKUP($A83,IF(C83=1,Pre_04.12.18!$B$17:$O$40,IF(C83=2,Pre_05.12.18!$B$17:$O$40,IF(C83=3,Pre_06.12.18!$B$17:$O$40,IF(C83=4,Pre_07.12.18!$B$17:$O$40,IF(C83=5,Inc_10.12.18!$B$17:$O$40,IF(C83=6,Inc_12.12.18!$B$17:$O$40,IF(C83=7,Inc_14.12.18!$B$17:$O$40,IF(C83=8,Inc_17.12.18!$B$17:$O$40,IF(C83=9,Inc_14.01.19!$B$17:$O$40,Inc_21.01.19!$B$17:$O$40))))))))),14,FALSE),"")</f>
        <v>9.0748701749984608</v>
      </c>
      <c r="P83" s="66">
        <f t="shared" si="32"/>
        <v>3.8333333333357587</v>
      </c>
    </row>
    <row r="84" spans="1:16">
      <c r="A84" t="s">
        <v>5</v>
      </c>
      <c r="B84" t="str">
        <f t="shared" si="29"/>
        <v>HEW42</v>
      </c>
      <c r="C84">
        <f t="shared" si="16"/>
        <v>4</v>
      </c>
      <c r="D84" t="str">
        <f t="shared" si="17"/>
        <v/>
      </c>
      <c r="E84">
        <f>VLOOKUP($A84,Pre_04.12.18!$B$17:$O$40,9,FALSE)</f>
        <v>43437.75</v>
      </c>
      <c r="F84">
        <f t="shared" si="30"/>
        <v>2018</v>
      </c>
      <c r="G84">
        <f t="shared" si="34"/>
        <v>12</v>
      </c>
      <c r="H84">
        <f t="shared" si="35"/>
        <v>3.75</v>
      </c>
      <c r="I84" s="144">
        <f>VLOOKUP($A84,IF(C84=1,Pre_04.12.18!$B$17:$O$40,IF(C84=2,Pre_05.12.18!$B$17:$O$40,IF(C84=3,Pre_06.12.18!$B$17:$O$40,IF(C84=4,Pre_07.12.18!$B$17:$O$40,IF(C84=5,Inc_10.12.18!$B$17:$O$40,IF(C84=6,Inc_12.12.18!$B$17:$O$40,IF(C84=7,Inc_14.12.18!$B$17:$O$40,IF(C84=8,Inc_17.12.18!$B$17:$O$40,IF(C84=9,Inc_14.01.19!$B$17:$O$40,Inc_21.01.19!$B$17:$O$40))))))))),2,FALSE)</f>
        <v>43441.583333333336</v>
      </c>
      <c r="J84">
        <f t="shared" si="31"/>
        <v>2018</v>
      </c>
      <c r="K84">
        <f t="shared" si="36"/>
        <v>12</v>
      </c>
      <c r="L84">
        <f t="shared" si="37"/>
        <v>7.5833333333357587</v>
      </c>
      <c r="M84" t="s">
        <v>290</v>
      </c>
      <c r="N84" s="66">
        <f t="shared" si="38"/>
        <v>3.8333333333357587</v>
      </c>
      <c r="O84">
        <f>IFERROR(VLOOKUP($A84,IF(C84=1,Pre_04.12.18!$B$17:$O$40,IF(C84=2,Pre_05.12.18!$B$17:$O$40,IF(C84=3,Pre_06.12.18!$B$17:$O$40,IF(C84=4,Pre_07.12.18!$B$17:$O$40,IF(C84=5,Inc_10.12.18!$B$17:$O$40,IF(C84=6,Inc_12.12.18!$B$17:$O$40,IF(C84=7,Inc_14.12.18!$B$17:$O$40,IF(C84=8,Inc_17.12.18!$B$17:$O$40,IF(C84=9,Inc_14.01.19!$B$17:$O$40,Inc_21.01.19!$B$17:$O$40))))))))),14,FALSE),"")</f>
        <v>5.052103821037834</v>
      </c>
      <c r="P84" s="66">
        <f t="shared" si="32"/>
        <v>3.8333333333357587</v>
      </c>
    </row>
    <row r="85" spans="1:16">
      <c r="A85" t="s">
        <v>6</v>
      </c>
      <c r="B85" t="str">
        <f t="shared" si="29"/>
        <v>HEW42</v>
      </c>
      <c r="C85">
        <f t="shared" si="16"/>
        <v>4</v>
      </c>
      <c r="D85" t="str">
        <f t="shared" si="17"/>
        <v/>
      </c>
      <c r="E85">
        <f>VLOOKUP($A85,Pre_04.12.18!$B$17:$O$40,9,FALSE)</f>
        <v>43437.75</v>
      </c>
      <c r="F85">
        <f t="shared" si="30"/>
        <v>2018</v>
      </c>
      <c r="G85">
        <f t="shared" si="34"/>
        <v>12</v>
      </c>
      <c r="H85">
        <f t="shared" si="35"/>
        <v>3.75</v>
      </c>
      <c r="I85" s="144">
        <f>VLOOKUP($A85,IF(C85=1,Pre_04.12.18!$B$17:$O$40,IF(C85=2,Pre_05.12.18!$B$17:$O$40,IF(C85=3,Pre_06.12.18!$B$17:$O$40,IF(C85=4,Pre_07.12.18!$B$17:$O$40,IF(C85=5,Inc_10.12.18!$B$17:$O$40,IF(C85=6,Inc_12.12.18!$B$17:$O$40,IF(C85=7,Inc_14.12.18!$B$17:$O$40,IF(C85=8,Inc_17.12.18!$B$17:$O$40,IF(C85=9,Inc_14.01.19!$B$17:$O$40,Inc_21.01.19!$B$17:$O$40))))))))),2,FALSE)</f>
        <v>43441.583333333336</v>
      </c>
      <c r="J85">
        <f t="shared" si="31"/>
        <v>2018</v>
      </c>
      <c r="K85">
        <f t="shared" si="36"/>
        <v>12</v>
      </c>
      <c r="L85">
        <f t="shared" si="37"/>
        <v>7.5833333333357587</v>
      </c>
      <c r="M85" t="s">
        <v>290</v>
      </c>
      <c r="N85" s="66">
        <f t="shared" si="38"/>
        <v>3.8333333333357587</v>
      </c>
      <c r="O85">
        <f>IFERROR(VLOOKUP($A85,IF(C85=1,Pre_04.12.18!$B$17:$O$40,IF(C85=2,Pre_05.12.18!$B$17:$O$40,IF(C85=3,Pre_06.12.18!$B$17:$O$40,IF(C85=4,Pre_07.12.18!$B$17:$O$40,IF(C85=5,Inc_10.12.18!$B$17:$O$40,IF(C85=6,Inc_12.12.18!$B$17:$O$40,IF(C85=7,Inc_14.12.18!$B$17:$O$40,IF(C85=8,Inc_17.12.18!$B$17:$O$40,IF(C85=9,Inc_14.01.19!$B$17:$O$40,Inc_21.01.19!$B$17:$O$40))))))))),14,FALSE),"")</f>
        <v>1.8227693330925778</v>
      </c>
      <c r="P85" s="66">
        <f t="shared" si="32"/>
        <v>3.8333333333357587</v>
      </c>
    </row>
    <row r="86" spans="1:16">
      <c r="A86" t="s">
        <v>7</v>
      </c>
      <c r="B86" t="str">
        <f t="shared" si="29"/>
        <v>SEG38</v>
      </c>
      <c r="C86">
        <f t="shared" si="16"/>
        <v>4</v>
      </c>
      <c r="D86" t="str">
        <f t="shared" si="17"/>
        <v/>
      </c>
      <c r="E86">
        <f>VLOOKUP($A86,Pre_04.12.18!$B$17:$O$40,9,FALSE)</f>
        <v>43437.75</v>
      </c>
      <c r="F86">
        <f t="shared" si="30"/>
        <v>2018</v>
      </c>
      <c r="G86">
        <f t="shared" si="34"/>
        <v>12</v>
      </c>
      <c r="H86">
        <f t="shared" si="35"/>
        <v>3.75</v>
      </c>
      <c r="I86" s="144">
        <f>VLOOKUP($A86,IF(C86=1,Pre_04.12.18!$B$17:$O$40,IF(C86=2,Pre_05.12.18!$B$17:$O$40,IF(C86=3,Pre_06.12.18!$B$17:$O$40,IF(C86=4,Pre_07.12.18!$B$17:$O$40,IF(C86=5,Inc_10.12.18!$B$17:$O$40,IF(C86=6,Inc_12.12.18!$B$17:$O$40,IF(C86=7,Inc_14.12.18!$B$17:$O$40,IF(C86=8,Inc_17.12.18!$B$17:$O$40,IF(C86=9,Inc_14.01.19!$B$17:$O$40,Inc_21.01.19!$B$17:$O$40))))))))),2,FALSE)</f>
        <v>43441.583333333336</v>
      </c>
      <c r="J86">
        <f t="shared" si="31"/>
        <v>2018</v>
      </c>
      <c r="K86">
        <f t="shared" si="36"/>
        <v>12</v>
      </c>
      <c r="L86">
        <f t="shared" si="37"/>
        <v>7.5833333333357587</v>
      </c>
      <c r="M86" t="s">
        <v>290</v>
      </c>
      <c r="N86" s="66">
        <f t="shared" si="38"/>
        <v>3.8333333333357587</v>
      </c>
      <c r="O86">
        <f>IFERROR(VLOOKUP($A86,IF(C86=1,Pre_04.12.18!$B$17:$O$40,IF(C86=2,Pre_05.12.18!$B$17:$O$40,IF(C86=3,Pre_06.12.18!$B$17:$O$40,IF(C86=4,Pre_07.12.18!$B$17:$O$40,IF(C86=5,Inc_10.12.18!$B$17:$O$40,IF(C86=6,Inc_12.12.18!$B$17:$O$40,IF(C86=7,Inc_14.12.18!$B$17:$O$40,IF(C86=8,Inc_17.12.18!$B$17:$O$40,IF(C86=9,Inc_14.01.19!$B$17:$O$40,Inc_21.01.19!$B$17:$O$40))))))))),14,FALSE),"")</f>
        <v>18.208883928423017</v>
      </c>
      <c r="P86" s="66">
        <f t="shared" si="32"/>
        <v>3.8333333333357587</v>
      </c>
    </row>
    <row r="87" spans="1:16">
      <c r="A87" t="s">
        <v>8</v>
      </c>
      <c r="B87" t="str">
        <f t="shared" si="29"/>
        <v>SEG38</v>
      </c>
      <c r="C87">
        <f t="shared" si="16"/>
        <v>4</v>
      </c>
      <c r="D87" t="str">
        <f t="shared" si="17"/>
        <v/>
      </c>
      <c r="E87">
        <f>VLOOKUP($A87,Pre_04.12.18!$B$17:$O$40,9,FALSE)</f>
        <v>43437.75</v>
      </c>
      <c r="F87">
        <f t="shared" si="30"/>
        <v>2018</v>
      </c>
      <c r="G87">
        <f t="shared" si="34"/>
        <v>12</v>
      </c>
      <c r="H87">
        <f t="shared" si="35"/>
        <v>3.75</v>
      </c>
      <c r="I87" s="144">
        <f>VLOOKUP($A87,IF(C87=1,Pre_04.12.18!$B$17:$O$40,IF(C87=2,Pre_05.12.18!$B$17:$O$40,IF(C87=3,Pre_06.12.18!$B$17:$O$40,IF(C87=4,Pre_07.12.18!$B$17:$O$40,IF(C87=5,Inc_10.12.18!$B$17:$O$40,IF(C87=6,Inc_12.12.18!$B$17:$O$40,IF(C87=7,Inc_14.12.18!$B$17:$O$40,IF(C87=8,Inc_17.12.18!$B$17:$O$40,IF(C87=9,Inc_14.01.19!$B$17:$O$40,Inc_21.01.19!$B$17:$O$40))))))))),2,FALSE)</f>
        <v>43441.583333333336</v>
      </c>
      <c r="J87">
        <f t="shared" si="31"/>
        <v>2018</v>
      </c>
      <c r="K87">
        <f t="shared" si="36"/>
        <v>12</v>
      </c>
      <c r="L87">
        <f t="shared" si="37"/>
        <v>7.5833333333357587</v>
      </c>
      <c r="M87" t="s">
        <v>290</v>
      </c>
      <c r="N87" s="66">
        <f t="shared" si="38"/>
        <v>3.8333333333357587</v>
      </c>
      <c r="O87">
        <f>IFERROR(VLOOKUP($A87,IF(C87=1,Pre_04.12.18!$B$17:$O$40,IF(C87=2,Pre_05.12.18!$B$17:$O$40,IF(C87=3,Pre_06.12.18!$B$17:$O$40,IF(C87=4,Pre_07.12.18!$B$17:$O$40,IF(C87=5,Inc_10.12.18!$B$17:$O$40,IF(C87=6,Inc_12.12.18!$B$17:$O$40,IF(C87=7,Inc_14.12.18!$B$17:$O$40,IF(C87=8,Inc_17.12.18!$B$17:$O$40,IF(C87=9,Inc_14.01.19!$B$17:$O$40,Inc_21.01.19!$B$17:$O$40))))))))),14,FALSE),"")</f>
        <v>20.681074594833731</v>
      </c>
      <c r="P87" s="66">
        <f t="shared" si="32"/>
        <v>3.8333333333357587</v>
      </c>
    </row>
    <row r="88" spans="1:16">
      <c r="A88" t="s">
        <v>9</v>
      </c>
      <c r="B88" t="str">
        <f t="shared" si="29"/>
        <v>SEG40</v>
      </c>
      <c r="C88">
        <f t="shared" si="16"/>
        <v>4</v>
      </c>
      <c r="D88" t="str">
        <f t="shared" si="17"/>
        <v/>
      </c>
      <c r="E88">
        <f>VLOOKUP($A88,Pre_04.12.18!$B$17:$O$40,9,FALSE)</f>
        <v>43437.75</v>
      </c>
      <c r="F88">
        <f t="shared" si="30"/>
        <v>2018</v>
      </c>
      <c r="G88">
        <f t="shared" si="34"/>
        <v>12</v>
      </c>
      <c r="H88">
        <f t="shared" si="35"/>
        <v>3.75</v>
      </c>
      <c r="I88" s="144">
        <f>VLOOKUP($A88,IF(C88=1,Pre_04.12.18!$B$17:$O$40,IF(C88=2,Pre_05.12.18!$B$17:$O$40,IF(C88=3,Pre_06.12.18!$B$17:$O$40,IF(C88=4,Pre_07.12.18!$B$17:$O$40,IF(C88=5,Inc_10.12.18!$B$17:$O$40,IF(C88=6,Inc_12.12.18!$B$17:$O$40,IF(C88=7,Inc_14.12.18!$B$17:$O$40,IF(C88=8,Inc_17.12.18!$B$17:$O$40,IF(C88=9,Inc_14.01.19!$B$17:$O$40,Inc_21.01.19!$B$17:$O$40))))))))),2,FALSE)</f>
        <v>43441.583333333336</v>
      </c>
      <c r="J88">
        <f t="shared" si="31"/>
        <v>2018</v>
      </c>
      <c r="K88">
        <f t="shared" si="36"/>
        <v>12</v>
      </c>
      <c r="L88">
        <f t="shared" si="37"/>
        <v>7.5833333333357587</v>
      </c>
      <c r="M88" t="s">
        <v>290</v>
      </c>
      <c r="N88" s="66">
        <f t="shared" si="38"/>
        <v>3.8333333333357587</v>
      </c>
      <c r="O88">
        <f>IFERROR(VLOOKUP($A88,IF(C88=1,Pre_04.12.18!$B$17:$O$40,IF(C88=2,Pre_05.12.18!$B$17:$O$40,IF(C88=3,Pre_06.12.18!$B$17:$O$40,IF(C88=4,Pre_07.12.18!$B$17:$O$40,IF(C88=5,Inc_10.12.18!$B$17:$O$40,IF(C88=6,Inc_12.12.18!$B$17:$O$40,IF(C88=7,Inc_14.12.18!$B$17:$O$40,IF(C88=8,Inc_17.12.18!$B$17:$O$40,IF(C88=9,Inc_14.01.19!$B$17:$O$40,Inc_21.01.19!$B$17:$O$40))))))))),14,FALSE),"")</f>
        <v>21.517847491794825</v>
      </c>
      <c r="P88" s="66">
        <f t="shared" si="32"/>
        <v>3.8333333333357587</v>
      </c>
    </row>
    <row r="89" spans="1:16">
      <c r="A89" t="s">
        <v>10</v>
      </c>
      <c r="B89" t="str">
        <f t="shared" si="29"/>
        <v>SEG40</v>
      </c>
      <c r="C89">
        <f t="shared" si="16"/>
        <v>4</v>
      </c>
      <c r="D89" t="str">
        <f t="shared" si="17"/>
        <v/>
      </c>
      <c r="E89">
        <f>VLOOKUP($A89,Pre_04.12.18!$B$17:$O$40,9,FALSE)</f>
        <v>43437.75</v>
      </c>
      <c r="F89">
        <f t="shared" si="30"/>
        <v>2018</v>
      </c>
      <c r="G89">
        <f t="shared" si="34"/>
        <v>12</v>
      </c>
      <c r="H89">
        <f t="shared" si="35"/>
        <v>3.75</v>
      </c>
      <c r="I89" s="144">
        <f>VLOOKUP($A89,IF(C89=1,Pre_04.12.18!$B$17:$O$40,IF(C89=2,Pre_05.12.18!$B$17:$O$40,IF(C89=3,Pre_06.12.18!$B$17:$O$40,IF(C89=4,Pre_07.12.18!$B$17:$O$40,IF(C89=5,Inc_10.12.18!$B$17:$O$40,IF(C89=6,Inc_12.12.18!$B$17:$O$40,IF(C89=7,Inc_14.12.18!$B$17:$O$40,IF(C89=8,Inc_17.12.18!$B$17:$O$40,IF(C89=9,Inc_14.01.19!$B$17:$O$40,Inc_21.01.19!$B$17:$O$40))))))))),2,FALSE)</f>
        <v>43441.583333333336</v>
      </c>
      <c r="J89">
        <f t="shared" si="31"/>
        <v>2018</v>
      </c>
      <c r="K89">
        <f t="shared" si="36"/>
        <v>12</v>
      </c>
      <c r="L89">
        <f t="shared" si="37"/>
        <v>7.5833333333357587</v>
      </c>
      <c r="M89" t="s">
        <v>290</v>
      </c>
      <c r="N89" s="66">
        <f t="shared" si="38"/>
        <v>3.8333333333357587</v>
      </c>
      <c r="O89">
        <f>IFERROR(VLOOKUP($A89,IF(C89=1,Pre_04.12.18!$B$17:$O$40,IF(C89=2,Pre_05.12.18!$B$17:$O$40,IF(C89=3,Pre_06.12.18!$B$17:$O$40,IF(C89=4,Pre_07.12.18!$B$17:$O$40,IF(C89=5,Inc_10.12.18!$B$17:$O$40,IF(C89=6,Inc_12.12.18!$B$17:$O$40,IF(C89=7,Inc_14.12.18!$B$17:$O$40,IF(C89=8,Inc_17.12.18!$B$17:$O$40,IF(C89=9,Inc_14.01.19!$B$17:$O$40,Inc_21.01.19!$B$17:$O$40))))))))),14,FALSE),"")</f>
        <v>20.956718930907101</v>
      </c>
      <c r="P89" s="66">
        <f t="shared" si="32"/>
        <v>3.8333333333357587</v>
      </c>
    </row>
    <row r="90" spans="1:16">
      <c r="A90" t="s">
        <v>11</v>
      </c>
      <c r="B90" t="str">
        <f t="shared" si="29"/>
        <v>SEG46</v>
      </c>
      <c r="C90">
        <f t="shared" si="16"/>
        <v>4</v>
      </c>
      <c r="D90" t="str">
        <f t="shared" si="17"/>
        <v/>
      </c>
      <c r="E90">
        <f>VLOOKUP($A90,Pre_04.12.18!$B$17:$O$40,9,FALSE)</f>
        <v>43437.75</v>
      </c>
      <c r="F90">
        <f t="shared" si="30"/>
        <v>2018</v>
      </c>
      <c r="G90">
        <f t="shared" si="34"/>
        <v>12</v>
      </c>
      <c r="H90">
        <f t="shared" si="35"/>
        <v>3.75</v>
      </c>
      <c r="I90" s="144">
        <f>VLOOKUP($A90,IF(C90=1,Pre_04.12.18!$B$17:$O$40,IF(C90=2,Pre_05.12.18!$B$17:$O$40,IF(C90=3,Pre_06.12.18!$B$17:$O$40,IF(C90=4,Pre_07.12.18!$B$17:$O$40,IF(C90=5,Inc_10.12.18!$B$17:$O$40,IF(C90=6,Inc_12.12.18!$B$17:$O$40,IF(C90=7,Inc_14.12.18!$B$17:$O$40,IF(C90=8,Inc_17.12.18!$B$17:$O$40,IF(C90=9,Inc_14.01.19!$B$17:$O$40,Inc_21.01.19!$B$17:$O$40))))))))),2,FALSE)</f>
        <v>43441.583333333336</v>
      </c>
      <c r="J90">
        <f t="shared" si="31"/>
        <v>2018</v>
      </c>
      <c r="K90">
        <f t="shared" si="36"/>
        <v>12</v>
      </c>
      <c r="L90">
        <f t="shared" si="37"/>
        <v>7.5833333333357587</v>
      </c>
      <c r="M90" t="s">
        <v>290</v>
      </c>
      <c r="N90" s="66">
        <f t="shared" si="38"/>
        <v>3.8333333333357587</v>
      </c>
      <c r="O90">
        <f>IFERROR(VLOOKUP($A90,IF(C90=1,Pre_04.12.18!$B$17:$O$40,IF(C90=2,Pre_05.12.18!$B$17:$O$40,IF(C90=3,Pre_06.12.18!$B$17:$O$40,IF(C90=4,Pre_07.12.18!$B$17:$O$40,IF(C90=5,Inc_10.12.18!$B$17:$O$40,IF(C90=6,Inc_12.12.18!$B$17:$O$40,IF(C90=7,Inc_14.12.18!$B$17:$O$40,IF(C90=8,Inc_17.12.18!$B$17:$O$40,IF(C90=9,Inc_14.01.19!$B$17:$O$40,Inc_21.01.19!$B$17:$O$40))))))))),14,FALSE),"")</f>
        <v>28.857319711289367</v>
      </c>
      <c r="P90" s="66">
        <f t="shared" si="32"/>
        <v>3.8333333333357587</v>
      </c>
    </row>
    <row r="91" spans="1:16">
      <c r="A91" t="s">
        <v>12</v>
      </c>
      <c r="B91" t="str">
        <f t="shared" si="29"/>
        <v>SEG46</v>
      </c>
      <c r="C91">
        <f t="shared" ref="C91:C154" si="39">C90</f>
        <v>4</v>
      </c>
      <c r="D91" t="str">
        <f t="shared" ref="D91:D154" si="40">IF(AND(C91&lt;&gt;C90,I91=I90),"fix meas date",IF(AND(C91&lt;&gt;C90,O91=O67,O91&lt;&gt;""),"fix mgCO2 ref",""))</f>
        <v/>
      </c>
      <c r="E91">
        <f>VLOOKUP($A91,Pre_04.12.18!$B$17:$O$40,9,FALSE)</f>
        <v>43437.75</v>
      </c>
      <c r="F91">
        <f t="shared" si="30"/>
        <v>2018</v>
      </c>
      <c r="G91">
        <f t="shared" si="34"/>
        <v>12</v>
      </c>
      <c r="H91">
        <f t="shared" si="35"/>
        <v>3.75</v>
      </c>
      <c r="I91" s="144">
        <f>VLOOKUP($A91,IF(C91=1,Pre_04.12.18!$B$17:$O$40,IF(C91=2,Pre_05.12.18!$B$17:$O$40,IF(C91=3,Pre_06.12.18!$B$17:$O$40,IF(C91=4,Pre_07.12.18!$B$17:$O$40,IF(C91=5,Inc_10.12.18!$B$17:$O$40,IF(C91=6,Inc_12.12.18!$B$17:$O$40,IF(C91=7,Inc_14.12.18!$B$17:$O$40,IF(C91=8,Inc_17.12.18!$B$17:$O$40,IF(C91=9,Inc_14.01.19!$B$17:$O$40,Inc_21.01.19!$B$17:$O$40))))))))),2,FALSE)</f>
        <v>43441.583333333336</v>
      </c>
      <c r="J91">
        <f t="shared" si="31"/>
        <v>2018</v>
      </c>
      <c r="K91">
        <f t="shared" si="36"/>
        <v>12</v>
      </c>
      <c r="L91">
        <f t="shared" si="37"/>
        <v>7.5833333333357587</v>
      </c>
      <c r="M91" t="s">
        <v>290</v>
      </c>
      <c r="N91" s="66">
        <f t="shared" si="38"/>
        <v>3.8333333333357587</v>
      </c>
      <c r="O91">
        <f>IFERROR(VLOOKUP($A91,IF(C91=1,Pre_04.12.18!$B$17:$O$40,IF(C91=2,Pre_05.12.18!$B$17:$O$40,IF(C91=3,Pre_06.12.18!$B$17:$O$40,IF(C91=4,Pre_07.12.18!$B$17:$O$40,IF(C91=5,Inc_10.12.18!$B$17:$O$40,IF(C91=6,Inc_12.12.18!$B$17:$O$40,IF(C91=7,Inc_14.12.18!$B$17:$O$40,IF(C91=8,Inc_17.12.18!$B$17:$O$40,IF(C91=9,Inc_14.01.19!$B$17:$O$40,Inc_21.01.19!$B$17:$O$40))))))))),14,FALSE),"")</f>
        <v>28.541850138348263</v>
      </c>
      <c r="P91" s="66">
        <f t="shared" si="32"/>
        <v>3.8333333333357587</v>
      </c>
    </row>
    <row r="92" spans="1:16">
      <c r="A92" t="s">
        <v>13</v>
      </c>
      <c r="B92" t="str">
        <f t="shared" si="29"/>
        <v>SEW11</v>
      </c>
      <c r="C92">
        <f t="shared" si="39"/>
        <v>4</v>
      </c>
      <c r="D92" t="str">
        <f t="shared" si="40"/>
        <v/>
      </c>
      <c r="E92">
        <f>VLOOKUP($A92,Pre_04.12.18!$B$17:$O$40,9,FALSE)</f>
        <v>43437.75</v>
      </c>
      <c r="F92">
        <f t="shared" si="30"/>
        <v>2018</v>
      </c>
      <c r="G92">
        <f t="shared" si="34"/>
        <v>12</v>
      </c>
      <c r="H92">
        <f t="shared" si="35"/>
        <v>3.75</v>
      </c>
      <c r="I92" s="144">
        <f>VLOOKUP($A92,IF(C92=1,Pre_04.12.18!$B$17:$O$40,IF(C92=2,Pre_05.12.18!$B$17:$O$40,IF(C92=3,Pre_06.12.18!$B$17:$O$40,IF(C92=4,Pre_07.12.18!$B$17:$O$40,IF(C92=5,Inc_10.12.18!$B$17:$O$40,IF(C92=6,Inc_12.12.18!$B$17:$O$40,IF(C92=7,Inc_14.12.18!$B$17:$O$40,IF(C92=8,Inc_17.12.18!$B$17:$O$40,IF(C92=9,Inc_14.01.19!$B$17:$O$40,Inc_21.01.19!$B$17:$O$40))))))))),2,FALSE)</f>
        <v>43441.583333333336</v>
      </c>
      <c r="J92">
        <f t="shared" si="31"/>
        <v>2018</v>
      </c>
      <c r="K92">
        <f t="shared" si="36"/>
        <v>12</v>
      </c>
      <c r="L92">
        <f t="shared" si="37"/>
        <v>7.5833333333357587</v>
      </c>
      <c r="M92" t="s">
        <v>290</v>
      </c>
      <c r="N92" s="66">
        <f t="shared" si="38"/>
        <v>3.8333333333357587</v>
      </c>
      <c r="O92">
        <f>IFERROR(VLOOKUP($A92,IF(C92=1,Pre_04.12.18!$B$17:$O$40,IF(C92=2,Pre_05.12.18!$B$17:$O$40,IF(C92=3,Pre_06.12.18!$B$17:$O$40,IF(C92=4,Pre_07.12.18!$B$17:$O$40,IF(C92=5,Inc_10.12.18!$B$17:$O$40,IF(C92=6,Inc_12.12.18!$B$17:$O$40,IF(C92=7,Inc_14.12.18!$B$17:$O$40,IF(C92=8,Inc_17.12.18!$B$17:$O$40,IF(C92=9,Inc_14.01.19!$B$17:$O$40,Inc_21.01.19!$B$17:$O$40))))))))),14,FALSE),"")</f>
        <v>8.9059338210350241</v>
      </c>
      <c r="P92" s="66">
        <f t="shared" si="32"/>
        <v>3.8333333333357587</v>
      </c>
    </row>
    <row r="93" spans="1:16">
      <c r="A93" t="s">
        <v>14</v>
      </c>
      <c r="B93" t="str">
        <f t="shared" si="29"/>
        <v>SEW11</v>
      </c>
      <c r="C93">
        <f t="shared" si="39"/>
        <v>4</v>
      </c>
      <c r="D93" t="str">
        <f t="shared" si="40"/>
        <v/>
      </c>
      <c r="E93">
        <f>VLOOKUP($A93,Pre_04.12.18!$B$17:$O$40,9,FALSE)</f>
        <v>43437.75</v>
      </c>
      <c r="F93">
        <f t="shared" si="30"/>
        <v>2018</v>
      </c>
      <c r="G93">
        <f t="shared" si="34"/>
        <v>12</v>
      </c>
      <c r="H93">
        <f t="shared" si="35"/>
        <v>3.75</v>
      </c>
      <c r="I93" s="144">
        <f>VLOOKUP($A93,IF(C93=1,Pre_04.12.18!$B$17:$O$40,IF(C93=2,Pre_05.12.18!$B$17:$O$40,IF(C93=3,Pre_06.12.18!$B$17:$O$40,IF(C93=4,Pre_07.12.18!$B$17:$O$40,IF(C93=5,Inc_10.12.18!$B$17:$O$40,IF(C93=6,Inc_12.12.18!$B$17:$O$40,IF(C93=7,Inc_14.12.18!$B$17:$O$40,IF(C93=8,Inc_17.12.18!$B$17:$O$40,IF(C93=9,Inc_14.01.19!$B$17:$O$40,Inc_21.01.19!$B$17:$O$40))))))))),2,FALSE)</f>
        <v>43441.583333333336</v>
      </c>
      <c r="J93">
        <f t="shared" si="31"/>
        <v>2018</v>
      </c>
      <c r="K93">
        <f t="shared" si="36"/>
        <v>12</v>
      </c>
      <c r="L93">
        <f t="shared" si="37"/>
        <v>7.5833333333357587</v>
      </c>
      <c r="M93" t="s">
        <v>290</v>
      </c>
      <c r="N93" s="66">
        <f t="shared" si="38"/>
        <v>3.8333333333357587</v>
      </c>
      <c r="O93">
        <f>IFERROR(VLOOKUP($A93,IF(C93=1,Pre_04.12.18!$B$17:$O$40,IF(C93=2,Pre_05.12.18!$B$17:$O$40,IF(C93=3,Pre_06.12.18!$B$17:$O$40,IF(C93=4,Pre_07.12.18!$B$17:$O$40,IF(C93=5,Inc_10.12.18!$B$17:$O$40,IF(C93=6,Inc_12.12.18!$B$17:$O$40,IF(C93=7,Inc_14.12.18!$B$17:$O$40,IF(C93=8,Inc_17.12.18!$B$17:$O$40,IF(C93=9,Inc_14.01.19!$B$17:$O$40,Inc_21.01.19!$B$17:$O$40))))))))),14,FALSE),"")</f>
        <v>9.4697517811850922</v>
      </c>
      <c r="P93" s="66">
        <f t="shared" si="32"/>
        <v>3.8333333333357587</v>
      </c>
    </row>
    <row r="94" spans="1:16">
      <c r="A94" t="s">
        <v>15</v>
      </c>
      <c r="B94" t="str">
        <f t="shared" si="29"/>
        <v>SEW34</v>
      </c>
      <c r="C94">
        <f t="shared" si="39"/>
        <v>4</v>
      </c>
      <c r="D94" t="str">
        <f t="shared" si="40"/>
        <v/>
      </c>
      <c r="E94">
        <f>VLOOKUP($A94,Pre_04.12.18!$B$17:$O$40,9,FALSE)</f>
        <v>43437.75</v>
      </c>
      <c r="F94">
        <f t="shared" si="30"/>
        <v>2018</v>
      </c>
      <c r="G94">
        <f t="shared" si="34"/>
        <v>12</v>
      </c>
      <c r="H94">
        <f t="shared" si="35"/>
        <v>3.75</v>
      </c>
      <c r="I94" s="144">
        <f>VLOOKUP($A94,IF(C94=1,Pre_04.12.18!$B$17:$O$40,IF(C94=2,Pre_05.12.18!$B$17:$O$40,IF(C94=3,Pre_06.12.18!$B$17:$O$40,IF(C94=4,Pre_07.12.18!$B$17:$O$40,IF(C94=5,Inc_10.12.18!$B$17:$O$40,IF(C94=6,Inc_12.12.18!$B$17:$O$40,IF(C94=7,Inc_14.12.18!$B$17:$O$40,IF(C94=8,Inc_17.12.18!$B$17:$O$40,IF(C94=9,Inc_14.01.19!$B$17:$O$40,Inc_21.01.19!$B$17:$O$40))))))))),2,FALSE)</f>
        <v>43441.583333333336</v>
      </c>
      <c r="J94">
        <f t="shared" si="31"/>
        <v>2018</v>
      </c>
      <c r="K94">
        <f t="shared" si="36"/>
        <v>12</v>
      </c>
      <c r="L94">
        <f t="shared" si="37"/>
        <v>7.5833333333357587</v>
      </c>
      <c r="M94" t="s">
        <v>290</v>
      </c>
      <c r="N94" s="66">
        <f t="shared" si="38"/>
        <v>3.8333333333357587</v>
      </c>
      <c r="O94">
        <f>IFERROR(VLOOKUP($A94,IF(C94=1,Pre_04.12.18!$B$17:$O$40,IF(C94=2,Pre_05.12.18!$B$17:$O$40,IF(C94=3,Pre_06.12.18!$B$17:$O$40,IF(C94=4,Pre_07.12.18!$B$17:$O$40,IF(C94=5,Inc_10.12.18!$B$17:$O$40,IF(C94=6,Inc_12.12.18!$B$17:$O$40,IF(C94=7,Inc_14.12.18!$B$17:$O$40,IF(C94=8,Inc_17.12.18!$B$17:$O$40,IF(C94=9,Inc_14.01.19!$B$17:$O$40,Inc_21.01.19!$B$17:$O$40))))))))),14,FALSE),"")</f>
        <v>3.612283849576289</v>
      </c>
      <c r="P94" s="66">
        <f t="shared" si="32"/>
        <v>3.8333333333357587</v>
      </c>
    </row>
    <row r="95" spans="1:16">
      <c r="A95" t="s">
        <v>16</v>
      </c>
      <c r="B95" t="str">
        <f t="shared" si="29"/>
        <v>SEW34</v>
      </c>
      <c r="C95">
        <f t="shared" si="39"/>
        <v>4</v>
      </c>
      <c r="D95" t="str">
        <f t="shared" si="40"/>
        <v/>
      </c>
      <c r="E95">
        <f>VLOOKUP($A95,Pre_04.12.18!$B$17:$O$40,9,FALSE)</f>
        <v>43437.75</v>
      </c>
      <c r="F95">
        <f t="shared" si="30"/>
        <v>2018</v>
      </c>
      <c r="G95">
        <f t="shared" si="34"/>
        <v>12</v>
      </c>
      <c r="H95">
        <f t="shared" si="35"/>
        <v>3.75</v>
      </c>
      <c r="I95" s="144">
        <f>VLOOKUP($A95,IF(C95=1,Pre_04.12.18!$B$17:$O$40,IF(C95=2,Pre_05.12.18!$B$17:$O$40,IF(C95=3,Pre_06.12.18!$B$17:$O$40,IF(C95=4,Pre_07.12.18!$B$17:$O$40,IF(C95=5,Inc_10.12.18!$B$17:$O$40,IF(C95=6,Inc_12.12.18!$B$17:$O$40,IF(C95=7,Inc_14.12.18!$B$17:$O$40,IF(C95=8,Inc_17.12.18!$B$17:$O$40,IF(C95=9,Inc_14.01.19!$B$17:$O$40,Inc_21.01.19!$B$17:$O$40))))))))),2,FALSE)</f>
        <v>43441.583333333336</v>
      </c>
      <c r="J95">
        <f t="shared" si="31"/>
        <v>2018</v>
      </c>
      <c r="K95">
        <f t="shared" si="36"/>
        <v>12</v>
      </c>
      <c r="L95">
        <f t="shared" si="37"/>
        <v>7.5833333333357587</v>
      </c>
      <c r="M95" t="s">
        <v>290</v>
      </c>
      <c r="N95" s="66">
        <f t="shared" si="38"/>
        <v>3.8333333333357587</v>
      </c>
      <c r="O95">
        <f>IFERROR(VLOOKUP($A95,IF(C95=1,Pre_04.12.18!$B$17:$O$40,IF(C95=2,Pre_05.12.18!$B$17:$O$40,IF(C95=3,Pre_06.12.18!$B$17:$O$40,IF(C95=4,Pre_07.12.18!$B$17:$O$40,IF(C95=5,Inc_10.12.18!$B$17:$O$40,IF(C95=6,Inc_12.12.18!$B$17:$O$40,IF(C95=7,Inc_14.12.18!$B$17:$O$40,IF(C95=8,Inc_17.12.18!$B$17:$O$40,IF(C95=9,Inc_14.01.19!$B$17:$O$40,Inc_21.01.19!$B$17:$O$40))))))))),14,FALSE),"")</f>
        <v>3.1430579085088857</v>
      </c>
      <c r="P95" s="66">
        <f t="shared" si="32"/>
        <v>3.8333333333357587</v>
      </c>
    </row>
    <row r="96" spans="1:16">
      <c r="A96" t="s">
        <v>17</v>
      </c>
      <c r="B96" t="str">
        <f t="shared" si="29"/>
        <v>SEW43</v>
      </c>
      <c r="C96">
        <f t="shared" si="39"/>
        <v>4</v>
      </c>
      <c r="D96" t="str">
        <f t="shared" si="40"/>
        <v/>
      </c>
      <c r="E96">
        <f>VLOOKUP($A96,Pre_04.12.18!$B$17:$O$40,9,FALSE)</f>
        <v>43437.75</v>
      </c>
      <c r="F96">
        <f t="shared" si="30"/>
        <v>2018</v>
      </c>
      <c r="G96">
        <f t="shared" si="34"/>
        <v>12</v>
      </c>
      <c r="H96">
        <f t="shared" si="35"/>
        <v>3.75</v>
      </c>
      <c r="I96" s="144">
        <f>VLOOKUP($A96,IF(C96=1,Pre_04.12.18!$B$17:$O$40,IF(C96=2,Pre_05.12.18!$B$17:$O$40,IF(C96=3,Pre_06.12.18!$B$17:$O$40,IF(C96=4,Pre_07.12.18!$B$17:$O$40,IF(C96=5,Inc_10.12.18!$B$17:$O$40,IF(C96=6,Inc_12.12.18!$B$17:$O$40,IF(C96=7,Inc_14.12.18!$B$17:$O$40,IF(C96=8,Inc_17.12.18!$B$17:$O$40,IF(C96=9,Inc_14.01.19!$B$17:$O$40,Inc_21.01.19!$B$17:$O$40))))))))),2,FALSE)</f>
        <v>43441.583333333336</v>
      </c>
      <c r="J96">
        <f t="shared" si="31"/>
        <v>2018</v>
      </c>
      <c r="K96">
        <f t="shared" si="36"/>
        <v>12</v>
      </c>
      <c r="L96">
        <f t="shared" si="37"/>
        <v>7.5833333333357587</v>
      </c>
      <c r="M96" t="s">
        <v>290</v>
      </c>
      <c r="N96" s="66">
        <f t="shared" si="38"/>
        <v>3.8333333333357587</v>
      </c>
      <c r="O96">
        <f>IFERROR(VLOOKUP($A96,IF(C96=1,Pre_04.12.18!$B$17:$O$40,IF(C96=2,Pre_05.12.18!$B$17:$O$40,IF(C96=3,Pre_06.12.18!$B$17:$O$40,IF(C96=4,Pre_07.12.18!$B$17:$O$40,IF(C96=5,Inc_10.12.18!$B$17:$O$40,IF(C96=6,Inc_12.12.18!$B$17:$O$40,IF(C96=7,Inc_14.12.18!$B$17:$O$40,IF(C96=8,Inc_17.12.18!$B$17:$O$40,IF(C96=9,Inc_14.01.19!$B$17:$O$40,Inc_21.01.19!$B$17:$O$40))))))))),14,FALSE),"")</f>
        <v>1.2800389422824294</v>
      </c>
      <c r="P96" s="66">
        <f t="shared" si="32"/>
        <v>3.8333333333357587</v>
      </c>
    </row>
    <row r="97" spans="1:16">
      <c r="A97" t="s">
        <v>18</v>
      </c>
      <c r="B97" t="str">
        <f t="shared" si="29"/>
        <v>SEW43</v>
      </c>
      <c r="C97">
        <f t="shared" si="39"/>
        <v>4</v>
      </c>
      <c r="D97" t="str">
        <f t="shared" si="40"/>
        <v/>
      </c>
      <c r="E97">
        <f>VLOOKUP($A97,Pre_04.12.18!$B$17:$O$40,9,FALSE)</f>
        <v>43437.75</v>
      </c>
      <c r="F97">
        <f t="shared" si="30"/>
        <v>2018</v>
      </c>
      <c r="G97">
        <f t="shared" si="34"/>
        <v>12</v>
      </c>
      <c r="H97">
        <f t="shared" si="35"/>
        <v>3.75</v>
      </c>
      <c r="I97" s="144">
        <f>VLOOKUP($A97,IF(C97=1,Pre_04.12.18!$B$17:$O$40,IF(C97=2,Pre_05.12.18!$B$17:$O$40,IF(C97=3,Pre_06.12.18!$B$17:$O$40,IF(C97=4,Pre_07.12.18!$B$17:$O$40,IF(C97=5,Inc_10.12.18!$B$17:$O$40,IF(C97=6,Inc_12.12.18!$B$17:$O$40,IF(C97=7,Inc_14.12.18!$B$17:$O$40,IF(C97=8,Inc_17.12.18!$B$17:$O$40,IF(C97=9,Inc_14.01.19!$B$17:$O$40,Inc_21.01.19!$B$17:$O$40))))))))),2,FALSE)</f>
        <v>43441.583333333336</v>
      </c>
      <c r="J97">
        <f t="shared" si="31"/>
        <v>2018</v>
      </c>
      <c r="K97">
        <f t="shared" si="36"/>
        <v>12</v>
      </c>
      <c r="L97">
        <f t="shared" si="37"/>
        <v>7.5833333333357587</v>
      </c>
      <c r="M97" t="s">
        <v>290</v>
      </c>
      <c r="N97" s="66">
        <f t="shared" si="38"/>
        <v>3.8333333333357587</v>
      </c>
      <c r="O97">
        <f>IFERROR(VLOOKUP($A97,IF(C97=1,Pre_04.12.18!$B$17:$O$40,IF(C97=2,Pre_05.12.18!$B$17:$O$40,IF(C97=3,Pre_06.12.18!$B$17:$O$40,IF(C97=4,Pre_07.12.18!$B$17:$O$40,IF(C97=5,Inc_10.12.18!$B$17:$O$40,IF(C97=6,Inc_12.12.18!$B$17:$O$40,IF(C97=7,Inc_14.12.18!$B$17:$O$40,IF(C97=8,Inc_17.12.18!$B$17:$O$40,IF(C97=9,Inc_14.01.19!$B$17:$O$40,Inc_21.01.19!$B$17:$O$40))))))))),14,FALSE),"")</f>
        <v>3.2516068211687621</v>
      </c>
      <c r="P97" s="66">
        <f t="shared" si="32"/>
        <v>3.8333333333357587</v>
      </c>
    </row>
    <row r="98" spans="1:16">
      <c r="A98" t="s">
        <v>27</v>
      </c>
      <c r="B98" t="str">
        <f t="shared" si="29"/>
        <v>HEG10</v>
      </c>
      <c r="C98">
        <v>5</v>
      </c>
      <c r="D98" t="str">
        <f t="shared" si="40"/>
        <v/>
      </c>
      <c r="E98">
        <f>VLOOKUP($A98,Inc_10.12.18!$B$17:$J$40,9,FALSE)</f>
        <v>43441.590277777781</v>
      </c>
      <c r="F98">
        <f t="shared" si="30"/>
        <v>2018</v>
      </c>
      <c r="G98">
        <f t="shared" si="34"/>
        <v>12</v>
      </c>
      <c r="H98">
        <f t="shared" si="35"/>
        <v>7.5902777777810115</v>
      </c>
      <c r="I98" s="144">
        <f>VLOOKUP($A98,IF(C98=1,Pre_04.12.18!$B$17:$O$40,IF(C98=2,Pre_05.12.18!$B$17:$O$40,IF(C98=3,Pre_06.12.18!$B$17:$O$40,IF(C98=4,Pre_07.12.18!$B$17:$O$40,IF(C98=5,Inc_10.12.18!$B$17:$O$40,IF(C98=6,Inc_12.12.18!$B$17:$O$40,IF(C98=7,Inc_14.12.18!$B$17:$O$40,IF(C98=8,Inc_17.12.18!$B$17:$O$40,IF(C98=9,Inc_14.01.19!$B$17:$O$40,Inc_21.01.19!$B$17:$O$40))))))))),2,FALSE)</f>
        <v>43444.647222222222</v>
      </c>
      <c r="J98">
        <f t="shared" si="31"/>
        <v>2018</v>
      </c>
      <c r="K98">
        <f t="shared" si="36"/>
        <v>12</v>
      </c>
      <c r="L98">
        <f t="shared" si="37"/>
        <v>10.647222222221899</v>
      </c>
      <c r="M98" t="s">
        <v>296</v>
      </c>
      <c r="N98" s="66">
        <f t="shared" si="38"/>
        <v>3.0569444444408873</v>
      </c>
      <c r="O98">
        <f>IFERROR(VLOOKUP($A98,IF(C98=1,Pre_04.12.18!$B$17:$O$40,IF(C98=2,Pre_05.12.18!$B$17:$O$40,IF(C98=3,Pre_06.12.18!$B$17:$O$40,IF(C98=4,Pre_07.12.18!$B$17:$O$40,IF(C98=5,Inc_10.12.18!$B$17:$O$40,IF(C98=6,Inc_12.12.18!$B$17:$O$40,IF(C98=7,Inc_14.12.18!$B$17:$O$40,IF(C98=8,Inc_17.12.18!$B$17:$O$40,IF(C98=9,Inc_14.01.19!$B$17:$O$40,Inc_21.01.19!$B$17:$O$40))))))))),14,FALSE),"")</f>
        <v>23.745523276170108</v>
      </c>
      <c r="P98" s="66">
        <f t="shared" si="32"/>
        <v>6.8972222222218988</v>
      </c>
    </row>
    <row r="99" spans="1:16">
      <c r="A99" t="s">
        <v>28</v>
      </c>
      <c r="B99" t="str">
        <f t="shared" si="29"/>
        <v>HEG10</v>
      </c>
      <c r="C99">
        <f t="shared" ref="C99" si="41">C98</f>
        <v>5</v>
      </c>
      <c r="D99" t="str">
        <f t="shared" si="40"/>
        <v/>
      </c>
      <c r="E99">
        <f>VLOOKUP($A99,Inc_10.12.18!$B$17:$J$40,9,FALSE)</f>
        <v>43441.590277777781</v>
      </c>
      <c r="F99">
        <f t="shared" si="30"/>
        <v>2018</v>
      </c>
      <c r="G99">
        <f t="shared" si="34"/>
        <v>12</v>
      </c>
      <c r="H99">
        <f t="shared" si="35"/>
        <v>7.5902777777810115</v>
      </c>
      <c r="I99" s="144">
        <f>VLOOKUP($A99,IF(C99=1,Pre_04.12.18!$B$17:$O$40,IF(C99=2,Pre_05.12.18!$B$17:$O$40,IF(C99=3,Pre_06.12.18!$B$17:$O$40,IF(C99=4,Pre_07.12.18!$B$17:$O$40,IF(C99=5,Inc_10.12.18!$B$17:$O$40,IF(C99=6,Inc_12.12.18!$B$17:$O$40,IF(C99=7,Inc_14.12.18!$B$17:$O$40,IF(C99=8,Inc_17.12.18!$B$17:$O$40,IF(C99=9,Inc_14.01.19!$B$17:$O$40,Inc_21.01.19!$B$17:$O$40))))))))),2,FALSE)</f>
        <v>43444.649305555555</v>
      </c>
      <c r="J99">
        <f t="shared" si="31"/>
        <v>2018</v>
      </c>
      <c r="K99">
        <f t="shared" si="36"/>
        <v>12</v>
      </c>
      <c r="L99">
        <f t="shared" si="37"/>
        <v>10.649305555554747</v>
      </c>
      <c r="M99" t="s">
        <v>296</v>
      </c>
      <c r="N99" s="66">
        <f t="shared" si="38"/>
        <v>3.0590277777737356</v>
      </c>
      <c r="O99">
        <f>IFERROR(VLOOKUP($A99,IF(C99=1,Pre_04.12.18!$B$17:$O$40,IF(C99=2,Pre_05.12.18!$B$17:$O$40,IF(C99=3,Pre_06.12.18!$B$17:$O$40,IF(C99=4,Pre_07.12.18!$B$17:$O$40,IF(C99=5,Inc_10.12.18!$B$17:$O$40,IF(C99=6,Inc_12.12.18!$B$17:$O$40,IF(C99=7,Inc_14.12.18!$B$17:$O$40,IF(C99=8,Inc_17.12.18!$B$17:$O$40,IF(C99=9,Inc_14.01.19!$B$17:$O$40,Inc_21.01.19!$B$17:$O$40))))))))),14,FALSE),"")</f>
        <v>24.840867148962047</v>
      </c>
      <c r="P99" s="66">
        <f t="shared" si="32"/>
        <v>6.8993055555547471</v>
      </c>
    </row>
    <row r="100" spans="1:16">
      <c r="A100" t="s">
        <v>25</v>
      </c>
      <c r="B100" t="str">
        <f t="shared" si="29"/>
        <v>HEG32</v>
      </c>
      <c r="C100">
        <f t="shared" si="39"/>
        <v>5</v>
      </c>
      <c r="D100" t="str">
        <f t="shared" si="40"/>
        <v/>
      </c>
      <c r="E100">
        <f>VLOOKUP($A100,Inc_10.12.18!$B$17:$J$40,9,FALSE)</f>
        <v>43441.590277777781</v>
      </c>
      <c r="F100">
        <f t="shared" si="30"/>
        <v>2018</v>
      </c>
      <c r="G100">
        <f t="shared" si="34"/>
        <v>12</v>
      </c>
      <c r="H100">
        <f t="shared" si="35"/>
        <v>7.5902777777810115</v>
      </c>
      <c r="I100" s="144">
        <f>VLOOKUP($A100,IF(C100=1,Pre_04.12.18!$B$17:$O$40,IF(C100=2,Pre_05.12.18!$B$17:$O$40,IF(C100=3,Pre_06.12.18!$B$17:$O$40,IF(C100=4,Pre_07.12.18!$B$17:$O$40,IF(C100=5,Inc_10.12.18!$B$17:$O$40,IF(C100=6,Inc_12.12.18!$B$17:$O$40,IF(C100=7,Inc_14.12.18!$B$17:$O$40,IF(C100=8,Inc_17.12.18!$B$17:$O$40,IF(C100=9,Inc_14.01.19!$B$17:$O$40,Inc_21.01.19!$B$17:$O$40))))))))),2,FALSE)</f>
        <v>43444.65</v>
      </c>
      <c r="J100">
        <f t="shared" si="31"/>
        <v>2018</v>
      </c>
      <c r="K100">
        <f t="shared" si="36"/>
        <v>12</v>
      </c>
      <c r="L100">
        <f t="shared" si="37"/>
        <v>10.650000000001455</v>
      </c>
      <c r="M100" t="s">
        <v>296</v>
      </c>
      <c r="N100" s="66">
        <f t="shared" si="38"/>
        <v>3.0597222222204437</v>
      </c>
      <c r="O100">
        <f>IFERROR(VLOOKUP($A100,IF(C100=1,Pre_04.12.18!$B$17:$O$40,IF(C100=2,Pre_05.12.18!$B$17:$O$40,IF(C100=3,Pre_06.12.18!$B$17:$O$40,IF(C100=4,Pre_07.12.18!$B$17:$O$40,IF(C100=5,Inc_10.12.18!$B$17:$O$40,IF(C100=6,Inc_12.12.18!$B$17:$O$40,IF(C100=7,Inc_14.12.18!$B$17:$O$40,IF(C100=8,Inc_17.12.18!$B$17:$O$40,IF(C100=9,Inc_14.01.19!$B$17:$O$40,Inc_21.01.19!$B$17:$O$40))))))))),14,FALSE),"")</f>
        <v>19.750394756202905</v>
      </c>
      <c r="P100" s="66">
        <f t="shared" si="32"/>
        <v>6.9000000000014552</v>
      </c>
    </row>
    <row r="101" spans="1:16">
      <c r="A101" t="s">
        <v>26</v>
      </c>
      <c r="B101" t="str">
        <f t="shared" si="29"/>
        <v>HEG32</v>
      </c>
      <c r="C101">
        <f t="shared" si="39"/>
        <v>5</v>
      </c>
      <c r="D101" t="str">
        <f t="shared" si="40"/>
        <v/>
      </c>
      <c r="E101">
        <f>VLOOKUP($A101,Inc_10.12.18!$B$17:$J$40,9,FALSE)</f>
        <v>43441.590277777781</v>
      </c>
      <c r="F101">
        <f t="shared" si="30"/>
        <v>2018</v>
      </c>
      <c r="G101">
        <f t="shared" si="34"/>
        <v>12</v>
      </c>
      <c r="H101">
        <f t="shared" si="35"/>
        <v>7.5902777777810115</v>
      </c>
      <c r="I101" s="144">
        <f>VLOOKUP($A101,IF(C101=1,Pre_04.12.18!$B$17:$O$40,IF(C101=2,Pre_05.12.18!$B$17:$O$40,IF(C101=3,Pre_06.12.18!$B$17:$O$40,IF(C101=4,Pre_07.12.18!$B$17:$O$40,IF(C101=5,Inc_10.12.18!$B$17:$O$40,IF(C101=6,Inc_12.12.18!$B$17:$O$40,IF(C101=7,Inc_14.12.18!$B$17:$O$40,IF(C101=8,Inc_17.12.18!$B$17:$O$40,IF(C101=9,Inc_14.01.19!$B$17:$O$40,Inc_21.01.19!$B$17:$O$40))))))))),2,FALSE)</f>
        <v>43444.650694444441</v>
      </c>
      <c r="J101">
        <f t="shared" si="31"/>
        <v>2018</v>
      </c>
      <c r="K101">
        <f t="shared" si="36"/>
        <v>12</v>
      </c>
      <c r="L101">
        <f t="shared" si="37"/>
        <v>10.650694444440887</v>
      </c>
      <c r="M101" t="s">
        <v>296</v>
      </c>
      <c r="N101" s="66">
        <f t="shared" si="38"/>
        <v>3.0604166666598758</v>
      </c>
      <c r="O101">
        <f>IFERROR(VLOOKUP($A101,IF(C101=1,Pre_04.12.18!$B$17:$O$40,IF(C101=2,Pre_05.12.18!$B$17:$O$40,IF(C101=3,Pre_06.12.18!$B$17:$O$40,IF(C101=4,Pre_07.12.18!$B$17:$O$40,IF(C101=5,Inc_10.12.18!$B$17:$O$40,IF(C101=6,Inc_12.12.18!$B$17:$O$40,IF(C101=7,Inc_14.12.18!$B$17:$O$40,IF(C101=8,Inc_17.12.18!$B$17:$O$40,IF(C101=9,Inc_14.01.19!$B$17:$O$40,Inc_21.01.19!$B$17:$O$40))))))))),14,FALSE),"")</f>
        <v>19.289947071039009</v>
      </c>
      <c r="P101" s="66">
        <f t="shared" si="32"/>
        <v>6.9006944444408873</v>
      </c>
    </row>
    <row r="102" spans="1:16">
      <c r="A102" t="s">
        <v>29</v>
      </c>
      <c r="B102" t="str">
        <f t="shared" si="29"/>
        <v>HEG48</v>
      </c>
      <c r="C102">
        <f t="shared" si="39"/>
        <v>5</v>
      </c>
      <c r="D102" t="str">
        <f t="shared" si="40"/>
        <v/>
      </c>
      <c r="E102">
        <f>VLOOKUP($A102,Inc_10.12.18!$B$17:$J$40,9,FALSE)</f>
        <v>43441.590277777781</v>
      </c>
      <c r="F102">
        <f t="shared" si="30"/>
        <v>2018</v>
      </c>
      <c r="G102">
        <f t="shared" si="34"/>
        <v>12</v>
      </c>
      <c r="H102">
        <f t="shared" si="35"/>
        <v>7.5902777777810115</v>
      </c>
      <c r="I102" s="144">
        <f>VLOOKUP($A102,IF(C102=1,Pre_04.12.18!$B$17:$O$40,IF(C102=2,Pre_05.12.18!$B$17:$O$40,IF(C102=3,Pre_06.12.18!$B$17:$O$40,IF(C102=4,Pre_07.12.18!$B$17:$O$40,IF(C102=5,Inc_10.12.18!$B$17:$O$40,IF(C102=6,Inc_12.12.18!$B$17:$O$40,IF(C102=7,Inc_14.12.18!$B$17:$O$40,IF(C102=8,Inc_17.12.18!$B$17:$O$40,IF(C102=9,Inc_14.01.19!$B$17:$O$40,Inc_21.01.19!$B$17:$O$40))))))))),2,FALSE)</f>
        <v>43444.651388888888</v>
      </c>
      <c r="J102">
        <f t="shared" si="31"/>
        <v>2018</v>
      </c>
      <c r="K102">
        <f t="shared" si="36"/>
        <v>12</v>
      </c>
      <c r="L102">
        <f t="shared" si="37"/>
        <v>10.651388888887595</v>
      </c>
      <c r="M102" t="s">
        <v>296</v>
      </c>
      <c r="N102" s="66">
        <f t="shared" si="38"/>
        <v>3.0611111111065838</v>
      </c>
      <c r="O102">
        <f>IFERROR(VLOOKUP($A102,IF(C102=1,Pre_04.12.18!$B$17:$O$40,IF(C102=2,Pre_05.12.18!$B$17:$O$40,IF(C102=3,Pre_06.12.18!$B$17:$O$40,IF(C102=4,Pre_07.12.18!$B$17:$O$40,IF(C102=5,Inc_10.12.18!$B$17:$O$40,IF(C102=6,Inc_12.12.18!$B$17:$O$40,IF(C102=7,Inc_14.12.18!$B$17:$O$40,IF(C102=8,Inc_17.12.18!$B$17:$O$40,IF(C102=9,Inc_14.01.19!$B$17:$O$40,Inc_21.01.19!$B$17:$O$40))))))))),14,FALSE),"")</f>
        <v>18.380266208491516</v>
      </c>
      <c r="P102" s="66">
        <f t="shared" si="32"/>
        <v>6.9013888888875954</v>
      </c>
    </row>
    <row r="103" spans="1:16">
      <c r="A103" t="s">
        <v>30</v>
      </c>
      <c r="B103" t="str">
        <f t="shared" si="29"/>
        <v>HEG48</v>
      </c>
      <c r="C103">
        <f t="shared" si="39"/>
        <v>5</v>
      </c>
      <c r="D103" t="str">
        <f t="shared" si="40"/>
        <v/>
      </c>
      <c r="E103">
        <f>VLOOKUP($A103,Inc_10.12.18!$B$17:$J$40,9,FALSE)</f>
        <v>43441.590277777781</v>
      </c>
      <c r="F103">
        <f t="shared" si="30"/>
        <v>2018</v>
      </c>
      <c r="G103">
        <f t="shared" si="34"/>
        <v>12</v>
      </c>
      <c r="H103">
        <f t="shared" si="35"/>
        <v>7.5902777777810115</v>
      </c>
      <c r="I103" s="144">
        <f>VLOOKUP($A103,IF(C103=1,Pre_04.12.18!$B$17:$O$40,IF(C103=2,Pre_05.12.18!$B$17:$O$40,IF(C103=3,Pre_06.12.18!$B$17:$O$40,IF(C103=4,Pre_07.12.18!$B$17:$O$40,IF(C103=5,Inc_10.12.18!$B$17:$O$40,IF(C103=6,Inc_12.12.18!$B$17:$O$40,IF(C103=7,Inc_14.12.18!$B$17:$O$40,IF(C103=8,Inc_17.12.18!$B$17:$O$40,IF(C103=9,Inc_14.01.19!$B$17:$O$40,Inc_21.01.19!$B$17:$O$40))))))))),2,FALSE)</f>
        <v>43444.652083333334</v>
      </c>
      <c r="J103">
        <f t="shared" si="31"/>
        <v>2018</v>
      </c>
      <c r="K103">
        <f t="shared" si="36"/>
        <v>12</v>
      </c>
      <c r="L103">
        <f t="shared" si="37"/>
        <v>10.652083333334303</v>
      </c>
      <c r="M103" t="s">
        <v>296</v>
      </c>
      <c r="N103" s="66">
        <f t="shared" si="38"/>
        <v>3.0618055555532919</v>
      </c>
      <c r="O103">
        <f>IFERROR(VLOOKUP($A103,IF(C103=1,Pre_04.12.18!$B$17:$O$40,IF(C103=2,Pre_05.12.18!$B$17:$O$40,IF(C103=3,Pre_06.12.18!$B$17:$O$40,IF(C103=4,Pre_07.12.18!$B$17:$O$40,IF(C103=5,Inc_10.12.18!$B$17:$O$40,IF(C103=6,Inc_12.12.18!$B$17:$O$40,IF(C103=7,Inc_14.12.18!$B$17:$O$40,IF(C103=8,Inc_17.12.18!$B$17:$O$40,IF(C103=9,Inc_14.01.19!$B$17:$O$40,Inc_21.01.19!$B$17:$O$40))))))))),14,FALSE),"")</f>
        <v>24.054692917683962</v>
      </c>
      <c r="P103" s="66">
        <f t="shared" si="32"/>
        <v>6.9020833333343035</v>
      </c>
    </row>
    <row r="104" spans="1:16">
      <c r="A104" t="s">
        <v>3</v>
      </c>
      <c r="B104" t="str">
        <f t="shared" si="29"/>
        <v>HEW22</v>
      </c>
      <c r="C104">
        <f t="shared" si="39"/>
        <v>5</v>
      </c>
      <c r="D104" t="str">
        <f t="shared" si="40"/>
        <v/>
      </c>
      <c r="E104">
        <f>VLOOKUP($A104,Inc_10.12.18!$B$17:$J$40,9,FALSE)</f>
        <v>43441.590277777781</v>
      </c>
      <c r="F104">
        <f t="shared" si="30"/>
        <v>2018</v>
      </c>
      <c r="G104">
        <f t="shared" si="34"/>
        <v>12</v>
      </c>
      <c r="H104">
        <f t="shared" si="35"/>
        <v>7.5902777777810115</v>
      </c>
      <c r="I104" s="144">
        <f>VLOOKUP($A104,IF(C104=1,Pre_04.12.18!$B$17:$O$40,IF(C104=2,Pre_05.12.18!$B$17:$O$40,IF(C104=3,Pre_06.12.18!$B$17:$O$40,IF(C104=4,Pre_07.12.18!$B$17:$O$40,IF(C104=5,Inc_10.12.18!$B$17:$O$40,IF(C104=6,Inc_12.12.18!$B$17:$O$40,IF(C104=7,Inc_14.12.18!$B$17:$O$40,IF(C104=8,Inc_17.12.18!$B$17:$O$40,IF(C104=9,Inc_14.01.19!$B$17:$O$40,Inc_21.01.19!$B$17:$O$40))))))))),2,FALSE)</f>
        <v>43444.652777777781</v>
      </c>
      <c r="J104">
        <f t="shared" si="31"/>
        <v>2018</v>
      </c>
      <c r="K104">
        <f t="shared" si="36"/>
        <v>12</v>
      </c>
      <c r="L104">
        <f t="shared" si="37"/>
        <v>10.652777777781012</v>
      </c>
      <c r="M104" t="s">
        <v>296</v>
      </c>
      <c r="N104" s="66">
        <f t="shared" si="38"/>
        <v>3.0625</v>
      </c>
      <c r="O104">
        <f>IFERROR(VLOOKUP($A104,IF(C104=1,Pre_04.12.18!$B$17:$O$40,IF(C104=2,Pre_05.12.18!$B$17:$O$40,IF(C104=3,Pre_06.12.18!$B$17:$O$40,IF(C104=4,Pre_07.12.18!$B$17:$O$40,IF(C104=5,Inc_10.12.18!$B$17:$O$40,IF(C104=6,Inc_12.12.18!$B$17:$O$40,IF(C104=7,Inc_14.12.18!$B$17:$O$40,IF(C104=8,Inc_17.12.18!$B$17:$O$40,IF(C104=9,Inc_14.01.19!$B$17:$O$40,Inc_21.01.19!$B$17:$O$40))))))))),14,FALSE),"")</f>
        <v>10.229156554284124</v>
      </c>
      <c r="P104" s="66">
        <f t="shared" si="32"/>
        <v>6.9027777777810115</v>
      </c>
    </row>
    <row r="105" spans="1:16">
      <c r="A105" t="s">
        <v>4</v>
      </c>
      <c r="B105" t="str">
        <f t="shared" si="29"/>
        <v>HEW22</v>
      </c>
      <c r="C105">
        <f t="shared" si="39"/>
        <v>5</v>
      </c>
      <c r="D105" t="str">
        <f t="shared" si="40"/>
        <v/>
      </c>
      <c r="E105">
        <f>VLOOKUP($A105,Inc_10.12.18!$B$17:$J$40,9,FALSE)</f>
        <v>43441.590277777781</v>
      </c>
      <c r="F105">
        <f t="shared" si="30"/>
        <v>2018</v>
      </c>
      <c r="G105">
        <f t="shared" si="34"/>
        <v>12</v>
      </c>
      <c r="H105">
        <f t="shared" si="35"/>
        <v>7.5902777777810115</v>
      </c>
      <c r="I105" s="144">
        <f>VLOOKUP($A105,IF(C105=1,Pre_04.12.18!$B$17:$O$40,IF(C105=2,Pre_05.12.18!$B$17:$O$40,IF(C105=3,Pre_06.12.18!$B$17:$O$40,IF(C105=4,Pre_07.12.18!$B$17:$O$40,IF(C105=5,Inc_10.12.18!$B$17:$O$40,IF(C105=6,Inc_12.12.18!$B$17:$O$40,IF(C105=7,Inc_14.12.18!$B$17:$O$40,IF(C105=8,Inc_17.12.18!$B$17:$O$40,IF(C105=9,Inc_14.01.19!$B$17:$O$40,Inc_21.01.19!$B$17:$O$40))))))))),2,FALSE)</f>
        <v>43444.654166666667</v>
      </c>
      <c r="J105">
        <f t="shared" si="31"/>
        <v>2018</v>
      </c>
      <c r="K105">
        <f t="shared" si="36"/>
        <v>12</v>
      </c>
      <c r="L105">
        <f t="shared" si="37"/>
        <v>10.654166666667152</v>
      </c>
      <c r="M105" t="s">
        <v>296</v>
      </c>
      <c r="N105" s="66">
        <f t="shared" si="38"/>
        <v>3.0638888888861402</v>
      </c>
      <c r="O105">
        <f>IFERROR(VLOOKUP($A105,IF(C105=1,Pre_04.12.18!$B$17:$O$40,IF(C105=2,Pre_05.12.18!$B$17:$O$40,IF(C105=3,Pre_06.12.18!$B$17:$O$40,IF(C105=4,Pre_07.12.18!$B$17:$O$40,IF(C105=5,Inc_10.12.18!$B$17:$O$40,IF(C105=6,Inc_12.12.18!$B$17:$O$40,IF(C105=7,Inc_14.12.18!$B$17:$O$40,IF(C105=8,Inc_17.12.18!$B$17:$O$40,IF(C105=9,Inc_14.01.19!$B$17:$O$40,Inc_21.01.19!$B$17:$O$40))))))))),14,FALSE),"")</f>
        <v>13.989325286927841</v>
      </c>
      <c r="P105" s="66">
        <f t="shared" si="32"/>
        <v>6.9041666666671517</v>
      </c>
    </row>
    <row r="106" spans="1:16">
      <c r="A106" t="s">
        <v>31</v>
      </c>
      <c r="B106" t="str">
        <f t="shared" si="29"/>
        <v>HEW41</v>
      </c>
      <c r="C106">
        <f t="shared" si="39"/>
        <v>5</v>
      </c>
      <c r="D106" t="str">
        <f t="shared" si="40"/>
        <v/>
      </c>
      <c r="E106">
        <f>VLOOKUP($A106,Inc_10.12.18!$B$17:$J$40,9,FALSE)</f>
        <v>43441.590277777781</v>
      </c>
      <c r="F106">
        <f t="shared" si="30"/>
        <v>2018</v>
      </c>
      <c r="G106">
        <f t="shared" si="34"/>
        <v>12</v>
      </c>
      <c r="H106">
        <f t="shared" si="35"/>
        <v>7.5902777777810115</v>
      </c>
      <c r="I106" s="144">
        <f>VLOOKUP($A106,IF(C106=1,Pre_04.12.18!$B$17:$O$40,IF(C106=2,Pre_05.12.18!$B$17:$O$40,IF(C106=3,Pre_06.12.18!$B$17:$O$40,IF(C106=4,Pre_07.12.18!$B$17:$O$40,IF(C106=5,Inc_10.12.18!$B$17:$O$40,IF(C106=6,Inc_12.12.18!$B$17:$O$40,IF(C106=7,Inc_14.12.18!$B$17:$O$40,IF(C106=8,Inc_17.12.18!$B$17:$O$40,IF(C106=9,Inc_14.01.19!$B$17:$O$40,Inc_21.01.19!$B$17:$O$40))))))))),2,FALSE)</f>
        <v>43444.654861111114</v>
      </c>
      <c r="J106">
        <f t="shared" si="31"/>
        <v>2018</v>
      </c>
      <c r="K106">
        <f t="shared" si="36"/>
        <v>12</v>
      </c>
      <c r="L106">
        <f t="shared" si="37"/>
        <v>10.65486111111386</v>
      </c>
      <c r="M106" t="s">
        <v>296</v>
      </c>
      <c r="N106" s="66">
        <f t="shared" si="38"/>
        <v>3.0645833333328483</v>
      </c>
      <c r="O106">
        <f>IFERROR(VLOOKUP($A106,IF(C106=1,Pre_04.12.18!$B$17:$O$40,IF(C106=2,Pre_05.12.18!$B$17:$O$40,IF(C106=3,Pre_06.12.18!$B$17:$O$40,IF(C106=4,Pre_07.12.18!$B$17:$O$40,IF(C106=5,Inc_10.12.18!$B$17:$O$40,IF(C106=6,Inc_12.12.18!$B$17:$O$40,IF(C106=7,Inc_14.12.18!$B$17:$O$40,IF(C106=8,Inc_17.12.18!$B$17:$O$40,IF(C106=9,Inc_14.01.19!$B$17:$O$40,Inc_21.01.19!$B$17:$O$40))))))))),14,FALSE),"")</f>
        <v>10.053529337265655</v>
      </c>
      <c r="P106" s="66">
        <f t="shared" si="32"/>
        <v>6.9048611111138598</v>
      </c>
    </row>
    <row r="107" spans="1:16">
      <c r="A107" t="s">
        <v>32</v>
      </c>
      <c r="B107" t="str">
        <f t="shared" si="29"/>
        <v>HEW41</v>
      </c>
      <c r="C107">
        <f t="shared" si="39"/>
        <v>5</v>
      </c>
      <c r="D107" t="str">
        <f t="shared" si="40"/>
        <v/>
      </c>
      <c r="E107">
        <f>VLOOKUP($A107,Inc_10.12.18!$B$17:$J$40,9,FALSE)</f>
        <v>43441.590277777781</v>
      </c>
      <c r="F107">
        <f t="shared" si="30"/>
        <v>2018</v>
      </c>
      <c r="G107">
        <f t="shared" si="34"/>
        <v>12</v>
      </c>
      <c r="H107">
        <f t="shared" si="35"/>
        <v>7.5902777777810115</v>
      </c>
      <c r="I107" s="144">
        <f>VLOOKUP($A107,IF(C107=1,Pre_04.12.18!$B$17:$O$40,IF(C107=2,Pre_05.12.18!$B$17:$O$40,IF(C107=3,Pre_06.12.18!$B$17:$O$40,IF(C107=4,Pre_07.12.18!$B$17:$O$40,IF(C107=5,Inc_10.12.18!$B$17:$O$40,IF(C107=6,Inc_12.12.18!$B$17:$O$40,IF(C107=7,Inc_14.12.18!$B$17:$O$40,IF(C107=8,Inc_17.12.18!$B$17:$O$40,IF(C107=9,Inc_14.01.19!$B$17:$O$40,Inc_21.01.19!$B$17:$O$40))))))))),2,FALSE)</f>
        <v>43444.65625</v>
      </c>
      <c r="J107">
        <f t="shared" si="31"/>
        <v>2018</v>
      </c>
      <c r="K107">
        <f t="shared" si="36"/>
        <v>12</v>
      </c>
      <c r="L107">
        <f t="shared" si="37"/>
        <v>10.65625</v>
      </c>
      <c r="M107" t="s">
        <v>296</v>
      </c>
      <c r="N107" s="66">
        <f t="shared" si="38"/>
        <v>3.0659722222189885</v>
      </c>
      <c r="O107">
        <f>IFERROR(VLOOKUP($A107,IF(C107=1,Pre_04.12.18!$B$17:$O$40,IF(C107=2,Pre_05.12.18!$B$17:$O$40,IF(C107=3,Pre_06.12.18!$B$17:$O$40,IF(C107=4,Pre_07.12.18!$B$17:$O$40,IF(C107=5,Inc_10.12.18!$B$17:$O$40,IF(C107=6,Inc_12.12.18!$B$17:$O$40,IF(C107=7,Inc_14.12.18!$B$17:$O$40,IF(C107=8,Inc_17.12.18!$B$17:$O$40,IF(C107=9,Inc_14.01.19!$B$17:$O$40,Inc_21.01.19!$B$17:$O$40))))))))),14,FALSE),"")</f>
        <v>14.656628634567189</v>
      </c>
      <c r="P107" s="66">
        <f t="shared" si="32"/>
        <v>6.90625</v>
      </c>
    </row>
    <row r="108" spans="1:16">
      <c r="A108" t="s">
        <v>5</v>
      </c>
      <c r="B108" t="str">
        <f t="shared" si="29"/>
        <v>HEW42</v>
      </c>
      <c r="C108">
        <f t="shared" si="39"/>
        <v>5</v>
      </c>
      <c r="D108" t="str">
        <f t="shared" si="40"/>
        <v/>
      </c>
      <c r="E108">
        <f>VLOOKUP($A108,Inc_10.12.18!$B$17:$J$40,9,FALSE)</f>
        <v>43441.590277777781</v>
      </c>
      <c r="F108">
        <f t="shared" si="30"/>
        <v>2018</v>
      </c>
      <c r="G108">
        <f t="shared" si="34"/>
        <v>12</v>
      </c>
      <c r="H108">
        <f t="shared" si="35"/>
        <v>7.5902777777810115</v>
      </c>
      <c r="I108" s="144">
        <f>VLOOKUP($A108,IF(C108=1,Pre_04.12.18!$B$17:$O$40,IF(C108=2,Pre_05.12.18!$B$17:$O$40,IF(C108=3,Pre_06.12.18!$B$17:$O$40,IF(C108=4,Pre_07.12.18!$B$17:$O$40,IF(C108=5,Inc_10.12.18!$B$17:$O$40,IF(C108=6,Inc_12.12.18!$B$17:$O$40,IF(C108=7,Inc_14.12.18!$B$17:$O$40,IF(C108=8,Inc_17.12.18!$B$17:$O$40,IF(C108=9,Inc_14.01.19!$B$17:$O$40,Inc_21.01.19!$B$17:$O$40))))))))),2,FALSE)</f>
        <v>43444.656944444447</v>
      </c>
      <c r="J108">
        <f t="shared" si="31"/>
        <v>2018</v>
      </c>
      <c r="K108">
        <f t="shared" si="36"/>
        <v>12</v>
      </c>
      <c r="L108">
        <f t="shared" si="37"/>
        <v>10.656944444446708</v>
      </c>
      <c r="M108" t="s">
        <v>296</v>
      </c>
      <c r="N108" s="66">
        <f t="shared" si="38"/>
        <v>3.0666666666656965</v>
      </c>
      <c r="O108">
        <f>IFERROR(VLOOKUP($A108,IF(C108=1,Pre_04.12.18!$B$17:$O$40,IF(C108=2,Pre_05.12.18!$B$17:$O$40,IF(C108=3,Pre_06.12.18!$B$17:$O$40,IF(C108=4,Pre_07.12.18!$B$17:$O$40,IF(C108=5,Inc_10.12.18!$B$17:$O$40,IF(C108=6,Inc_12.12.18!$B$17:$O$40,IF(C108=7,Inc_14.12.18!$B$17:$O$40,IF(C108=8,Inc_17.12.18!$B$17:$O$40,IF(C108=9,Inc_14.01.19!$B$17:$O$40,Inc_21.01.19!$B$17:$O$40))))))))),14,FALSE),"")</f>
        <v>5.9042163205575093</v>
      </c>
      <c r="P108" s="66">
        <f t="shared" si="32"/>
        <v>6.9069444444467081</v>
      </c>
    </row>
    <row r="109" spans="1:16">
      <c r="A109" t="s">
        <v>6</v>
      </c>
      <c r="B109" t="str">
        <f t="shared" si="29"/>
        <v>HEW42</v>
      </c>
      <c r="C109">
        <f t="shared" si="39"/>
        <v>5</v>
      </c>
      <c r="D109" t="str">
        <f t="shared" si="40"/>
        <v/>
      </c>
      <c r="E109">
        <f>VLOOKUP($A109,Inc_10.12.18!$B$17:$J$40,9,FALSE)</f>
        <v>43441.590277777781</v>
      </c>
      <c r="F109">
        <f t="shared" si="30"/>
        <v>2018</v>
      </c>
      <c r="G109">
        <f t="shared" si="34"/>
        <v>12</v>
      </c>
      <c r="H109">
        <f t="shared" si="35"/>
        <v>7.5902777777810115</v>
      </c>
      <c r="I109" s="144">
        <f>VLOOKUP($A109,IF(C109=1,Pre_04.12.18!$B$17:$O$40,IF(C109=2,Pre_05.12.18!$B$17:$O$40,IF(C109=3,Pre_06.12.18!$B$17:$O$40,IF(C109=4,Pre_07.12.18!$B$17:$O$40,IF(C109=5,Inc_10.12.18!$B$17:$O$40,IF(C109=6,Inc_12.12.18!$B$17:$O$40,IF(C109=7,Inc_14.12.18!$B$17:$O$40,IF(C109=8,Inc_17.12.18!$B$17:$O$40,IF(C109=9,Inc_14.01.19!$B$17:$O$40,Inc_21.01.19!$B$17:$O$40))))))))),2,FALSE)</f>
        <v>43444.65902777778</v>
      </c>
      <c r="J109">
        <f t="shared" si="31"/>
        <v>2018</v>
      </c>
      <c r="K109">
        <f t="shared" si="36"/>
        <v>12</v>
      </c>
      <c r="L109">
        <f t="shared" si="37"/>
        <v>10.659027777779556</v>
      </c>
      <c r="M109" t="s">
        <v>296</v>
      </c>
      <c r="N109" s="66">
        <f t="shared" si="38"/>
        <v>3.0687499999985448</v>
      </c>
      <c r="O109">
        <f>IFERROR(VLOOKUP($A109,IF(C109=1,Pre_04.12.18!$B$17:$O$40,IF(C109=2,Pre_05.12.18!$B$17:$O$40,IF(C109=3,Pre_06.12.18!$B$17:$O$40,IF(C109=4,Pre_07.12.18!$B$17:$O$40,IF(C109=5,Inc_10.12.18!$B$17:$O$40,IF(C109=6,Inc_12.12.18!$B$17:$O$40,IF(C109=7,Inc_14.12.18!$B$17:$O$40,IF(C109=8,Inc_17.12.18!$B$17:$O$40,IF(C109=9,Inc_14.01.19!$B$17:$O$40,Inc_21.01.19!$B$17:$O$40))))))))),14,FALSE),"")</f>
        <v>6.4805126050733595</v>
      </c>
      <c r="P109" s="66">
        <f t="shared" si="32"/>
        <v>6.9090277777795563</v>
      </c>
    </row>
    <row r="110" spans="1:16">
      <c r="A110" t="s">
        <v>7</v>
      </c>
      <c r="B110" t="str">
        <f t="shared" si="29"/>
        <v>SEG38</v>
      </c>
      <c r="C110">
        <f t="shared" si="39"/>
        <v>5</v>
      </c>
      <c r="D110" t="str">
        <f t="shared" si="40"/>
        <v/>
      </c>
      <c r="E110">
        <f>VLOOKUP($A110,Inc_10.12.18!$B$17:$J$40,9,FALSE)</f>
        <v>43441.590277777781</v>
      </c>
      <c r="F110">
        <f t="shared" si="30"/>
        <v>2018</v>
      </c>
      <c r="G110">
        <f t="shared" si="34"/>
        <v>12</v>
      </c>
      <c r="H110">
        <f t="shared" si="35"/>
        <v>7.5902777777810115</v>
      </c>
      <c r="I110" s="144">
        <f>VLOOKUP($A110,IF(C110=1,Pre_04.12.18!$B$17:$O$40,IF(C110=2,Pre_05.12.18!$B$17:$O$40,IF(C110=3,Pre_06.12.18!$B$17:$O$40,IF(C110=4,Pre_07.12.18!$B$17:$O$40,IF(C110=5,Inc_10.12.18!$B$17:$O$40,IF(C110=6,Inc_12.12.18!$B$17:$O$40,IF(C110=7,Inc_14.12.18!$B$17:$O$40,IF(C110=8,Inc_17.12.18!$B$17:$O$40,IF(C110=9,Inc_14.01.19!$B$17:$O$40,Inc_21.01.19!$B$17:$O$40))))))))),2,FALSE)</f>
        <v>43444.659722222219</v>
      </c>
      <c r="J110">
        <f t="shared" si="31"/>
        <v>2018</v>
      </c>
      <c r="K110">
        <f t="shared" si="36"/>
        <v>12</v>
      </c>
      <c r="L110">
        <f t="shared" si="37"/>
        <v>10.659722222218988</v>
      </c>
      <c r="M110" t="s">
        <v>296</v>
      </c>
      <c r="N110" s="66">
        <f t="shared" si="38"/>
        <v>3.0694444444379769</v>
      </c>
      <c r="O110">
        <f>IFERROR(VLOOKUP($A110,IF(C110=1,Pre_04.12.18!$B$17:$O$40,IF(C110=2,Pre_05.12.18!$B$17:$O$40,IF(C110=3,Pre_06.12.18!$B$17:$O$40,IF(C110=4,Pre_07.12.18!$B$17:$O$40,IF(C110=5,Inc_10.12.18!$B$17:$O$40,IF(C110=6,Inc_12.12.18!$B$17:$O$40,IF(C110=7,Inc_14.12.18!$B$17:$O$40,IF(C110=8,Inc_17.12.18!$B$17:$O$40,IF(C110=9,Inc_14.01.19!$B$17:$O$40,Inc_21.01.19!$B$17:$O$40))))))))),14,FALSE),"")</f>
        <v>6.8547178730445788</v>
      </c>
      <c r="P110" s="66">
        <f t="shared" si="32"/>
        <v>6.9097222222189885</v>
      </c>
    </row>
    <row r="111" spans="1:16">
      <c r="A111" t="s">
        <v>8</v>
      </c>
      <c r="B111" t="str">
        <f t="shared" si="29"/>
        <v>SEG38</v>
      </c>
      <c r="C111">
        <f t="shared" si="39"/>
        <v>5</v>
      </c>
      <c r="D111" t="str">
        <f t="shared" si="40"/>
        <v/>
      </c>
      <c r="E111">
        <f>VLOOKUP($A111,Inc_10.12.18!$B$17:$J$40,9,FALSE)</f>
        <v>43441.590277777781</v>
      </c>
      <c r="F111">
        <f t="shared" si="30"/>
        <v>2018</v>
      </c>
      <c r="G111">
        <f t="shared" si="34"/>
        <v>12</v>
      </c>
      <c r="H111">
        <f t="shared" si="35"/>
        <v>7.5902777777810115</v>
      </c>
      <c r="I111" s="144">
        <f>VLOOKUP($A111,IF(C111=1,Pre_04.12.18!$B$17:$O$40,IF(C111=2,Pre_05.12.18!$B$17:$O$40,IF(C111=3,Pre_06.12.18!$B$17:$O$40,IF(C111=4,Pre_07.12.18!$B$17:$O$40,IF(C111=5,Inc_10.12.18!$B$17:$O$40,IF(C111=6,Inc_12.12.18!$B$17:$O$40,IF(C111=7,Inc_14.12.18!$B$17:$O$40,IF(C111=8,Inc_17.12.18!$B$17:$O$40,IF(C111=9,Inc_14.01.19!$B$17:$O$40,Inc_21.01.19!$B$17:$O$40))))))))),2,FALSE)</f>
        <v>43444.661111111112</v>
      </c>
      <c r="J111">
        <f t="shared" si="31"/>
        <v>2018</v>
      </c>
      <c r="K111">
        <f t="shared" si="36"/>
        <v>12</v>
      </c>
      <c r="L111">
        <f t="shared" si="37"/>
        <v>10.661111111112405</v>
      </c>
      <c r="M111" t="s">
        <v>296</v>
      </c>
      <c r="N111" s="66">
        <f t="shared" si="38"/>
        <v>3.0708333333313931</v>
      </c>
      <c r="O111">
        <f>IFERROR(VLOOKUP($A111,IF(C111=1,Pre_04.12.18!$B$17:$O$40,IF(C111=2,Pre_05.12.18!$B$17:$O$40,IF(C111=3,Pre_06.12.18!$B$17:$O$40,IF(C111=4,Pre_07.12.18!$B$17:$O$40,IF(C111=5,Inc_10.12.18!$B$17:$O$40,IF(C111=6,Inc_12.12.18!$B$17:$O$40,IF(C111=7,Inc_14.12.18!$B$17:$O$40,IF(C111=8,Inc_17.12.18!$B$17:$O$40,IF(C111=9,Inc_14.01.19!$B$17:$O$40,Inc_21.01.19!$B$17:$O$40))))))))),14,FALSE),"")</f>
        <v>7.2946642349437987</v>
      </c>
      <c r="P111" s="66">
        <f t="shared" si="32"/>
        <v>6.9111111111124046</v>
      </c>
    </row>
    <row r="112" spans="1:16">
      <c r="A112" t="s">
        <v>9</v>
      </c>
      <c r="B112" t="str">
        <f t="shared" si="29"/>
        <v>SEG40</v>
      </c>
      <c r="C112">
        <f t="shared" si="39"/>
        <v>5</v>
      </c>
      <c r="D112" t="str">
        <f t="shared" si="40"/>
        <v/>
      </c>
      <c r="E112">
        <f>VLOOKUP($A112,Inc_10.12.18!$B$17:$J$40,9,FALSE)</f>
        <v>43441.590277777781</v>
      </c>
      <c r="F112">
        <f t="shared" si="30"/>
        <v>2018</v>
      </c>
      <c r="G112">
        <f t="shared" si="34"/>
        <v>12</v>
      </c>
      <c r="H112">
        <f t="shared" si="35"/>
        <v>7.5902777777810115</v>
      </c>
      <c r="I112" s="144">
        <f>VLOOKUP($A112,IF(C112=1,Pre_04.12.18!$B$17:$O$40,IF(C112=2,Pre_05.12.18!$B$17:$O$40,IF(C112=3,Pre_06.12.18!$B$17:$O$40,IF(C112=4,Pre_07.12.18!$B$17:$O$40,IF(C112=5,Inc_10.12.18!$B$17:$O$40,IF(C112=6,Inc_12.12.18!$B$17:$O$40,IF(C112=7,Inc_14.12.18!$B$17:$O$40,IF(C112=8,Inc_17.12.18!$B$17:$O$40,IF(C112=9,Inc_14.01.19!$B$17:$O$40,Inc_21.01.19!$B$17:$O$40))))))))),2,FALSE)</f>
        <v>43444.662499999999</v>
      </c>
      <c r="J112">
        <f t="shared" si="31"/>
        <v>2018</v>
      </c>
      <c r="K112">
        <f t="shared" si="36"/>
        <v>12</v>
      </c>
      <c r="L112">
        <f t="shared" si="37"/>
        <v>10.662499999998545</v>
      </c>
      <c r="M112" t="s">
        <v>296</v>
      </c>
      <c r="N112" s="66">
        <f t="shared" si="38"/>
        <v>3.0722222222175333</v>
      </c>
      <c r="O112">
        <f>IFERROR(VLOOKUP($A112,IF(C112=1,Pre_04.12.18!$B$17:$O$40,IF(C112=2,Pre_05.12.18!$B$17:$O$40,IF(C112=3,Pre_06.12.18!$B$17:$O$40,IF(C112=4,Pre_07.12.18!$B$17:$O$40,IF(C112=5,Inc_10.12.18!$B$17:$O$40,IF(C112=6,Inc_12.12.18!$B$17:$O$40,IF(C112=7,Inc_14.12.18!$B$17:$O$40,IF(C112=8,Inc_17.12.18!$B$17:$O$40,IF(C112=9,Inc_14.01.19!$B$17:$O$40,Inc_21.01.19!$B$17:$O$40))))))))),14,FALSE),"")</f>
        <v>8.3212845808970322</v>
      </c>
      <c r="P112" s="66">
        <f t="shared" si="32"/>
        <v>6.9124999999985448</v>
      </c>
    </row>
    <row r="113" spans="1:16">
      <c r="A113" t="s">
        <v>10</v>
      </c>
      <c r="B113" t="str">
        <f t="shared" si="29"/>
        <v>SEG40</v>
      </c>
      <c r="C113">
        <f t="shared" si="39"/>
        <v>5</v>
      </c>
      <c r="D113" t="str">
        <f t="shared" si="40"/>
        <v/>
      </c>
      <c r="E113">
        <f>VLOOKUP($A113,Inc_10.12.18!$B$17:$J$40,9,FALSE)</f>
        <v>43441.590277777781</v>
      </c>
      <c r="F113">
        <f t="shared" si="30"/>
        <v>2018</v>
      </c>
      <c r="G113">
        <f t="shared" si="34"/>
        <v>12</v>
      </c>
      <c r="H113">
        <f t="shared" si="35"/>
        <v>7.5902777777810115</v>
      </c>
      <c r="I113" s="144">
        <f>VLOOKUP($A113,IF(C113=1,Pre_04.12.18!$B$17:$O$40,IF(C113=2,Pre_05.12.18!$B$17:$O$40,IF(C113=3,Pre_06.12.18!$B$17:$O$40,IF(C113=4,Pre_07.12.18!$B$17:$O$40,IF(C113=5,Inc_10.12.18!$B$17:$O$40,IF(C113=6,Inc_12.12.18!$B$17:$O$40,IF(C113=7,Inc_14.12.18!$B$17:$O$40,IF(C113=8,Inc_17.12.18!$B$17:$O$40,IF(C113=9,Inc_14.01.19!$B$17:$O$40,Inc_21.01.19!$B$17:$O$40))))))))),2,FALSE)</f>
        <v>43444.664583333331</v>
      </c>
      <c r="J113">
        <f t="shared" si="31"/>
        <v>2018</v>
      </c>
      <c r="K113">
        <f t="shared" si="36"/>
        <v>12</v>
      </c>
      <c r="L113">
        <f t="shared" si="37"/>
        <v>10.664583333331393</v>
      </c>
      <c r="M113" t="s">
        <v>296</v>
      </c>
      <c r="N113" s="66">
        <f t="shared" si="38"/>
        <v>3.0743055555503815</v>
      </c>
      <c r="O113">
        <f>IFERROR(VLOOKUP($A113,IF(C113=1,Pre_04.12.18!$B$17:$O$40,IF(C113=2,Pre_05.12.18!$B$17:$O$40,IF(C113=3,Pre_06.12.18!$B$17:$O$40,IF(C113=4,Pre_07.12.18!$B$17:$O$40,IF(C113=5,Inc_10.12.18!$B$17:$O$40,IF(C113=6,Inc_12.12.18!$B$17:$O$40,IF(C113=7,Inc_14.12.18!$B$17:$O$40,IF(C113=8,Inc_17.12.18!$B$17:$O$40,IF(C113=9,Inc_14.01.19!$B$17:$O$40,Inc_21.01.19!$B$17:$O$40))))))))),14,FALSE),"")</f>
        <v>7.8904859582574112</v>
      </c>
      <c r="P113" s="66">
        <f t="shared" si="32"/>
        <v>6.9145833333313931</v>
      </c>
    </row>
    <row r="114" spans="1:16">
      <c r="A114" t="s">
        <v>11</v>
      </c>
      <c r="B114" t="str">
        <f t="shared" si="29"/>
        <v>SEG46</v>
      </c>
      <c r="C114">
        <f t="shared" si="39"/>
        <v>5</v>
      </c>
      <c r="D114" t="str">
        <f t="shared" si="40"/>
        <v/>
      </c>
      <c r="E114">
        <f>VLOOKUP($A114,Inc_10.12.18!$B$17:$J$40,9,FALSE)</f>
        <v>43441.590277777781</v>
      </c>
      <c r="F114">
        <f t="shared" si="30"/>
        <v>2018</v>
      </c>
      <c r="G114">
        <f t="shared" si="34"/>
        <v>12</v>
      </c>
      <c r="H114">
        <f t="shared" si="35"/>
        <v>7.5902777777810115</v>
      </c>
      <c r="I114" s="144">
        <f>VLOOKUP($A114,IF(C114=1,Pre_04.12.18!$B$17:$O$40,IF(C114=2,Pre_05.12.18!$B$17:$O$40,IF(C114=3,Pre_06.12.18!$B$17:$O$40,IF(C114=4,Pre_07.12.18!$B$17:$O$40,IF(C114=5,Inc_10.12.18!$B$17:$O$40,IF(C114=6,Inc_12.12.18!$B$17:$O$40,IF(C114=7,Inc_14.12.18!$B$17:$O$40,IF(C114=8,Inc_17.12.18!$B$17:$O$40,IF(C114=9,Inc_14.01.19!$B$17:$O$40,Inc_21.01.19!$B$17:$O$40))))))))),2,FALSE)</f>
        <v>43444.665277777778</v>
      </c>
      <c r="J114">
        <f t="shared" si="31"/>
        <v>2018</v>
      </c>
      <c r="K114">
        <f t="shared" si="36"/>
        <v>12</v>
      </c>
      <c r="L114">
        <f t="shared" si="37"/>
        <v>10.665277777778101</v>
      </c>
      <c r="M114" t="s">
        <v>296</v>
      </c>
      <c r="N114" s="66">
        <f t="shared" si="38"/>
        <v>3.0749999999970896</v>
      </c>
      <c r="O114">
        <f>IFERROR(VLOOKUP($A114,IF(C114=1,Pre_04.12.18!$B$17:$O$40,IF(C114=2,Pre_05.12.18!$B$17:$O$40,IF(C114=3,Pre_06.12.18!$B$17:$O$40,IF(C114=4,Pre_07.12.18!$B$17:$O$40,IF(C114=5,Inc_10.12.18!$B$17:$O$40,IF(C114=6,Inc_12.12.18!$B$17:$O$40,IF(C114=7,Inc_14.12.18!$B$17:$O$40,IF(C114=8,Inc_17.12.18!$B$17:$O$40,IF(C114=9,Inc_14.01.19!$B$17:$O$40,Inc_21.01.19!$B$17:$O$40))))))))),14,FALSE),"")</f>
        <v>9.6045828127157389</v>
      </c>
      <c r="P114" s="66">
        <f t="shared" si="32"/>
        <v>6.9152777777781012</v>
      </c>
    </row>
    <row r="115" spans="1:16">
      <c r="A115" t="s">
        <v>12</v>
      </c>
      <c r="B115" t="str">
        <f t="shared" si="29"/>
        <v>SEG46</v>
      </c>
      <c r="C115">
        <f t="shared" si="39"/>
        <v>5</v>
      </c>
      <c r="D115" t="str">
        <f t="shared" si="40"/>
        <v/>
      </c>
      <c r="E115">
        <f>VLOOKUP($A115,Inc_10.12.18!$B$17:$J$40,9,FALSE)</f>
        <v>43441.590277777781</v>
      </c>
      <c r="F115">
        <f t="shared" si="30"/>
        <v>2018</v>
      </c>
      <c r="G115">
        <f t="shared" si="34"/>
        <v>12</v>
      </c>
      <c r="H115">
        <f t="shared" si="35"/>
        <v>7.5902777777810115</v>
      </c>
      <c r="I115" s="144">
        <f>VLOOKUP($A115,IF(C115=1,Pre_04.12.18!$B$17:$O$40,IF(C115=2,Pre_05.12.18!$B$17:$O$40,IF(C115=3,Pre_06.12.18!$B$17:$O$40,IF(C115=4,Pre_07.12.18!$B$17:$O$40,IF(C115=5,Inc_10.12.18!$B$17:$O$40,IF(C115=6,Inc_12.12.18!$B$17:$O$40,IF(C115=7,Inc_14.12.18!$B$17:$O$40,IF(C115=8,Inc_17.12.18!$B$17:$O$40,IF(C115=9,Inc_14.01.19!$B$17:$O$40,Inc_21.01.19!$B$17:$O$40))))))))),2,FALSE)</f>
        <v>43444.665972222225</v>
      </c>
      <c r="J115">
        <f t="shared" si="31"/>
        <v>2018</v>
      </c>
      <c r="K115">
        <f t="shared" si="36"/>
        <v>12</v>
      </c>
      <c r="L115">
        <f t="shared" si="37"/>
        <v>10.665972222224809</v>
      </c>
      <c r="M115" t="s">
        <v>296</v>
      </c>
      <c r="N115" s="66">
        <f t="shared" si="38"/>
        <v>3.0756944444437977</v>
      </c>
      <c r="O115">
        <f>IFERROR(VLOOKUP($A115,IF(C115=1,Pre_04.12.18!$B$17:$O$40,IF(C115=2,Pre_05.12.18!$B$17:$O$40,IF(C115=3,Pre_06.12.18!$B$17:$O$40,IF(C115=4,Pre_07.12.18!$B$17:$O$40,IF(C115=5,Inc_10.12.18!$B$17:$O$40,IF(C115=6,Inc_12.12.18!$B$17:$O$40,IF(C115=7,Inc_14.12.18!$B$17:$O$40,IF(C115=8,Inc_17.12.18!$B$17:$O$40,IF(C115=9,Inc_14.01.19!$B$17:$O$40,Inc_21.01.19!$B$17:$O$40))))))))),14,FALSE),"")</f>
        <v>9.2537165943195383</v>
      </c>
      <c r="P115" s="66">
        <f t="shared" si="32"/>
        <v>6.9159722222248092</v>
      </c>
    </row>
    <row r="116" spans="1:16">
      <c r="A116" t="s">
        <v>13</v>
      </c>
      <c r="B116" t="str">
        <f t="shared" si="29"/>
        <v>SEW11</v>
      </c>
      <c r="C116">
        <f t="shared" si="39"/>
        <v>5</v>
      </c>
      <c r="D116" t="str">
        <f t="shared" si="40"/>
        <v/>
      </c>
      <c r="E116">
        <f>VLOOKUP($A116,Inc_10.12.18!$B$17:$J$40,9,FALSE)</f>
        <v>43441.590277777781</v>
      </c>
      <c r="F116">
        <f t="shared" si="30"/>
        <v>2018</v>
      </c>
      <c r="G116">
        <f t="shared" si="34"/>
        <v>12</v>
      </c>
      <c r="H116">
        <f t="shared" si="35"/>
        <v>7.5902777777810115</v>
      </c>
      <c r="I116" s="144">
        <f>VLOOKUP($A116,IF(C116=1,Pre_04.12.18!$B$17:$O$40,IF(C116=2,Pre_05.12.18!$B$17:$O$40,IF(C116=3,Pre_06.12.18!$B$17:$O$40,IF(C116=4,Pre_07.12.18!$B$17:$O$40,IF(C116=5,Inc_10.12.18!$B$17:$O$40,IF(C116=6,Inc_12.12.18!$B$17:$O$40,IF(C116=7,Inc_14.12.18!$B$17:$O$40,IF(C116=8,Inc_17.12.18!$B$17:$O$40,IF(C116=9,Inc_14.01.19!$B$17:$O$40,Inc_21.01.19!$B$17:$O$40))))))))),2,FALSE)</f>
        <v>43444.668055555558</v>
      </c>
      <c r="J116">
        <f t="shared" si="31"/>
        <v>2018</v>
      </c>
      <c r="K116">
        <f t="shared" si="36"/>
        <v>12</v>
      </c>
      <c r="L116">
        <f t="shared" si="37"/>
        <v>10.668055555557657</v>
      </c>
      <c r="M116" t="s">
        <v>296</v>
      </c>
      <c r="N116" s="66">
        <f t="shared" si="38"/>
        <v>3.077777777776646</v>
      </c>
      <c r="O116">
        <f>IFERROR(VLOOKUP($A116,IF(C116=1,Pre_04.12.18!$B$17:$O$40,IF(C116=2,Pre_05.12.18!$B$17:$O$40,IF(C116=3,Pre_06.12.18!$B$17:$O$40,IF(C116=4,Pre_07.12.18!$B$17:$O$40,IF(C116=5,Inc_10.12.18!$B$17:$O$40,IF(C116=6,Inc_12.12.18!$B$17:$O$40,IF(C116=7,Inc_14.12.18!$B$17:$O$40,IF(C116=8,Inc_17.12.18!$B$17:$O$40,IF(C116=9,Inc_14.01.19!$B$17:$O$40,Inc_21.01.19!$B$17:$O$40))))))))),14,FALSE),"")</f>
        <v>6.1779078126814708</v>
      </c>
      <c r="P116" s="66">
        <f t="shared" si="32"/>
        <v>6.9180555555576575</v>
      </c>
    </row>
    <row r="117" spans="1:16">
      <c r="A117" t="s">
        <v>14</v>
      </c>
      <c r="B117" t="str">
        <f t="shared" si="29"/>
        <v>SEW11</v>
      </c>
      <c r="C117">
        <f t="shared" si="39"/>
        <v>5</v>
      </c>
      <c r="D117" t="str">
        <f t="shared" si="40"/>
        <v/>
      </c>
      <c r="E117">
        <f>VLOOKUP($A117,Inc_10.12.18!$B$17:$J$40,9,FALSE)</f>
        <v>43441.590277777781</v>
      </c>
      <c r="F117">
        <f t="shared" si="30"/>
        <v>2018</v>
      </c>
      <c r="G117">
        <f t="shared" si="34"/>
        <v>12</v>
      </c>
      <c r="H117">
        <f t="shared" si="35"/>
        <v>7.5902777777810115</v>
      </c>
      <c r="I117" s="144">
        <f>VLOOKUP($A117,IF(C117=1,Pre_04.12.18!$B$17:$O$40,IF(C117=2,Pre_05.12.18!$B$17:$O$40,IF(C117=3,Pre_06.12.18!$B$17:$O$40,IF(C117=4,Pre_07.12.18!$B$17:$O$40,IF(C117=5,Inc_10.12.18!$B$17:$O$40,IF(C117=6,Inc_12.12.18!$B$17:$O$40,IF(C117=7,Inc_14.12.18!$B$17:$O$40,IF(C117=8,Inc_17.12.18!$B$17:$O$40,IF(C117=9,Inc_14.01.19!$B$17:$O$40,Inc_21.01.19!$B$17:$O$40))))))))),2,FALSE)</f>
        <v>43444.668749999997</v>
      </c>
      <c r="J117">
        <f t="shared" si="31"/>
        <v>2018</v>
      </c>
      <c r="K117">
        <f t="shared" si="36"/>
        <v>12</v>
      </c>
      <c r="L117">
        <f t="shared" si="37"/>
        <v>10.66874999999709</v>
      </c>
      <c r="M117" t="s">
        <v>296</v>
      </c>
      <c r="N117" s="66">
        <f t="shared" si="38"/>
        <v>3.0784722222160781</v>
      </c>
      <c r="O117">
        <f>IFERROR(VLOOKUP($A117,IF(C117=1,Pre_04.12.18!$B$17:$O$40,IF(C117=2,Pre_05.12.18!$B$17:$O$40,IF(C117=3,Pre_06.12.18!$B$17:$O$40,IF(C117=4,Pre_07.12.18!$B$17:$O$40,IF(C117=5,Inc_10.12.18!$B$17:$O$40,IF(C117=6,Inc_12.12.18!$B$17:$O$40,IF(C117=7,Inc_14.12.18!$B$17:$O$40,IF(C117=8,Inc_17.12.18!$B$17:$O$40,IF(C117=9,Inc_14.01.19!$B$17:$O$40,Inc_21.01.19!$B$17:$O$40))))))))),14,FALSE),"")</f>
        <v>6.1703638931459723</v>
      </c>
      <c r="P117" s="66">
        <f t="shared" si="32"/>
        <v>6.9187499999970896</v>
      </c>
    </row>
    <row r="118" spans="1:16">
      <c r="A118" t="s">
        <v>15</v>
      </c>
      <c r="B118" t="str">
        <f t="shared" si="29"/>
        <v>SEW34</v>
      </c>
      <c r="C118">
        <f t="shared" si="39"/>
        <v>5</v>
      </c>
      <c r="D118" t="str">
        <f t="shared" si="40"/>
        <v/>
      </c>
      <c r="E118">
        <f>VLOOKUP($A118,Inc_10.12.18!$B$17:$J$40,9,FALSE)</f>
        <v>43441.590277777781</v>
      </c>
      <c r="F118">
        <f t="shared" si="30"/>
        <v>2018</v>
      </c>
      <c r="G118">
        <f t="shared" si="34"/>
        <v>12</v>
      </c>
      <c r="H118">
        <f t="shared" si="35"/>
        <v>7.5902777777810115</v>
      </c>
      <c r="I118" s="144">
        <f>VLOOKUP($A118,IF(C118=1,Pre_04.12.18!$B$17:$O$40,IF(C118=2,Pre_05.12.18!$B$17:$O$40,IF(C118=3,Pre_06.12.18!$B$17:$O$40,IF(C118=4,Pre_07.12.18!$B$17:$O$40,IF(C118=5,Inc_10.12.18!$B$17:$O$40,IF(C118=6,Inc_12.12.18!$B$17:$O$40,IF(C118=7,Inc_14.12.18!$B$17:$O$40,IF(C118=8,Inc_17.12.18!$B$17:$O$40,IF(C118=9,Inc_14.01.19!$B$17:$O$40,Inc_21.01.19!$B$17:$O$40))))))))),2,FALSE)</f>
        <v>43444.669444444444</v>
      </c>
      <c r="J118">
        <f t="shared" si="31"/>
        <v>2018</v>
      </c>
      <c r="K118">
        <f t="shared" si="36"/>
        <v>12</v>
      </c>
      <c r="L118">
        <f t="shared" si="37"/>
        <v>10.669444444443798</v>
      </c>
      <c r="M118" t="s">
        <v>296</v>
      </c>
      <c r="N118" s="66">
        <f t="shared" si="38"/>
        <v>3.0791666666627862</v>
      </c>
      <c r="O118">
        <f>IFERROR(VLOOKUP($A118,IF(C118=1,Pre_04.12.18!$B$17:$O$40,IF(C118=2,Pre_05.12.18!$B$17:$O$40,IF(C118=3,Pre_06.12.18!$B$17:$O$40,IF(C118=4,Pre_07.12.18!$B$17:$O$40,IF(C118=5,Inc_10.12.18!$B$17:$O$40,IF(C118=6,Inc_12.12.18!$B$17:$O$40,IF(C118=7,Inc_14.12.18!$B$17:$O$40,IF(C118=8,Inc_17.12.18!$B$17:$O$40,IF(C118=9,Inc_14.01.19!$B$17:$O$40,Inc_21.01.19!$B$17:$O$40))))))))),14,FALSE),"")</f>
        <v>3.4920871545843561</v>
      </c>
      <c r="P118" s="66">
        <f t="shared" si="32"/>
        <v>6.9194444444437977</v>
      </c>
    </row>
    <row r="119" spans="1:16">
      <c r="A119" t="s">
        <v>16</v>
      </c>
      <c r="B119" t="str">
        <f t="shared" si="29"/>
        <v>SEW34</v>
      </c>
      <c r="C119">
        <f t="shared" si="39"/>
        <v>5</v>
      </c>
      <c r="D119" t="str">
        <f t="shared" si="40"/>
        <v/>
      </c>
      <c r="E119">
        <f>VLOOKUP($A119,Inc_10.12.18!$B$17:$J$40,9,FALSE)</f>
        <v>43441.590277777781</v>
      </c>
      <c r="F119">
        <f t="shared" si="30"/>
        <v>2018</v>
      </c>
      <c r="G119">
        <f t="shared" si="34"/>
        <v>12</v>
      </c>
      <c r="H119">
        <f t="shared" si="35"/>
        <v>7.5902777777810115</v>
      </c>
      <c r="I119" s="144">
        <f>VLOOKUP($A119,IF(C119=1,Pre_04.12.18!$B$17:$O$40,IF(C119=2,Pre_05.12.18!$B$17:$O$40,IF(C119=3,Pre_06.12.18!$B$17:$O$40,IF(C119=4,Pre_07.12.18!$B$17:$O$40,IF(C119=5,Inc_10.12.18!$B$17:$O$40,IF(C119=6,Inc_12.12.18!$B$17:$O$40,IF(C119=7,Inc_14.12.18!$B$17:$O$40,IF(C119=8,Inc_17.12.18!$B$17:$O$40,IF(C119=9,Inc_14.01.19!$B$17:$O$40,Inc_21.01.19!$B$17:$O$40))))))))),2,FALSE)</f>
        <v>43444.670138888891</v>
      </c>
      <c r="J119">
        <f t="shared" si="31"/>
        <v>2018</v>
      </c>
      <c r="K119">
        <f t="shared" si="36"/>
        <v>12</v>
      </c>
      <c r="L119">
        <f t="shared" si="37"/>
        <v>10.670138888890506</v>
      </c>
      <c r="M119" t="s">
        <v>296</v>
      </c>
      <c r="N119" s="66">
        <f t="shared" si="38"/>
        <v>3.0798611111094942</v>
      </c>
      <c r="O119">
        <f>IFERROR(VLOOKUP($A119,IF(C119=1,Pre_04.12.18!$B$17:$O$40,IF(C119=2,Pre_05.12.18!$B$17:$O$40,IF(C119=3,Pre_06.12.18!$B$17:$O$40,IF(C119=4,Pre_07.12.18!$B$17:$O$40,IF(C119=5,Inc_10.12.18!$B$17:$O$40,IF(C119=6,Inc_12.12.18!$B$17:$O$40,IF(C119=7,Inc_14.12.18!$B$17:$O$40,IF(C119=8,Inc_17.12.18!$B$17:$O$40,IF(C119=9,Inc_14.01.19!$B$17:$O$40,Inc_21.01.19!$B$17:$O$40))))))))),14,FALSE),"")</f>
        <v>3.7522364034209139</v>
      </c>
      <c r="P119" s="66">
        <f t="shared" si="32"/>
        <v>6.9201388888905058</v>
      </c>
    </row>
    <row r="120" spans="1:16">
      <c r="A120" t="s">
        <v>17</v>
      </c>
      <c r="B120" t="str">
        <f t="shared" si="29"/>
        <v>SEW43</v>
      </c>
      <c r="C120">
        <f t="shared" si="39"/>
        <v>5</v>
      </c>
      <c r="D120" t="str">
        <f t="shared" si="40"/>
        <v/>
      </c>
      <c r="E120">
        <f>VLOOKUP($A120,Inc_10.12.18!$B$17:$J$40,9,FALSE)</f>
        <v>43441.590277777781</v>
      </c>
      <c r="F120">
        <f t="shared" si="30"/>
        <v>2018</v>
      </c>
      <c r="G120">
        <f t="shared" si="34"/>
        <v>12</v>
      </c>
      <c r="H120">
        <f t="shared" si="35"/>
        <v>7.5902777777810115</v>
      </c>
      <c r="I120" s="144">
        <f>VLOOKUP($A120,IF(C120=1,Pre_04.12.18!$B$17:$O$40,IF(C120=2,Pre_05.12.18!$B$17:$O$40,IF(C120=3,Pre_06.12.18!$B$17:$O$40,IF(C120=4,Pre_07.12.18!$B$17:$O$40,IF(C120=5,Inc_10.12.18!$B$17:$O$40,IF(C120=6,Inc_12.12.18!$B$17:$O$40,IF(C120=7,Inc_14.12.18!$B$17:$O$40,IF(C120=8,Inc_17.12.18!$B$17:$O$40,IF(C120=9,Inc_14.01.19!$B$17:$O$40,Inc_21.01.19!$B$17:$O$40))))))))),2,FALSE)</f>
        <v>43444.671527777777</v>
      </c>
      <c r="J120">
        <f t="shared" si="31"/>
        <v>2018</v>
      </c>
      <c r="K120">
        <f t="shared" si="36"/>
        <v>12</v>
      </c>
      <c r="L120">
        <f t="shared" si="37"/>
        <v>10.671527777776646</v>
      </c>
      <c r="M120" t="s">
        <v>296</v>
      </c>
      <c r="N120" s="66">
        <f t="shared" si="38"/>
        <v>3.0812499999956344</v>
      </c>
      <c r="O120">
        <f>IFERROR(VLOOKUP($A120,IF(C120=1,Pre_04.12.18!$B$17:$O$40,IF(C120=2,Pre_05.12.18!$B$17:$O$40,IF(C120=3,Pre_06.12.18!$B$17:$O$40,IF(C120=4,Pre_07.12.18!$B$17:$O$40,IF(C120=5,Inc_10.12.18!$B$17:$O$40,IF(C120=6,Inc_12.12.18!$B$17:$O$40,IF(C120=7,Inc_14.12.18!$B$17:$O$40,IF(C120=8,Inc_17.12.18!$B$17:$O$40,IF(C120=9,Inc_14.01.19!$B$17:$O$40,Inc_21.01.19!$B$17:$O$40))))))))),14,FALSE),"")</f>
        <v>5.7910675917376269</v>
      </c>
      <c r="P120" s="66">
        <f t="shared" si="32"/>
        <v>6.921527777776646</v>
      </c>
    </row>
    <row r="121" spans="1:16">
      <c r="A121" t="s">
        <v>18</v>
      </c>
      <c r="B121" t="str">
        <f t="shared" si="29"/>
        <v>SEW43</v>
      </c>
      <c r="C121">
        <f t="shared" si="39"/>
        <v>5</v>
      </c>
      <c r="D121" t="str">
        <f t="shared" si="40"/>
        <v/>
      </c>
      <c r="E121">
        <f>VLOOKUP($A121,Inc_10.12.18!$B$17:$J$40,9,FALSE)</f>
        <v>43441.590277777781</v>
      </c>
      <c r="F121">
        <f t="shared" si="30"/>
        <v>2018</v>
      </c>
      <c r="G121">
        <f t="shared" si="34"/>
        <v>12</v>
      </c>
      <c r="H121">
        <f t="shared" si="35"/>
        <v>7.5902777777810115</v>
      </c>
      <c r="I121" s="144">
        <f>VLOOKUP($A121,IF(C121=1,Pre_04.12.18!$B$17:$O$40,IF(C121=2,Pre_05.12.18!$B$17:$O$40,IF(C121=3,Pre_06.12.18!$B$17:$O$40,IF(C121=4,Pre_07.12.18!$B$17:$O$40,IF(C121=5,Inc_10.12.18!$B$17:$O$40,IF(C121=6,Inc_12.12.18!$B$17:$O$40,IF(C121=7,Inc_14.12.18!$B$17:$O$40,IF(C121=8,Inc_17.12.18!$B$17:$O$40,IF(C121=9,Inc_14.01.19!$B$17:$O$40,Inc_21.01.19!$B$17:$O$40))))))))),2,FALSE)</f>
        <v>43444.672222222223</v>
      </c>
      <c r="J121">
        <f t="shared" si="31"/>
        <v>2018</v>
      </c>
      <c r="K121">
        <f t="shared" si="36"/>
        <v>12</v>
      </c>
      <c r="L121">
        <f t="shared" si="37"/>
        <v>10.672222222223354</v>
      </c>
      <c r="M121" t="s">
        <v>296</v>
      </c>
      <c r="N121" s="66">
        <f t="shared" si="38"/>
        <v>3.0819444444423425</v>
      </c>
      <c r="O121">
        <f>IFERROR(VLOOKUP($A121,IF(C121=1,Pre_04.12.18!$B$17:$O$40,IF(C121=2,Pre_05.12.18!$B$17:$O$40,IF(C121=3,Pre_06.12.18!$B$17:$O$40,IF(C121=4,Pre_07.12.18!$B$17:$O$40,IF(C121=5,Inc_10.12.18!$B$17:$O$40,IF(C121=6,Inc_12.12.18!$B$17:$O$40,IF(C121=7,Inc_14.12.18!$B$17:$O$40,IF(C121=8,Inc_17.12.18!$B$17:$O$40,IF(C121=9,Inc_14.01.19!$B$17:$O$40,Inc_21.01.19!$B$17:$O$40))))))))),14,FALSE),"")</f>
        <v>4.1404499352569442</v>
      </c>
      <c r="P121" s="66">
        <f t="shared" si="32"/>
        <v>6.922222222223354</v>
      </c>
    </row>
    <row r="122" spans="1:16">
      <c r="A122" t="s">
        <v>27</v>
      </c>
      <c r="B122" t="str">
        <f t="shared" si="29"/>
        <v>HEG10</v>
      </c>
      <c r="C122">
        <v>6</v>
      </c>
      <c r="D122" t="str">
        <f t="shared" si="40"/>
        <v/>
      </c>
      <c r="E122">
        <f>VLOOKUP($A122,Inc_10.12.18!$B$17:$J$40,9,FALSE)</f>
        <v>43441.590277777781</v>
      </c>
      <c r="F122">
        <f t="shared" si="30"/>
        <v>2018</v>
      </c>
      <c r="G122">
        <f t="shared" si="34"/>
        <v>12</v>
      </c>
      <c r="H122">
        <f t="shared" si="35"/>
        <v>7.5902777777810115</v>
      </c>
      <c r="I122" s="144">
        <f>VLOOKUP($A122,IF(C122=1,Pre_04.12.18!$B$17:$O$40,IF(C122=2,Pre_05.12.18!$B$17:$O$40,IF(C122=3,Pre_06.12.18!$B$17:$O$40,IF(C122=4,Pre_07.12.18!$B$17:$O$40,IF(C122=5,Inc_10.12.18!$B$17:$O$40,IF(C122=6,Inc_12.12.18!$B$17:$O$40,IF(C122=7,Inc_14.12.18!$B$17:$O$40,IF(C122=8,Inc_17.12.18!$B$17:$O$40,IF(C122=9,Inc_14.01.19!$B$17:$O$40,Inc_21.01.19!$B$17:$O$40))))))))),2,FALSE)</f>
        <v>43446.583333333336</v>
      </c>
      <c r="J122">
        <f t="shared" si="31"/>
        <v>2018</v>
      </c>
      <c r="K122">
        <f t="shared" si="36"/>
        <v>12</v>
      </c>
      <c r="L122">
        <f t="shared" si="37"/>
        <v>12.583333333335759</v>
      </c>
      <c r="M122" t="s">
        <v>296</v>
      </c>
      <c r="N122" s="66">
        <f t="shared" si="38"/>
        <v>4.9930555555547471</v>
      </c>
      <c r="O122">
        <f>IFERROR(VLOOKUP($A122,IF(C122=1,Pre_04.12.18!$B$17:$O$40,IF(C122=2,Pre_05.12.18!$B$17:$O$40,IF(C122=3,Pre_06.12.18!$B$17:$O$40,IF(C122=4,Pre_07.12.18!$B$17:$O$40,IF(C122=5,Inc_10.12.18!$B$17:$O$40,IF(C122=6,Inc_12.12.18!$B$17:$O$40,IF(C122=7,Inc_14.12.18!$B$17:$O$40,IF(C122=8,Inc_17.12.18!$B$17:$O$40,IF(C122=9,Inc_14.01.19!$B$17:$O$40,Inc_21.01.19!$B$17:$O$40))))))))),14,FALSE),"")</f>
        <v>31.605696151462563</v>
      </c>
      <c r="P122" s="66">
        <f t="shared" si="32"/>
        <v>8.8333333333357587</v>
      </c>
    </row>
    <row r="123" spans="1:16">
      <c r="A123" t="s">
        <v>28</v>
      </c>
      <c r="B123" t="str">
        <f t="shared" si="29"/>
        <v>HEG10</v>
      </c>
      <c r="C123">
        <f t="shared" ref="C123" si="42">C122</f>
        <v>6</v>
      </c>
      <c r="D123" t="str">
        <f t="shared" si="40"/>
        <v/>
      </c>
      <c r="E123">
        <f>VLOOKUP($A123,Inc_10.12.18!$B$17:$J$40,9,FALSE)</f>
        <v>43441.590277777781</v>
      </c>
      <c r="F123">
        <f t="shared" si="30"/>
        <v>2018</v>
      </c>
      <c r="G123">
        <f t="shared" si="34"/>
        <v>12</v>
      </c>
      <c r="H123">
        <f t="shared" si="35"/>
        <v>7.5902777777810115</v>
      </c>
      <c r="I123" s="144">
        <f>VLOOKUP($A123,IF(C123=1,Pre_04.12.18!$B$17:$O$40,IF(C123=2,Pre_05.12.18!$B$17:$O$40,IF(C123=3,Pre_06.12.18!$B$17:$O$40,IF(C123=4,Pre_07.12.18!$B$17:$O$40,IF(C123=5,Inc_10.12.18!$B$17:$O$40,IF(C123=6,Inc_12.12.18!$B$17:$O$40,IF(C123=7,Inc_14.12.18!$B$17:$O$40,IF(C123=8,Inc_17.12.18!$B$17:$O$40,IF(C123=9,Inc_14.01.19!$B$17:$O$40,Inc_21.01.19!$B$17:$O$40))))))))),2,FALSE)</f>
        <v>43446.625</v>
      </c>
      <c r="J123">
        <f t="shared" si="31"/>
        <v>2018</v>
      </c>
      <c r="K123">
        <f t="shared" si="36"/>
        <v>12</v>
      </c>
      <c r="L123">
        <f t="shared" si="37"/>
        <v>12.625</v>
      </c>
      <c r="M123" t="s">
        <v>296</v>
      </c>
      <c r="N123" s="66">
        <f t="shared" si="38"/>
        <v>5.0347222222189885</v>
      </c>
      <c r="O123">
        <f>IFERROR(VLOOKUP($A123,IF(C123=1,Pre_04.12.18!$B$17:$O$40,IF(C123=2,Pre_05.12.18!$B$17:$O$40,IF(C123=3,Pre_06.12.18!$B$17:$O$40,IF(C123=4,Pre_07.12.18!$B$17:$O$40,IF(C123=5,Inc_10.12.18!$B$17:$O$40,IF(C123=6,Inc_12.12.18!$B$17:$O$40,IF(C123=7,Inc_14.12.18!$B$17:$O$40,IF(C123=8,Inc_17.12.18!$B$17:$O$40,IF(C123=9,Inc_14.01.19!$B$17:$O$40,Inc_21.01.19!$B$17:$O$40))))))))),14,FALSE),"")</f>
        <v>32.516605872500406</v>
      </c>
      <c r="P123" s="66">
        <f t="shared" si="32"/>
        <v>8.875</v>
      </c>
    </row>
    <row r="124" spans="1:16">
      <c r="A124" t="s">
        <v>25</v>
      </c>
      <c r="B124" t="str">
        <f t="shared" si="29"/>
        <v>HEG32</v>
      </c>
      <c r="C124">
        <f t="shared" si="39"/>
        <v>6</v>
      </c>
      <c r="D124" t="str">
        <f t="shared" si="40"/>
        <v/>
      </c>
      <c r="E124">
        <f>VLOOKUP($A124,Inc_10.12.18!$B$17:$J$40,9,FALSE)</f>
        <v>43441.590277777781</v>
      </c>
      <c r="F124">
        <f t="shared" si="30"/>
        <v>2018</v>
      </c>
      <c r="G124">
        <f t="shared" si="34"/>
        <v>12</v>
      </c>
      <c r="H124">
        <f t="shared" si="35"/>
        <v>7.5902777777810115</v>
      </c>
      <c r="I124" s="144">
        <f>VLOOKUP($A124,IF(C124=1,Pre_04.12.18!$B$17:$O$40,IF(C124=2,Pre_05.12.18!$B$17:$O$40,IF(C124=3,Pre_06.12.18!$B$17:$O$40,IF(C124=4,Pre_07.12.18!$B$17:$O$40,IF(C124=5,Inc_10.12.18!$B$17:$O$40,IF(C124=6,Inc_12.12.18!$B$17:$O$40,IF(C124=7,Inc_14.12.18!$B$17:$O$40,IF(C124=8,Inc_17.12.18!$B$17:$O$40,IF(C124=9,Inc_14.01.19!$B$17:$O$40,Inc_21.01.19!$B$17:$O$40))))))))),2,FALSE)</f>
        <v>43446.666666666664</v>
      </c>
      <c r="J124">
        <f t="shared" si="31"/>
        <v>2018</v>
      </c>
      <c r="K124">
        <f t="shared" si="36"/>
        <v>12</v>
      </c>
      <c r="L124">
        <f t="shared" si="37"/>
        <v>12.666666666664241</v>
      </c>
      <c r="M124" t="s">
        <v>296</v>
      </c>
      <c r="N124" s="66">
        <f t="shared" si="38"/>
        <v>5.0763888888832298</v>
      </c>
      <c r="O124">
        <f>IFERROR(VLOOKUP($A124,IF(C124=1,Pre_04.12.18!$B$17:$O$40,IF(C124=2,Pre_05.12.18!$B$17:$O$40,IF(C124=3,Pre_06.12.18!$B$17:$O$40,IF(C124=4,Pre_07.12.18!$B$17:$O$40,IF(C124=5,Inc_10.12.18!$B$17:$O$40,IF(C124=6,Inc_12.12.18!$B$17:$O$40,IF(C124=7,Inc_14.12.18!$B$17:$O$40,IF(C124=8,Inc_17.12.18!$B$17:$O$40,IF(C124=9,Inc_14.01.19!$B$17:$O$40,Inc_21.01.19!$B$17:$O$40))))))))),14,FALSE),"")</f>
        <v>23.969083392628939</v>
      </c>
      <c r="P124" s="66">
        <f t="shared" si="32"/>
        <v>8.9166666666642413</v>
      </c>
    </row>
    <row r="125" spans="1:16">
      <c r="A125" t="s">
        <v>26</v>
      </c>
      <c r="B125" t="str">
        <f t="shared" si="29"/>
        <v>HEG32</v>
      </c>
      <c r="C125">
        <f t="shared" si="39"/>
        <v>6</v>
      </c>
      <c r="D125" t="str">
        <f t="shared" si="40"/>
        <v/>
      </c>
      <c r="E125">
        <f>VLOOKUP($A125,Inc_10.12.18!$B$17:$J$40,9,FALSE)</f>
        <v>43441.590277777781</v>
      </c>
      <c r="F125">
        <f t="shared" si="30"/>
        <v>2018</v>
      </c>
      <c r="G125">
        <f t="shared" si="34"/>
        <v>12</v>
      </c>
      <c r="H125">
        <f t="shared" si="35"/>
        <v>7.5902777777810115</v>
      </c>
      <c r="I125" s="144">
        <f>VLOOKUP($A125,IF(C125=1,Pre_04.12.18!$B$17:$O$40,IF(C125=2,Pre_05.12.18!$B$17:$O$40,IF(C125=3,Pre_06.12.18!$B$17:$O$40,IF(C125=4,Pre_07.12.18!$B$17:$O$40,IF(C125=5,Inc_10.12.18!$B$17:$O$40,IF(C125=6,Inc_12.12.18!$B$17:$O$40,IF(C125=7,Inc_14.12.18!$B$17:$O$40,IF(C125=8,Inc_17.12.18!$B$17:$O$40,IF(C125=9,Inc_14.01.19!$B$17:$O$40,Inc_21.01.19!$B$17:$O$40))))))))),2,FALSE)</f>
        <v>43446.708333333336</v>
      </c>
      <c r="J125">
        <f t="shared" si="31"/>
        <v>2018</v>
      </c>
      <c r="K125">
        <f t="shared" si="36"/>
        <v>12</v>
      </c>
      <c r="L125">
        <f t="shared" si="37"/>
        <v>12.708333333335759</v>
      </c>
      <c r="M125" t="s">
        <v>296</v>
      </c>
      <c r="N125" s="66">
        <f t="shared" si="38"/>
        <v>5.1180555555547471</v>
      </c>
      <c r="O125">
        <f>IFERROR(VLOOKUP($A125,IF(C125=1,Pre_04.12.18!$B$17:$O$40,IF(C125=2,Pre_05.12.18!$B$17:$O$40,IF(C125=3,Pre_06.12.18!$B$17:$O$40,IF(C125=4,Pre_07.12.18!$B$17:$O$40,IF(C125=5,Inc_10.12.18!$B$17:$O$40,IF(C125=6,Inc_12.12.18!$B$17:$O$40,IF(C125=7,Inc_14.12.18!$B$17:$O$40,IF(C125=8,Inc_17.12.18!$B$17:$O$40,IF(C125=9,Inc_14.01.19!$B$17:$O$40,Inc_21.01.19!$B$17:$O$40))))))))),14,FALSE),"")</f>
        <v>26.144716240776489</v>
      </c>
      <c r="P125" s="66">
        <f t="shared" si="32"/>
        <v>8.9583333333357587</v>
      </c>
    </row>
    <row r="126" spans="1:16">
      <c r="A126" t="s">
        <v>29</v>
      </c>
      <c r="B126" t="str">
        <f t="shared" si="29"/>
        <v>HEG48</v>
      </c>
      <c r="C126">
        <f t="shared" si="39"/>
        <v>6</v>
      </c>
      <c r="D126" t="str">
        <f t="shared" si="40"/>
        <v/>
      </c>
      <c r="E126">
        <f>VLOOKUP($A126,Inc_10.12.18!$B$17:$J$40,9,FALSE)</f>
        <v>43441.590277777781</v>
      </c>
      <c r="F126">
        <f t="shared" si="30"/>
        <v>2018</v>
      </c>
      <c r="G126">
        <f t="shared" si="34"/>
        <v>12</v>
      </c>
      <c r="H126">
        <f t="shared" si="35"/>
        <v>7.5902777777810115</v>
      </c>
      <c r="I126" s="144">
        <f>VLOOKUP($A126,IF(C126=1,Pre_04.12.18!$B$17:$O$40,IF(C126=2,Pre_05.12.18!$B$17:$O$40,IF(C126=3,Pre_06.12.18!$B$17:$O$40,IF(C126=4,Pre_07.12.18!$B$17:$O$40,IF(C126=5,Inc_10.12.18!$B$17:$O$40,IF(C126=6,Inc_12.12.18!$B$17:$O$40,IF(C126=7,Inc_14.12.18!$B$17:$O$40,IF(C126=8,Inc_17.12.18!$B$17:$O$40,IF(C126=9,Inc_14.01.19!$B$17:$O$40,Inc_21.01.19!$B$17:$O$40))))))))),2,FALSE)</f>
        <v>43446.75</v>
      </c>
      <c r="J126">
        <f t="shared" si="31"/>
        <v>2018</v>
      </c>
      <c r="K126">
        <f t="shared" si="36"/>
        <v>12</v>
      </c>
      <c r="L126">
        <f t="shared" si="37"/>
        <v>12.75</v>
      </c>
      <c r="M126" t="s">
        <v>296</v>
      </c>
      <c r="N126" s="66">
        <f t="shared" si="38"/>
        <v>5.1597222222189885</v>
      </c>
      <c r="O126">
        <f>IFERROR(VLOOKUP($A126,IF(C126=1,Pre_04.12.18!$B$17:$O$40,IF(C126=2,Pre_05.12.18!$B$17:$O$40,IF(C126=3,Pre_06.12.18!$B$17:$O$40,IF(C126=4,Pre_07.12.18!$B$17:$O$40,IF(C126=5,Inc_10.12.18!$B$17:$O$40,IF(C126=6,Inc_12.12.18!$B$17:$O$40,IF(C126=7,Inc_14.12.18!$B$17:$O$40,IF(C126=8,Inc_17.12.18!$B$17:$O$40,IF(C126=9,Inc_14.01.19!$B$17:$O$40,Inc_21.01.19!$B$17:$O$40))))))))),14,FALSE),"")</f>
        <v>33.578075955253489</v>
      </c>
      <c r="P126" s="66">
        <f t="shared" si="32"/>
        <v>9</v>
      </c>
    </row>
    <row r="127" spans="1:16">
      <c r="A127" t="s">
        <v>30</v>
      </c>
      <c r="B127" t="str">
        <f t="shared" si="29"/>
        <v>HEG48</v>
      </c>
      <c r="C127">
        <f t="shared" si="39"/>
        <v>6</v>
      </c>
      <c r="D127" t="str">
        <f t="shared" si="40"/>
        <v/>
      </c>
      <c r="E127">
        <f>VLOOKUP($A127,Inc_10.12.18!$B$17:$J$40,9,FALSE)</f>
        <v>43441.590277777781</v>
      </c>
      <c r="F127">
        <f t="shared" si="30"/>
        <v>2018</v>
      </c>
      <c r="G127">
        <f t="shared" si="34"/>
        <v>12</v>
      </c>
      <c r="H127">
        <f t="shared" si="35"/>
        <v>7.5902777777810115</v>
      </c>
      <c r="I127" s="144">
        <f>VLOOKUP($A127,IF(C127=1,Pre_04.12.18!$B$17:$O$40,IF(C127=2,Pre_05.12.18!$B$17:$O$40,IF(C127=3,Pre_06.12.18!$B$17:$O$40,IF(C127=4,Pre_07.12.18!$B$17:$O$40,IF(C127=5,Inc_10.12.18!$B$17:$O$40,IF(C127=6,Inc_12.12.18!$B$17:$O$40,IF(C127=7,Inc_14.12.18!$B$17:$O$40,IF(C127=8,Inc_17.12.18!$B$17:$O$40,IF(C127=9,Inc_14.01.19!$B$17:$O$40,Inc_21.01.19!$B$17:$O$40))))))))),2,FALSE)</f>
        <v>43446.791666666664</v>
      </c>
      <c r="J127">
        <f t="shared" si="31"/>
        <v>2018</v>
      </c>
      <c r="K127">
        <f t="shared" si="36"/>
        <v>12</v>
      </c>
      <c r="L127">
        <f t="shared" si="37"/>
        <v>12.791666666664241</v>
      </c>
      <c r="M127" t="s">
        <v>296</v>
      </c>
      <c r="N127" s="66">
        <f t="shared" si="38"/>
        <v>5.2013888888832298</v>
      </c>
      <c r="O127">
        <f>IFERROR(VLOOKUP($A127,IF(C127=1,Pre_04.12.18!$B$17:$O$40,IF(C127=2,Pre_05.12.18!$B$17:$O$40,IF(C127=3,Pre_06.12.18!$B$17:$O$40,IF(C127=4,Pre_07.12.18!$B$17:$O$40,IF(C127=5,Inc_10.12.18!$B$17:$O$40,IF(C127=6,Inc_12.12.18!$B$17:$O$40,IF(C127=7,Inc_14.12.18!$B$17:$O$40,IF(C127=8,Inc_17.12.18!$B$17:$O$40,IF(C127=9,Inc_14.01.19!$B$17:$O$40,Inc_21.01.19!$B$17:$O$40))))))))),14,FALSE),"")</f>
        <v>29.366936222520486</v>
      </c>
      <c r="P127" s="66">
        <f t="shared" si="32"/>
        <v>9.0416666666642413</v>
      </c>
    </row>
    <row r="128" spans="1:16">
      <c r="A128" t="s">
        <v>3</v>
      </c>
      <c r="B128" t="str">
        <f t="shared" si="29"/>
        <v>HEW22</v>
      </c>
      <c r="C128">
        <f t="shared" si="39"/>
        <v>6</v>
      </c>
      <c r="D128" t="str">
        <f t="shared" si="40"/>
        <v/>
      </c>
      <c r="E128">
        <f>VLOOKUP($A128,Inc_10.12.18!$B$17:$J$40,9,FALSE)</f>
        <v>43441.590277777781</v>
      </c>
      <c r="F128">
        <f t="shared" si="30"/>
        <v>2018</v>
      </c>
      <c r="G128">
        <f t="shared" si="34"/>
        <v>12</v>
      </c>
      <c r="H128">
        <f t="shared" si="35"/>
        <v>7.5902777777810115</v>
      </c>
      <c r="I128" s="144">
        <f>VLOOKUP($A128,IF(C128=1,Pre_04.12.18!$B$17:$O$40,IF(C128=2,Pre_05.12.18!$B$17:$O$40,IF(C128=3,Pre_06.12.18!$B$17:$O$40,IF(C128=4,Pre_07.12.18!$B$17:$O$40,IF(C128=5,Inc_10.12.18!$B$17:$O$40,IF(C128=6,Inc_12.12.18!$B$17:$O$40,IF(C128=7,Inc_14.12.18!$B$17:$O$40,IF(C128=8,Inc_17.12.18!$B$17:$O$40,IF(C128=9,Inc_14.01.19!$B$17:$O$40,Inc_21.01.19!$B$17:$O$40))))))))),2,FALSE)</f>
        <v>43446.833333333336</v>
      </c>
      <c r="J128">
        <f t="shared" si="31"/>
        <v>2018</v>
      </c>
      <c r="K128">
        <f t="shared" si="36"/>
        <v>12</v>
      </c>
      <c r="L128">
        <f t="shared" si="37"/>
        <v>12.833333333335759</v>
      </c>
      <c r="M128" t="s">
        <v>296</v>
      </c>
      <c r="N128" s="66">
        <f t="shared" si="38"/>
        <v>5.2430555555547471</v>
      </c>
      <c r="O128">
        <f>IFERROR(VLOOKUP($A128,IF(C128=1,Pre_04.12.18!$B$17:$O$40,IF(C128=2,Pre_05.12.18!$B$17:$O$40,IF(C128=3,Pre_06.12.18!$B$17:$O$40,IF(C128=4,Pre_07.12.18!$B$17:$O$40,IF(C128=5,Inc_10.12.18!$B$17:$O$40,IF(C128=6,Inc_12.12.18!$B$17:$O$40,IF(C128=7,Inc_14.12.18!$B$17:$O$40,IF(C128=8,Inc_17.12.18!$B$17:$O$40,IF(C128=9,Inc_14.01.19!$B$17:$O$40,Inc_21.01.19!$B$17:$O$40))))))))),14,FALSE),"")</f>
        <v>12.881749292913838</v>
      </c>
      <c r="P128" s="66">
        <f t="shared" si="32"/>
        <v>9.0833333333357587</v>
      </c>
    </row>
    <row r="129" spans="1:16">
      <c r="A129" t="s">
        <v>4</v>
      </c>
      <c r="B129" t="str">
        <f t="shared" si="29"/>
        <v>HEW22</v>
      </c>
      <c r="C129">
        <f t="shared" si="39"/>
        <v>6</v>
      </c>
      <c r="D129" t="str">
        <f t="shared" si="40"/>
        <v/>
      </c>
      <c r="E129">
        <f>VLOOKUP($A129,Inc_10.12.18!$B$17:$J$40,9,FALSE)</f>
        <v>43441.590277777781</v>
      </c>
      <c r="F129">
        <f t="shared" si="30"/>
        <v>2018</v>
      </c>
      <c r="G129">
        <f t="shared" si="34"/>
        <v>12</v>
      </c>
      <c r="H129">
        <f t="shared" si="35"/>
        <v>7.5902777777810115</v>
      </c>
      <c r="I129" s="144">
        <f>VLOOKUP($A129,IF(C129=1,Pre_04.12.18!$B$17:$O$40,IF(C129=2,Pre_05.12.18!$B$17:$O$40,IF(C129=3,Pre_06.12.18!$B$17:$O$40,IF(C129=4,Pre_07.12.18!$B$17:$O$40,IF(C129=5,Inc_10.12.18!$B$17:$O$40,IF(C129=6,Inc_12.12.18!$B$17:$O$40,IF(C129=7,Inc_14.12.18!$B$17:$O$40,IF(C129=8,Inc_17.12.18!$B$17:$O$40,IF(C129=9,Inc_14.01.19!$B$17:$O$40,Inc_21.01.19!$B$17:$O$40))))))))),2,FALSE)</f>
        <v>43446.875</v>
      </c>
      <c r="J129">
        <f t="shared" si="31"/>
        <v>2018</v>
      </c>
      <c r="K129">
        <f t="shared" si="36"/>
        <v>12</v>
      </c>
      <c r="L129">
        <f t="shared" si="37"/>
        <v>12.875</v>
      </c>
      <c r="M129" t="s">
        <v>296</v>
      </c>
      <c r="N129" s="66">
        <f t="shared" si="38"/>
        <v>5.2847222222189885</v>
      </c>
      <c r="O129">
        <f>IFERROR(VLOOKUP($A129,IF(C129=1,Pre_04.12.18!$B$17:$O$40,IF(C129=2,Pre_05.12.18!$B$17:$O$40,IF(C129=3,Pre_06.12.18!$B$17:$O$40,IF(C129=4,Pre_07.12.18!$B$17:$O$40,IF(C129=5,Inc_10.12.18!$B$17:$O$40,IF(C129=6,Inc_12.12.18!$B$17:$O$40,IF(C129=7,Inc_14.12.18!$B$17:$O$40,IF(C129=8,Inc_17.12.18!$B$17:$O$40,IF(C129=9,Inc_14.01.19!$B$17:$O$40,Inc_21.01.19!$B$17:$O$40))))))))),14,FALSE),"")</f>
        <v>8.9695335846397715</v>
      </c>
      <c r="P129" s="66">
        <f t="shared" si="32"/>
        <v>9.125</v>
      </c>
    </row>
    <row r="130" spans="1:16">
      <c r="A130" t="s">
        <v>31</v>
      </c>
      <c r="B130" t="str">
        <f t="shared" si="29"/>
        <v>HEW41</v>
      </c>
      <c r="C130">
        <f t="shared" si="39"/>
        <v>6</v>
      </c>
      <c r="D130" t="str">
        <f t="shared" si="40"/>
        <v/>
      </c>
      <c r="E130">
        <f>VLOOKUP($A130,Inc_10.12.18!$B$17:$J$40,9,FALSE)</f>
        <v>43441.590277777781</v>
      </c>
      <c r="F130">
        <f t="shared" si="30"/>
        <v>2018</v>
      </c>
      <c r="G130">
        <f t="shared" si="34"/>
        <v>12</v>
      </c>
      <c r="H130">
        <f t="shared" si="35"/>
        <v>7.5902777777810115</v>
      </c>
      <c r="I130" s="144">
        <f>VLOOKUP($A130,IF(C130=1,Pre_04.12.18!$B$17:$O$40,IF(C130=2,Pre_05.12.18!$B$17:$O$40,IF(C130=3,Pre_06.12.18!$B$17:$O$40,IF(C130=4,Pre_07.12.18!$B$17:$O$40,IF(C130=5,Inc_10.12.18!$B$17:$O$40,IF(C130=6,Inc_12.12.18!$B$17:$O$40,IF(C130=7,Inc_14.12.18!$B$17:$O$40,IF(C130=8,Inc_17.12.18!$B$17:$O$40,IF(C130=9,Inc_14.01.19!$B$17:$O$40,Inc_21.01.19!$B$17:$O$40))))))))),2,FALSE)</f>
        <v>43446.916666666664</v>
      </c>
      <c r="J130">
        <f t="shared" si="31"/>
        <v>2018</v>
      </c>
      <c r="K130">
        <f t="shared" si="36"/>
        <v>12</v>
      </c>
      <c r="L130">
        <f t="shared" si="37"/>
        <v>12.916666666664241</v>
      </c>
      <c r="M130" t="s">
        <v>296</v>
      </c>
      <c r="N130" s="66">
        <f t="shared" si="38"/>
        <v>5.3263888888832298</v>
      </c>
      <c r="O130">
        <f>IFERROR(VLOOKUP($A130,IF(C130=1,Pre_04.12.18!$B$17:$O$40,IF(C130=2,Pre_05.12.18!$B$17:$O$40,IF(C130=3,Pre_06.12.18!$B$17:$O$40,IF(C130=4,Pre_07.12.18!$B$17:$O$40,IF(C130=5,Inc_10.12.18!$B$17:$O$40,IF(C130=6,Inc_12.12.18!$B$17:$O$40,IF(C130=7,Inc_14.12.18!$B$17:$O$40,IF(C130=8,Inc_17.12.18!$B$17:$O$40,IF(C130=9,Inc_14.01.19!$B$17:$O$40,Inc_21.01.19!$B$17:$O$40))))))))),14,FALSE),"")</f>
        <v>14.112969025266651</v>
      </c>
      <c r="P130" s="66">
        <f t="shared" si="32"/>
        <v>9.1666666666642413</v>
      </c>
    </row>
    <row r="131" spans="1:16">
      <c r="A131" t="s">
        <v>32</v>
      </c>
      <c r="B131" t="str">
        <f t="shared" ref="B131:B194" si="43">LEFT(A131,5)</f>
        <v>HEW41</v>
      </c>
      <c r="C131">
        <f t="shared" si="39"/>
        <v>6</v>
      </c>
      <c r="D131" t="str">
        <f t="shared" si="40"/>
        <v/>
      </c>
      <c r="E131">
        <f>VLOOKUP($A131,Inc_10.12.18!$B$17:$J$40,9,FALSE)</f>
        <v>43441.590277777781</v>
      </c>
      <c r="F131">
        <f t="shared" ref="F131:F194" si="44">YEAR(E131)</f>
        <v>2018</v>
      </c>
      <c r="G131">
        <f t="shared" si="34"/>
        <v>12</v>
      </c>
      <c r="H131">
        <f t="shared" si="35"/>
        <v>7.5902777777810115</v>
      </c>
      <c r="I131" s="144">
        <f>VLOOKUP($A131,IF(C131=1,Pre_04.12.18!$B$17:$O$40,IF(C131=2,Pre_05.12.18!$B$17:$O$40,IF(C131=3,Pre_06.12.18!$B$17:$O$40,IF(C131=4,Pre_07.12.18!$B$17:$O$40,IF(C131=5,Inc_10.12.18!$B$17:$O$40,IF(C131=6,Inc_12.12.18!$B$17:$O$40,IF(C131=7,Inc_14.12.18!$B$17:$O$40,IF(C131=8,Inc_17.12.18!$B$17:$O$40,IF(C131=9,Inc_14.01.19!$B$17:$O$40,Inc_21.01.19!$B$17:$O$40))))))))),2,FALSE)</f>
        <v>43446.958333333336</v>
      </c>
      <c r="J131">
        <f t="shared" ref="J131:J194" si="45">YEAR(I131)</f>
        <v>2018</v>
      </c>
      <c r="K131">
        <f t="shared" si="36"/>
        <v>12</v>
      </c>
      <c r="L131">
        <f t="shared" si="37"/>
        <v>12.958333333335759</v>
      </c>
      <c r="M131" t="s">
        <v>296</v>
      </c>
      <c r="N131" s="66">
        <f t="shared" si="38"/>
        <v>5.3680555555547471</v>
      </c>
      <c r="O131">
        <f>IFERROR(VLOOKUP($A131,IF(C131=1,Pre_04.12.18!$B$17:$O$40,IF(C131=2,Pre_05.12.18!$B$17:$O$40,IF(C131=3,Pre_06.12.18!$B$17:$O$40,IF(C131=4,Pre_07.12.18!$B$17:$O$40,IF(C131=5,Inc_10.12.18!$B$17:$O$40,IF(C131=6,Inc_12.12.18!$B$17:$O$40,IF(C131=7,Inc_14.12.18!$B$17:$O$40,IF(C131=8,Inc_17.12.18!$B$17:$O$40,IF(C131=9,Inc_14.01.19!$B$17:$O$40,Inc_21.01.19!$B$17:$O$40))))))))),14,FALSE),"")</f>
        <v>18.619088021375941</v>
      </c>
      <c r="P131" s="66">
        <f t="shared" ref="P131:P194" si="46">IF(M131="pre",N131,I131-VLOOKUP(A131,$A$2:$E$25,5,FALSE))</f>
        <v>9.2083333333357587</v>
      </c>
    </row>
    <row r="132" spans="1:16">
      <c r="A132" t="s">
        <v>5</v>
      </c>
      <c r="B132" t="str">
        <f t="shared" si="43"/>
        <v>HEW42</v>
      </c>
      <c r="C132">
        <f t="shared" si="39"/>
        <v>6</v>
      </c>
      <c r="D132" t="str">
        <f t="shared" si="40"/>
        <v/>
      </c>
      <c r="E132">
        <f>VLOOKUP($A132,Inc_10.12.18!$B$17:$J$40,9,FALSE)</f>
        <v>43441.590277777781</v>
      </c>
      <c r="F132">
        <f t="shared" si="44"/>
        <v>2018</v>
      </c>
      <c r="G132">
        <f t="shared" si="34"/>
        <v>12</v>
      </c>
      <c r="H132">
        <f t="shared" si="35"/>
        <v>7.5902777777810115</v>
      </c>
      <c r="I132" s="144">
        <f>VLOOKUP($A132,IF(C132=1,Pre_04.12.18!$B$17:$O$40,IF(C132=2,Pre_05.12.18!$B$17:$O$40,IF(C132=3,Pre_06.12.18!$B$17:$O$40,IF(C132=4,Pre_07.12.18!$B$17:$O$40,IF(C132=5,Inc_10.12.18!$B$17:$O$40,IF(C132=6,Inc_12.12.18!$B$17:$O$40,IF(C132=7,Inc_14.12.18!$B$17:$O$40,IF(C132=8,Inc_17.12.18!$B$17:$O$40,IF(C132=9,Inc_14.01.19!$B$17:$O$40,Inc_21.01.19!$B$17:$O$40))))))))),2,FALSE)</f>
        <v>43447</v>
      </c>
      <c r="J132">
        <f t="shared" si="45"/>
        <v>2018</v>
      </c>
      <c r="K132">
        <f t="shared" si="36"/>
        <v>12</v>
      </c>
      <c r="L132">
        <f t="shared" si="37"/>
        <v>13</v>
      </c>
      <c r="M132" t="s">
        <v>296</v>
      </c>
      <c r="N132" s="66">
        <f t="shared" si="38"/>
        <v>5.4097222222189885</v>
      </c>
      <c r="O132">
        <f>IFERROR(VLOOKUP($A132,IF(C132=1,Pre_04.12.18!$B$17:$O$40,IF(C132=2,Pre_05.12.18!$B$17:$O$40,IF(C132=3,Pre_06.12.18!$B$17:$O$40,IF(C132=4,Pre_07.12.18!$B$17:$O$40,IF(C132=5,Inc_10.12.18!$B$17:$O$40,IF(C132=6,Inc_12.12.18!$B$17:$O$40,IF(C132=7,Inc_14.12.18!$B$17:$O$40,IF(C132=8,Inc_17.12.18!$B$17:$O$40,IF(C132=9,Inc_14.01.19!$B$17:$O$40,Inc_21.01.19!$B$17:$O$40))))))))),14,FALSE),"")</f>
        <v>10.672181455670064</v>
      </c>
      <c r="P132" s="66">
        <f t="shared" si="46"/>
        <v>9.25</v>
      </c>
    </row>
    <row r="133" spans="1:16">
      <c r="A133" t="s">
        <v>6</v>
      </c>
      <c r="B133" t="str">
        <f t="shared" si="43"/>
        <v>HEW42</v>
      </c>
      <c r="C133">
        <f t="shared" si="39"/>
        <v>6</v>
      </c>
      <c r="D133" t="str">
        <f t="shared" si="40"/>
        <v/>
      </c>
      <c r="E133">
        <f>VLOOKUP($A133,Inc_10.12.18!$B$17:$J$40,9,FALSE)</f>
        <v>43441.590277777781</v>
      </c>
      <c r="F133">
        <f t="shared" si="44"/>
        <v>2018</v>
      </c>
      <c r="G133">
        <f t="shared" si="34"/>
        <v>12</v>
      </c>
      <c r="H133">
        <f t="shared" si="35"/>
        <v>7.5902777777810115</v>
      </c>
      <c r="I133" s="144">
        <f>VLOOKUP($A133,IF(C133=1,Pre_04.12.18!$B$17:$O$40,IF(C133=2,Pre_05.12.18!$B$17:$O$40,IF(C133=3,Pre_06.12.18!$B$17:$O$40,IF(C133=4,Pre_07.12.18!$B$17:$O$40,IF(C133=5,Inc_10.12.18!$B$17:$O$40,IF(C133=6,Inc_12.12.18!$B$17:$O$40,IF(C133=7,Inc_14.12.18!$B$17:$O$40,IF(C133=8,Inc_17.12.18!$B$17:$O$40,IF(C133=9,Inc_14.01.19!$B$17:$O$40,Inc_21.01.19!$B$17:$O$40))))))))),2,FALSE)</f>
        <v>43447.041666666664</v>
      </c>
      <c r="J133">
        <f t="shared" si="45"/>
        <v>2018</v>
      </c>
      <c r="K133">
        <f t="shared" si="36"/>
        <v>12</v>
      </c>
      <c r="L133">
        <f t="shared" si="37"/>
        <v>13.041666666664241</v>
      </c>
      <c r="M133" t="s">
        <v>296</v>
      </c>
      <c r="N133" s="66">
        <f t="shared" si="38"/>
        <v>5.4513888888832298</v>
      </c>
      <c r="O133">
        <f>IFERROR(VLOOKUP($A133,IF(C133=1,Pre_04.12.18!$B$17:$O$40,IF(C133=2,Pre_05.12.18!$B$17:$O$40,IF(C133=3,Pre_06.12.18!$B$17:$O$40,IF(C133=4,Pre_07.12.18!$B$17:$O$40,IF(C133=5,Inc_10.12.18!$B$17:$O$40,IF(C133=6,Inc_12.12.18!$B$17:$O$40,IF(C133=7,Inc_14.12.18!$B$17:$O$40,IF(C133=8,Inc_17.12.18!$B$17:$O$40,IF(C133=9,Inc_14.01.19!$B$17:$O$40,Inc_21.01.19!$B$17:$O$40))))))))),14,FALSE),"")</f>
        <v>10.252818925067466</v>
      </c>
      <c r="P133" s="66">
        <f t="shared" si="46"/>
        <v>9.2916666666642413</v>
      </c>
    </row>
    <row r="134" spans="1:16">
      <c r="A134" t="s">
        <v>7</v>
      </c>
      <c r="B134" t="str">
        <f t="shared" si="43"/>
        <v>SEG38</v>
      </c>
      <c r="C134">
        <f t="shared" si="39"/>
        <v>6</v>
      </c>
      <c r="D134" t="str">
        <f t="shared" si="40"/>
        <v/>
      </c>
      <c r="E134">
        <f>VLOOKUP($A134,Inc_10.12.18!$B$17:$J$40,9,FALSE)</f>
        <v>43441.590277777781</v>
      </c>
      <c r="F134">
        <f t="shared" si="44"/>
        <v>2018</v>
      </c>
      <c r="G134">
        <f t="shared" si="34"/>
        <v>12</v>
      </c>
      <c r="H134">
        <f t="shared" si="35"/>
        <v>7.5902777777810115</v>
      </c>
      <c r="I134" s="144">
        <f>VLOOKUP($A134,IF(C134=1,Pre_04.12.18!$B$17:$O$40,IF(C134=2,Pre_05.12.18!$B$17:$O$40,IF(C134=3,Pre_06.12.18!$B$17:$O$40,IF(C134=4,Pre_07.12.18!$B$17:$O$40,IF(C134=5,Inc_10.12.18!$B$17:$O$40,IF(C134=6,Inc_12.12.18!$B$17:$O$40,IF(C134=7,Inc_14.12.18!$B$17:$O$40,IF(C134=8,Inc_17.12.18!$B$17:$O$40,IF(C134=9,Inc_14.01.19!$B$17:$O$40,Inc_21.01.19!$B$17:$O$40))))))))),2,FALSE)</f>
        <v>43447.083333333336</v>
      </c>
      <c r="J134">
        <f t="shared" si="45"/>
        <v>2018</v>
      </c>
      <c r="K134">
        <f t="shared" si="36"/>
        <v>12</v>
      </c>
      <c r="L134">
        <f t="shared" si="37"/>
        <v>13.083333333335759</v>
      </c>
      <c r="M134" t="s">
        <v>296</v>
      </c>
      <c r="N134" s="66">
        <f t="shared" si="38"/>
        <v>5.4930555555547471</v>
      </c>
      <c r="O134">
        <f>IFERROR(VLOOKUP($A134,IF(C134=1,Pre_04.12.18!$B$17:$O$40,IF(C134=2,Pre_05.12.18!$B$17:$O$40,IF(C134=3,Pre_06.12.18!$B$17:$O$40,IF(C134=4,Pre_07.12.18!$B$17:$O$40,IF(C134=5,Inc_10.12.18!$B$17:$O$40,IF(C134=6,Inc_12.12.18!$B$17:$O$40,IF(C134=7,Inc_14.12.18!$B$17:$O$40,IF(C134=8,Inc_17.12.18!$B$17:$O$40,IF(C134=9,Inc_14.01.19!$B$17:$O$40,Inc_21.01.19!$B$17:$O$40))))))))),14,FALSE),"")</f>
        <v>10.180975861349912</v>
      </c>
      <c r="P134" s="66">
        <f t="shared" si="46"/>
        <v>9.3333333333357587</v>
      </c>
    </row>
    <row r="135" spans="1:16">
      <c r="A135" t="s">
        <v>8</v>
      </c>
      <c r="B135" t="str">
        <f t="shared" si="43"/>
        <v>SEG38</v>
      </c>
      <c r="C135">
        <f t="shared" si="39"/>
        <v>6</v>
      </c>
      <c r="D135" t="str">
        <f t="shared" si="40"/>
        <v/>
      </c>
      <c r="E135">
        <f>VLOOKUP($A135,Inc_10.12.18!$B$17:$J$40,9,FALSE)</f>
        <v>43441.590277777781</v>
      </c>
      <c r="F135">
        <f t="shared" si="44"/>
        <v>2018</v>
      </c>
      <c r="G135">
        <f t="shared" si="34"/>
        <v>12</v>
      </c>
      <c r="H135">
        <f t="shared" si="35"/>
        <v>7.5902777777810115</v>
      </c>
      <c r="I135" s="144">
        <f>VLOOKUP($A135,IF(C135=1,Pre_04.12.18!$B$17:$O$40,IF(C135=2,Pre_05.12.18!$B$17:$O$40,IF(C135=3,Pre_06.12.18!$B$17:$O$40,IF(C135=4,Pre_07.12.18!$B$17:$O$40,IF(C135=5,Inc_10.12.18!$B$17:$O$40,IF(C135=6,Inc_12.12.18!$B$17:$O$40,IF(C135=7,Inc_14.12.18!$B$17:$O$40,IF(C135=8,Inc_17.12.18!$B$17:$O$40,IF(C135=9,Inc_14.01.19!$B$17:$O$40,Inc_21.01.19!$B$17:$O$40))))))))),2,FALSE)</f>
        <v>43447.125</v>
      </c>
      <c r="J135">
        <f t="shared" si="45"/>
        <v>2018</v>
      </c>
      <c r="K135">
        <f t="shared" si="36"/>
        <v>12</v>
      </c>
      <c r="L135">
        <f t="shared" si="37"/>
        <v>13.125</v>
      </c>
      <c r="M135" t="s">
        <v>296</v>
      </c>
      <c r="N135" s="66">
        <f t="shared" si="38"/>
        <v>5.5347222222189885</v>
      </c>
      <c r="O135">
        <f>IFERROR(VLOOKUP($A135,IF(C135=1,Pre_04.12.18!$B$17:$O$40,IF(C135=2,Pre_05.12.18!$B$17:$O$40,IF(C135=3,Pre_06.12.18!$B$17:$O$40,IF(C135=4,Pre_07.12.18!$B$17:$O$40,IF(C135=5,Inc_10.12.18!$B$17:$O$40,IF(C135=6,Inc_12.12.18!$B$17:$O$40,IF(C135=7,Inc_14.12.18!$B$17:$O$40,IF(C135=8,Inc_17.12.18!$B$17:$O$40,IF(C135=9,Inc_14.01.19!$B$17:$O$40,Inc_21.01.19!$B$17:$O$40))))))))),14,FALSE),"")</f>
        <v>11.329122758974561</v>
      </c>
      <c r="P135" s="66">
        <f t="shared" si="46"/>
        <v>9.375</v>
      </c>
    </row>
    <row r="136" spans="1:16">
      <c r="A136" t="s">
        <v>9</v>
      </c>
      <c r="B136" t="str">
        <f t="shared" si="43"/>
        <v>SEG40</v>
      </c>
      <c r="C136">
        <f t="shared" si="39"/>
        <v>6</v>
      </c>
      <c r="D136" t="str">
        <f t="shared" si="40"/>
        <v/>
      </c>
      <c r="E136">
        <f>VLOOKUP($A136,Inc_10.12.18!$B$17:$J$40,9,FALSE)</f>
        <v>43441.590277777781</v>
      </c>
      <c r="F136">
        <f t="shared" si="44"/>
        <v>2018</v>
      </c>
      <c r="G136">
        <f t="shared" si="34"/>
        <v>12</v>
      </c>
      <c r="H136">
        <f t="shared" si="35"/>
        <v>7.5902777777810115</v>
      </c>
      <c r="I136" s="144">
        <f>VLOOKUP($A136,IF(C136=1,Pre_04.12.18!$B$17:$O$40,IF(C136=2,Pre_05.12.18!$B$17:$O$40,IF(C136=3,Pre_06.12.18!$B$17:$O$40,IF(C136=4,Pre_07.12.18!$B$17:$O$40,IF(C136=5,Inc_10.12.18!$B$17:$O$40,IF(C136=6,Inc_12.12.18!$B$17:$O$40,IF(C136=7,Inc_14.12.18!$B$17:$O$40,IF(C136=8,Inc_17.12.18!$B$17:$O$40,IF(C136=9,Inc_14.01.19!$B$17:$O$40,Inc_21.01.19!$B$17:$O$40))))))))),2,FALSE)</f>
        <v>43447.166666666664</v>
      </c>
      <c r="J136">
        <f t="shared" si="45"/>
        <v>2018</v>
      </c>
      <c r="K136">
        <f t="shared" si="36"/>
        <v>12</v>
      </c>
      <c r="L136">
        <f t="shared" si="37"/>
        <v>13.166666666664241</v>
      </c>
      <c r="M136" t="s">
        <v>296</v>
      </c>
      <c r="N136" s="66">
        <f t="shared" si="38"/>
        <v>5.5763888888832298</v>
      </c>
      <c r="O136">
        <f>IFERROR(VLOOKUP($A136,IF(C136=1,Pre_04.12.18!$B$17:$O$40,IF(C136=2,Pre_05.12.18!$B$17:$O$40,IF(C136=3,Pre_06.12.18!$B$17:$O$40,IF(C136=4,Pre_07.12.18!$B$17:$O$40,IF(C136=5,Inc_10.12.18!$B$17:$O$40,IF(C136=6,Inc_12.12.18!$B$17:$O$40,IF(C136=7,Inc_14.12.18!$B$17:$O$40,IF(C136=8,Inc_17.12.18!$B$17:$O$40,IF(C136=9,Inc_14.01.19!$B$17:$O$40,Inc_21.01.19!$B$17:$O$40))))))))),14,FALSE),"")</f>
        <v>11.701787784826069</v>
      </c>
      <c r="P136" s="66">
        <f t="shared" si="46"/>
        <v>9.4166666666642413</v>
      </c>
    </row>
    <row r="137" spans="1:16">
      <c r="A137" t="s">
        <v>10</v>
      </c>
      <c r="B137" t="str">
        <f t="shared" si="43"/>
        <v>SEG40</v>
      </c>
      <c r="C137">
        <f t="shared" si="39"/>
        <v>6</v>
      </c>
      <c r="D137" t="str">
        <f t="shared" si="40"/>
        <v/>
      </c>
      <c r="E137">
        <f>VLOOKUP($A137,Inc_10.12.18!$B$17:$J$40,9,FALSE)</f>
        <v>43441.590277777781</v>
      </c>
      <c r="F137">
        <f t="shared" si="44"/>
        <v>2018</v>
      </c>
      <c r="G137">
        <f t="shared" si="34"/>
        <v>12</v>
      </c>
      <c r="H137">
        <f t="shared" si="35"/>
        <v>7.5902777777810115</v>
      </c>
      <c r="I137" s="144">
        <f>VLOOKUP($A137,IF(C137=1,Pre_04.12.18!$B$17:$O$40,IF(C137=2,Pre_05.12.18!$B$17:$O$40,IF(C137=3,Pre_06.12.18!$B$17:$O$40,IF(C137=4,Pre_07.12.18!$B$17:$O$40,IF(C137=5,Inc_10.12.18!$B$17:$O$40,IF(C137=6,Inc_12.12.18!$B$17:$O$40,IF(C137=7,Inc_14.12.18!$B$17:$O$40,IF(C137=8,Inc_17.12.18!$B$17:$O$40,IF(C137=9,Inc_14.01.19!$B$17:$O$40,Inc_21.01.19!$B$17:$O$40))))))))),2,FALSE)</f>
        <v>43447.208333333336</v>
      </c>
      <c r="J137">
        <f t="shared" si="45"/>
        <v>2018</v>
      </c>
      <c r="K137">
        <f t="shared" si="36"/>
        <v>12</v>
      </c>
      <c r="L137">
        <f t="shared" si="37"/>
        <v>13.208333333335759</v>
      </c>
      <c r="M137" t="s">
        <v>296</v>
      </c>
      <c r="N137" s="66">
        <f t="shared" si="38"/>
        <v>5.6180555555547471</v>
      </c>
      <c r="O137">
        <f>IFERROR(VLOOKUP($A137,IF(C137=1,Pre_04.12.18!$B$17:$O$40,IF(C137=2,Pre_05.12.18!$B$17:$O$40,IF(C137=3,Pre_06.12.18!$B$17:$O$40,IF(C137=4,Pre_07.12.18!$B$17:$O$40,IF(C137=5,Inc_10.12.18!$B$17:$O$40,IF(C137=6,Inc_12.12.18!$B$17:$O$40,IF(C137=7,Inc_14.12.18!$B$17:$O$40,IF(C137=8,Inc_17.12.18!$B$17:$O$40,IF(C137=9,Inc_14.01.19!$B$17:$O$40,Inc_21.01.19!$B$17:$O$40))))))))),14,FALSE),"")</f>
        <v>11.281427020515467</v>
      </c>
      <c r="P137" s="66">
        <f t="shared" si="46"/>
        <v>9.4583333333357587</v>
      </c>
    </row>
    <row r="138" spans="1:16">
      <c r="A138" t="s">
        <v>11</v>
      </c>
      <c r="B138" t="str">
        <f t="shared" si="43"/>
        <v>SEG46</v>
      </c>
      <c r="C138">
        <f t="shared" si="39"/>
        <v>6</v>
      </c>
      <c r="D138" t="str">
        <f t="shared" si="40"/>
        <v/>
      </c>
      <c r="E138">
        <f>VLOOKUP($A138,Inc_10.12.18!$B$17:$J$40,9,FALSE)</f>
        <v>43441.590277777781</v>
      </c>
      <c r="F138">
        <f t="shared" si="44"/>
        <v>2018</v>
      </c>
      <c r="G138">
        <f t="shared" si="34"/>
        <v>12</v>
      </c>
      <c r="H138">
        <f t="shared" si="35"/>
        <v>7.5902777777810115</v>
      </c>
      <c r="I138" s="144">
        <f>VLOOKUP($A138,IF(C138=1,Pre_04.12.18!$B$17:$O$40,IF(C138=2,Pre_05.12.18!$B$17:$O$40,IF(C138=3,Pre_06.12.18!$B$17:$O$40,IF(C138=4,Pre_07.12.18!$B$17:$O$40,IF(C138=5,Inc_10.12.18!$B$17:$O$40,IF(C138=6,Inc_12.12.18!$B$17:$O$40,IF(C138=7,Inc_14.12.18!$B$17:$O$40,IF(C138=8,Inc_17.12.18!$B$17:$O$40,IF(C138=9,Inc_14.01.19!$B$17:$O$40,Inc_21.01.19!$B$17:$O$40))))))))),2,FALSE)</f>
        <v>43447.25</v>
      </c>
      <c r="J138">
        <f t="shared" si="45"/>
        <v>2018</v>
      </c>
      <c r="K138">
        <f t="shared" si="36"/>
        <v>12</v>
      </c>
      <c r="L138">
        <f t="shared" si="37"/>
        <v>13.25</v>
      </c>
      <c r="M138" t="s">
        <v>296</v>
      </c>
      <c r="N138" s="66">
        <f t="shared" si="38"/>
        <v>5.6597222222189885</v>
      </c>
      <c r="O138">
        <f>IFERROR(VLOOKUP($A138,IF(C138=1,Pre_04.12.18!$B$17:$O$40,IF(C138=2,Pre_05.12.18!$B$17:$O$40,IF(C138=3,Pre_06.12.18!$B$17:$O$40,IF(C138=4,Pre_07.12.18!$B$17:$O$40,IF(C138=5,Inc_10.12.18!$B$17:$O$40,IF(C138=6,Inc_12.12.18!$B$17:$O$40,IF(C138=7,Inc_14.12.18!$B$17:$O$40,IF(C138=8,Inc_17.12.18!$B$17:$O$40,IF(C138=9,Inc_14.01.19!$B$17:$O$40,Inc_21.01.19!$B$17:$O$40))))))))),14,FALSE),"")</f>
        <v>13.25045109124183</v>
      </c>
      <c r="P138" s="66">
        <f t="shared" si="46"/>
        <v>9.5</v>
      </c>
    </row>
    <row r="139" spans="1:16">
      <c r="A139" t="s">
        <v>12</v>
      </c>
      <c r="B139" t="str">
        <f t="shared" si="43"/>
        <v>SEG46</v>
      </c>
      <c r="C139">
        <f t="shared" si="39"/>
        <v>6</v>
      </c>
      <c r="D139" t="str">
        <f t="shared" si="40"/>
        <v/>
      </c>
      <c r="E139">
        <f>VLOOKUP($A139,Inc_10.12.18!$B$17:$J$40,9,FALSE)</f>
        <v>43441.590277777781</v>
      </c>
      <c r="F139">
        <f t="shared" si="44"/>
        <v>2018</v>
      </c>
      <c r="G139">
        <f t="shared" ref="G139:G202" si="47">MONTH(E139)</f>
        <v>12</v>
      </c>
      <c r="H139">
        <f t="shared" ref="H139:H202" si="48">DAY(E139)+E139-ROUNDDOWN(E139,0)</f>
        <v>7.5902777777810115</v>
      </c>
      <c r="I139" s="144">
        <f>VLOOKUP($A139,IF(C139=1,Pre_04.12.18!$B$17:$O$40,IF(C139=2,Pre_05.12.18!$B$17:$O$40,IF(C139=3,Pre_06.12.18!$B$17:$O$40,IF(C139=4,Pre_07.12.18!$B$17:$O$40,IF(C139=5,Inc_10.12.18!$B$17:$O$40,IF(C139=6,Inc_12.12.18!$B$17:$O$40,IF(C139=7,Inc_14.12.18!$B$17:$O$40,IF(C139=8,Inc_17.12.18!$B$17:$O$40,IF(C139=9,Inc_14.01.19!$B$17:$O$40,Inc_21.01.19!$B$17:$O$40))))))))),2,FALSE)</f>
        <v>43447.291666666664</v>
      </c>
      <c r="J139">
        <f t="shared" si="45"/>
        <v>2018</v>
      </c>
      <c r="K139">
        <f t="shared" ref="K139:K202" si="49">MONTH(I139)</f>
        <v>12</v>
      </c>
      <c r="L139">
        <f t="shared" ref="L139:L202" si="50">DAY(I139)+I139-ROUNDDOWN(I139,0)</f>
        <v>13.291666666664241</v>
      </c>
      <c r="M139" t="s">
        <v>296</v>
      </c>
      <c r="N139" s="66">
        <f t="shared" ref="N139:N202" si="51">I139-E139</f>
        <v>5.7013888888832298</v>
      </c>
      <c r="O139">
        <f>IFERROR(VLOOKUP($A139,IF(C139=1,Pre_04.12.18!$B$17:$O$40,IF(C139=2,Pre_05.12.18!$B$17:$O$40,IF(C139=3,Pre_06.12.18!$B$17:$O$40,IF(C139=4,Pre_07.12.18!$B$17:$O$40,IF(C139=5,Inc_10.12.18!$B$17:$O$40,IF(C139=6,Inc_12.12.18!$B$17:$O$40,IF(C139=7,Inc_14.12.18!$B$17:$O$40,IF(C139=8,Inc_17.12.18!$B$17:$O$40,IF(C139=9,Inc_14.01.19!$B$17:$O$40,Inc_21.01.19!$B$17:$O$40))))))))),14,FALSE),"")</f>
        <v>12.894982851782547</v>
      </c>
      <c r="P139" s="66">
        <f t="shared" si="46"/>
        <v>9.5416666666642413</v>
      </c>
    </row>
    <row r="140" spans="1:16">
      <c r="A140" t="s">
        <v>13</v>
      </c>
      <c r="B140" t="str">
        <f t="shared" si="43"/>
        <v>SEW11</v>
      </c>
      <c r="C140">
        <f t="shared" si="39"/>
        <v>6</v>
      </c>
      <c r="D140" t="str">
        <f t="shared" si="40"/>
        <v/>
      </c>
      <c r="E140">
        <f>VLOOKUP($A140,Inc_10.12.18!$B$17:$J$40,9,FALSE)</f>
        <v>43441.590277777781</v>
      </c>
      <c r="F140">
        <f t="shared" si="44"/>
        <v>2018</v>
      </c>
      <c r="G140">
        <f t="shared" si="47"/>
        <v>12</v>
      </c>
      <c r="H140">
        <f t="shared" si="48"/>
        <v>7.5902777777810115</v>
      </c>
      <c r="I140" s="144">
        <f>VLOOKUP($A140,IF(C140=1,Pre_04.12.18!$B$17:$O$40,IF(C140=2,Pre_05.12.18!$B$17:$O$40,IF(C140=3,Pre_06.12.18!$B$17:$O$40,IF(C140=4,Pre_07.12.18!$B$17:$O$40,IF(C140=5,Inc_10.12.18!$B$17:$O$40,IF(C140=6,Inc_12.12.18!$B$17:$O$40,IF(C140=7,Inc_14.12.18!$B$17:$O$40,IF(C140=8,Inc_17.12.18!$B$17:$O$40,IF(C140=9,Inc_14.01.19!$B$17:$O$40,Inc_21.01.19!$B$17:$O$40))))))))),2,FALSE)</f>
        <v>43447.333333333336</v>
      </c>
      <c r="J140">
        <f t="shared" si="45"/>
        <v>2018</v>
      </c>
      <c r="K140">
        <f t="shared" si="49"/>
        <v>12</v>
      </c>
      <c r="L140">
        <f t="shared" si="50"/>
        <v>13.333333333335759</v>
      </c>
      <c r="M140" t="s">
        <v>296</v>
      </c>
      <c r="N140" s="66">
        <f t="shared" si="51"/>
        <v>5.7430555555547471</v>
      </c>
      <c r="O140">
        <f>IFERROR(VLOOKUP($A140,IF(C140=1,Pre_04.12.18!$B$17:$O$40,IF(C140=2,Pre_05.12.18!$B$17:$O$40,IF(C140=3,Pre_06.12.18!$B$17:$O$40,IF(C140=4,Pre_07.12.18!$B$17:$O$40,IF(C140=5,Inc_10.12.18!$B$17:$O$40,IF(C140=6,Inc_12.12.18!$B$17:$O$40,IF(C140=7,Inc_14.12.18!$B$17:$O$40,IF(C140=8,Inc_17.12.18!$B$17:$O$40,IF(C140=9,Inc_14.01.19!$B$17:$O$40,Inc_21.01.19!$B$17:$O$40))))))))),14,FALSE),"")</f>
        <v>7.9103165578273158</v>
      </c>
      <c r="P140" s="66">
        <f t="shared" si="46"/>
        <v>9.5833333333357587</v>
      </c>
    </row>
    <row r="141" spans="1:16">
      <c r="A141" t="s">
        <v>14</v>
      </c>
      <c r="B141" t="str">
        <f t="shared" si="43"/>
        <v>SEW11</v>
      </c>
      <c r="C141">
        <f t="shared" si="39"/>
        <v>6</v>
      </c>
      <c r="D141" t="str">
        <f t="shared" si="40"/>
        <v/>
      </c>
      <c r="E141">
        <f>VLOOKUP($A141,Inc_10.12.18!$B$17:$J$40,9,FALSE)</f>
        <v>43441.590277777781</v>
      </c>
      <c r="F141">
        <f t="shared" si="44"/>
        <v>2018</v>
      </c>
      <c r="G141">
        <f t="shared" si="47"/>
        <v>12</v>
      </c>
      <c r="H141">
        <f t="shared" si="48"/>
        <v>7.5902777777810115</v>
      </c>
      <c r="I141" s="144">
        <f>VLOOKUP($A141,IF(C141=1,Pre_04.12.18!$B$17:$O$40,IF(C141=2,Pre_05.12.18!$B$17:$O$40,IF(C141=3,Pre_06.12.18!$B$17:$O$40,IF(C141=4,Pre_07.12.18!$B$17:$O$40,IF(C141=5,Inc_10.12.18!$B$17:$O$40,IF(C141=6,Inc_12.12.18!$B$17:$O$40,IF(C141=7,Inc_14.12.18!$B$17:$O$40,IF(C141=8,Inc_17.12.18!$B$17:$O$40,IF(C141=9,Inc_14.01.19!$B$17:$O$40,Inc_21.01.19!$B$17:$O$40))))))))),2,FALSE)</f>
        <v>43447.375</v>
      </c>
      <c r="J141">
        <f t="shared" si="45"/>
        <v>2018</v>
      </c>
      <c r="K141">
        <f t="shared" si="49"/>
        <v>12</v>
      </c>
      <c r="L141">
        <f t="shared" si="50"/>
        <v>13.375</v>
      </c>
      <c r="M141" t="s">
        <v>296</v>
      </c>
      <c r="N141" s="66">
        <f t="shared" si="51"/>
        <v>5.7847222222189885</v>
      </c>
      <c r="O141">
        <f>IFERROR(VLOOKUP($A141,IF(C141=1,Pre_04.12.18!$B$17:$O$40,IF(C141=2,Pre_05.12.18!$B$17:$O$40,IF(C141=3,Pre_06.12.18!$B$17:$O$40,IF(C141=4,Pre_07.12.18!$B$17:$O$40,IF(C141=5,Inc_10.12.18!$B$17:$O$40,IF(C141=6,Inc_12.12.18!$B$17:$O$40,IF(C141=7,Inc_14.12.18!$B$17:$O$40,IF(C141=8,Inc_17.12.18!$B$17:$O$40,IF(C141=9,Inc_14.01.19!$B$17:$O$40,Inc_21.01.19!$B$17:$O$40))))))))),14,FALSE),"")</f>
        <v>8.1442956521549483</v>
      </c>
      <c r="P141" s="66">
        <f t="shared" si="46"/>
        <v>9.625</v>
      </c>
    </row>
    <row r="142" spans="1:16">
      <c r="A142" t="s">
        <v>15</v>
      </c>
      <c r="B142" t="str">
        <f t="shared" si="43"/>
        <v>SEW34</v>
      </c>
      <c r="C142">
        <f t="shared" si="39"/>
        <v>6</v>
      </c>
      <c r="D142" t="str">
        <f t="shared" si="40"/>
        <v/>
      </c>
      <c r="E142">
        <f>VLOOKUP($A142,Inc_10.12.18!$B$17:$J$40,9,FALSE)</f>
        <v>43441.590277777781</v>
      </c>
      <c r="F142">
        <f t="shared" si="44"/>
        <v>2018</v>
      </c>
      <c r="G142">
        <f t="shared" si="47"/>
        <v>12</v>
      </c>
      <c r="H142">
        <f t="shared" si="48"/>
        <v>7.5902777777810115</v>
      </c>
      <c r="I142" s="144">
        <f>VLOOKUP($A142,IF(C142=1,Pre_04.12.18!$B$17:$O$40,IF(C142=2,Pre_05.12.18!$B$17:$O$40,IF(C142=3,Pre_06.12.18!$B$17:$O$40,IF(C142=4,Pre_07.12.18!$B$17:$O$40,IF(C142=5,Inc_10.12.18!$B$17:$O$40,IF(C142=6,Inc_12.12.18!$B$17:$O$40,IF(C142=7,Inc_14.12.18!$B$17:$O$40,IF(C142=8,Inc_17.12.18!$B$17:$O$40,IF(C142=9,Inc_14.01.19!$B$17:$O$40,Inc_21.01.19!$B$17:$O$40))))))))),2,FALSE)</f>
        <v>43447.416666666664</v>
      </c>
      <c r="J142">
        <f t="shared" si="45"/>
        <v>2018</v>
      </c>
      <c r="K142">
        <f t="shared" si="49"/>
        <v>12</v>
      </c>
      <c r="L142">
        <f t="shared" si="50"/>
        <v>13.416666666664241</v>
      </c>
      <c r="M142" t="s">
        <v>296</v>
      </c>
      <c r="N142" s="66">
        <f t="shared" si="51"/>
        <v>5.8263888888832298</v>
      </c>
      <c r="O142">
        <f>IFERROR(VLOOKUP($A142,IF(C142=1,Pre_04.12.18!$B$17:$O$40,IF(C142=2,Pre_05.12.18!$B$17:$O$40,IF(C142=3,Pre_06.12.18!$B$17:$O$40,IF(C142=4,Pre_07.12.18!$B$17:$O$40,IF(C142=5,Inc_10.12.18!$B$17:$O$40,IF(C142=6,Inc_12.12.18!$B$17:$O$40,IF(C142=7,Inc_14.12.18!$B$17:$O$40,IF(C142=8,Inc_17.12.18!$B$17:$O$40,IF(C142=9,Inc_14.01.19!$B$17:$O$40,Inc_21.01.19!$B$17:$O$40))))))))),14,FALSE),"")</f>
        <v>4.5011565662396071</v>
      </c>
      <c r="P142" s="66">
        <f t="shared" si="46"/>
        <v>9.6666666666642413</v>
      </c>
    </row>
    <row r="143" spans="1:16">
      <c r="A143" t="s">
        <v>16</v>
      </c>
      <c r="B143" t="str">
        <f t="shared" si="43"/>
        <v>SEW34</v>
      </c>
      <c r="C143">
        <f t="shared" si="39"/>
        <v>6</v>
      </c>
      <c r="D143" t="str">
        <f t="shared" si="40"/>
        <v/>
      </c>
      <c r="E143">
        <f>VLOOKUP($A143,Inc_10.12.18!$B$17:$J$40,9,FALSE)</f>
        <v>43441.590277777781</v>
      </c>
      <c r="F143">
        <f t="shared" si="44"/>
        <v>2018</v>
      </c>
      <c r="G143">
        <f t="shared" si="47"/>
        <v>12</v>
      </c>
      <c r="H143">
        <f t="shared" si="48"/>
        <v>7.5902777777810115</v>
      </c>
      <c r="I143" s="144">
        <f>VLOOKUP($A143,IF(C143=1,Pre_04.12.18!$B$17:$O$40,IF(C143=2,Pre_05.12.18!$B$17:$O$40,IF(C143=3,Pre_06.12.18!$B$17:$O$40,IF(C143=4,Pre_07.12.18!$B$17:$O$40,IF(C143=5,Inc_10.12.18!$B$17:$O$40,IF(C143=6,Inc_12.12.18!$B$17:$O$40,IF(C143=7,Inc_14.12.18!$B$17:$O$40,IF(C143=8,Inc_17.12.18!$B$17:$O$40,IF(C143=9,Inc_14.01.19!$B$17:$O$40,Inc_21.01.19!$B$17:$O$40))))))))),2,FALSE)</f>
        <v>43447.458333333336</v>
      </c>
      <c r="J143">
        <f t="shared" si="45"/>
        <v>2018</v>
      </c>
      <c r="K143">
        <f t="shared" si="49"/>
        <v>12</v>
      </c>
      <c r="L143">
        <f t="shared" si="50"/>
        <v>13.458333333335759</v>
      </c>
      <c r="M143" t="s">
        <v>296</v>
      </c>
      <c r="N143" s="66">
        <f t="shared" si="51"/>
        <v>5.8680555555547471</v>
      </c>
      <c r="O143">
        <f>IFERROR(VLOOKUP($A143,IF(C143=1,Pre_04.12.18!$B$17:$O$40,IF(C143=2,Pre_05.12.18!$B$17:$O$40,IF(C143=3,Pre_06.12.18!$B$17:$O$40,IF(C143=4,Pre_07.12.18!$B$17:$O$40,IF(C143=5,Inc_10.12.18!$B$17:$O$40,IF(C143=6,Inc_12.12.18!$B$17:$O$40,IF(C143=7,Inc_14.12.18!$B$17:$O$40,IF(C143=8,Inc_17.12.18!$B$17:$O$40,IF(C143=9,Inc_14.01.19!$B$17:$O$40,Inc_21.01.19!$B$17:$O$40))))))))),14,FALSE),"")</f>
        <v>4.8709688754800764</v>
      </c>
      <c r="P143" s="66">
        <f t="shared" si="46"/>
        <v>9.7083333333357587</v>
      </c>
    </row>
    <row r="144" spans="1:16">
      <c r="A144" t="s">
        <v>17</v>
      </c>
      <c r="B144" t="str">
        <f t="shared" si="43"/>
        <v>SEW43</v>
      </c>
      <c r="C144">
        <f t="shared" si="39"/>
        <v>6</v>
      </c>
      <c r="D144" t="str">
        <f t="shared" si="40"/>
        <v/>
      </c>
      <c r="E144">
        <f>VLOOKUP($A144,Inc_10.12.18!$B$17:$J$40,9,FALSE)</f>
        <v>43441.590277777781</v>
      </c>
      <c r="F144">
        <f t="shared" si="44"/>
        <v>2018</v>
      </c>
      <c r="G144">
        <f t="shared" si="47"/>
        <v>12</v>
      </c>
      <c r="H144">
        <f t="shared" si="48"/>
        <v>7.5902777777810115</v>
      </c>
      <c r="I144" s="144">
        <f>VLOOKUP($A144,IF(C144=1,Pre_04.12.18!$B$17:$O$40,IF(C144=2,Pre_05.12.18!$B$17:$O$40,IF(C144=3,Pre_06.12.18!$B$17:$O$40,IF(C144=4,Pre_07.12.18!$B$17:$O$40,IF(C144=5,Inc_10.12.18!$B$17:$O$40,IF(C144=6,Inc_12.12.18!$B$17:$O$40,IF(C144=7,Inc_14.12.18!$B$17:$O$40,IF(C144=8,Inc_17.12.18!$B$17:$O$40,IF(C144=9,Inc_14.01.19!$B$17:$O$40,Inc_21.01.19!$B$17:$O$40))))))))),2,FALSE)</f>
        <v>43447.5</v>
      </c>
      <c r="J144">
        <f t="shared" si="45"/>
        <v>2018</v>
      </c>
      <c r="K144">
        <f t="shared" si="49"/>
        <v>12</v>
      </c>
      <c r="L144">
        <f t="shared" si="50"/>
        <v>13.5</v>
      </c>
      <c r="M144" t="s">
        <v>296</v>
      </c>
      <c r="N144" s="66">
        <f t="shared" si="51"/>
        <v>5.9097222222189885</v>
      </c>
      <c r="O144">
        <f>IFERROR(VLOOKUP($A144,IF(C144=1,Pre_04.12.18!$B$17:$O$40,IF(C144=2,Pre_05.12.18!$B$17:$O$40,IF(C144=3,Pre_06.12.18!$B$17:$O$40,IF(C144=4,Pre_07.12.18!$B$17:$O$40,IF(C144=5,Inc_10.12.18!$B$17:$O$40,IF(C144=6,Inc_12.12.18!$B$17:$O$40,IF(C144=7,Inc_14.12.18!$B$17:$O$40,IF(C144=8,Inc_17.12.18!$B$17:$O$40,IF(C144=9,Inc_14.01.19!$B$17:$O$40,Inc_21.01.19!$B$17:$O$40))))))))),14,FALSE),"")</f>
        <v>7.4970000360561926</v>
      </c>
      <c r="P144" s="66">
        <f t="shared" si="46"/>
        <v>9.75</v>
      </c>
    </row>
    <row r="145" spans="1:16">
      <c r="A145" t="s">
        <v>18</v>
      </c>
      <c r="B145" t="str">
        <f t="shared" si="43"/>
        <v>SEW43</v>
      </c>
      <c r="C145">
        <f t="shared" si="39"/>
        <v>6</v>
      </c>
      <c r="D145" t="str">
        <f t="shared" si="40"/>
        <v/>
      </c>
      <c r="E145">
        <f>VLOOKUP($A145,Inc_10.12.18!$B$17:$J$40,9,FALSE)</f>
        <v>43441.590277777781</v>
      </c>
      <c r="F145">
        <f t="shared" si="44"/>
        <v>2018</v>
      </c>
      <c r="G145">
        <f t="shared" si="47"/>
        <v>12</v>
      </c>
      <c r="H145">
        <f t="shared" si="48"/>
        <v>7.5902777777810115</v>
      </c>
      <c r="I145" s="144">
        <f>VLOOKUP($A145,IF(C145=1,Pre_04.12.18!$B$17:$O$40,IF(C145=2,Pre_05.12.18!$B$17:$O$40,IF(C145=3,Pre_06.12.18!$B$17:$O$40,IF(C145=4,Pre_07.12.18!$B$17:$O$40,IF(C145=5,Inc_10.12.18!$B$17:$O$40,IF(C145=6,Inc_12.12.18!$B$17:$O$40,IF(C145=7,Inc_14.12.18!$B$17:$O$40,IF(C145=8,Inc_17.12.18!$B$17:$O$40,IF(C145=9,Inc_14.01.19!$B$17:$O$40,Inc_21.01.19!$B$17:$O$40))))))))),2,FALSE)</f>
        <v>43447.541666666664</v>
      </c>
      <c r="J145">
        <f t="shared" si="45"/>
        <v>2018</v>
      </c>
      <c r="K145">
        <f t="shared" si="49"/>
        <v>12</v>
      </c>
      <c r="L145">
        <f t="shared" si="50"/>
        <v>13.541666666664241</v>
      </c>
      <c r="M145" t="s">
        <v>296</v>
      </c>
      <c r="N145" s="66">
        <f t="shared" si="51"/>
        <v>5.9513888888832298</v>
      </c>
      <c r="O145">
        <f>IFERROR(VLOOKUP($A145,IF(C145=1,Pre_04.12.18!$B$17:$O$40,IF(C145=2,Pre_05.12.18!$B$17:$O$40,IF(C145=3,Pre_06.12.18!$B$17:$O$40,IF(C145=4,Pre_07.12.18!$B$17:$O$40,IF(C145=5,Inc_10.12.18!$B$17:$O$40,IF(C145=6,Inc_12.12.18!$B$17:$O$40,IF(C145=7,Inc_14.12.18!$B$17:$O$40,IF(C145=8,Inc_17.12.18!$B$17:$O$40,IF(C145=9,Inc_14.01.19!$B$17:$O$40,Inc_21.01.19!$B$17:$O$40))))))))),14,FALSE),"")</f>
        <v>6.3985246564203049</v>
      </c>
      <c r="P145" s="66">
        <f t="shared" si="46"/>
        <v>9.7916666666642413</v>
      </c>
    </row>
    <row r="146" spans="1:16">
      <c r="A146" t="s">
        <v>27</v>
      </c>
      <c r="B146" t="str">
        <f t="shared" si="43"/>
        <v>HEG10</v>
      </c>
      <c r="C146">
        <v>7</v>
      </c>
      <c r="D146" t="str">
        <f t="shared" si="40"/>
        <v/>
      </c>
      <c r="E146">
        <f>VLOOKUP($A146,Inc_10.12.18!$B$17:$J$40,9,FALSE)</f>
        <v>43441.590277777781</v>
      </c>
      <c r="F146">
        <f t="shared" si="44"/>
        <v>2018</v>
      </c>
      <c r="G146">
        <f t="shared" si="47"/>
        <v>12</v>
      </c>
      <c r="H146">
        <f t="shared" si="48"/>
        <v>7.5902777777810115</v>
      </c>
      <c r="I146" s="144">
        <f>VLOOKUP($A146,IF(C146=1,Pre_04.12.18!$B$17:$O$40,IF(C146=2,Pre_05.12.18!$B$17:$O$40,IF(C146=3,Pre_06.12.18!$B$17:$O$40,IF(C146=4,Pre_07.12.18!$B$17:$O$40,IF(C146=5,Inc_10.12.18!$B$17:$O$40,IF(C146=6,Inc_12.12.18!$B$17:$O$40,IF(C146=7,Inc_14.12.18!$B$17:$O$40,IF(C146=8,Inc_17.12.18!$B$17:$O$40,IF(C146=9,Inc_14.01.19!$B$17:$O$40,Inc_21.01.19!$B$17:$O$40))))))))),2,FALSE)</f>
        <v>43448.407638888886</v>
      </c>
      <c r="J146">
        <f t="shared" si="45"/>
        <v>2018</v>
      </c>
      <c r="K146">
        <f t="shared" si="49"/>
        <v>12</v>
      </c>
      <c r="L146">
        <f t="shared" si="50"/>
        <v>14.40763888888614</v>
      </c>
      <c r="M146" t="s">
        <v>296</v>
      </c>
      <c r="N146" s="66">
        <f t="shared" si="51"/>
        <v>6.8173611111051287</v>
      </c>
      <c r="O146">
        <f>IFERROR(VLOOKUP($A146,IF(C146=1,Pre_04.12.18!$B$17:$O$40,IF(C146=2,Pre_05.12.18!$B$17:$O$40,IF(C146=3,Pre_06.12.18!$B$17:$O$40,IF(C146=4,Pre_07.12.18!$B$17:$O$40,IF(C146=5,Inc_10.12.18!$B$17:$O$40,IF(C146=6,Inc_12.12.18!$B$17:$O$40,IF(C146=7,Inc_14.12.18!$B$17:$O$40,IF(C146=8,Inc_17.12.18!$B$17:$O$40,IF(C146=9,Inc_14.01.19!$B$17:$O$40,Inc_21.01.19!$B$17:$O$40))))))))),14,FALSE),"")</f>
        <v>39.769369547664809</v>
      </c>
      <c r="P146" s="66">
        <f t="shared" si="46"/>
        <v>10.65763888888614</v>
      </c>
    </row>
    <row r="147" spans="1:16">
      <c r="A147" t="s">
        <v>28</v>
      </c>
      <c r="B147" t="str">
        <f t="shared" si="43"/>
        <v>HEG10</v>
      </c>
      <c r="C147">
        <f t="shared" ref="C147" si="52">C146</f>
        <v>7</v>
      </c>
      <c r="D147" t="str">
        <f t="shared" si="40"/>
        <v/>
      </c>
      <c r="E147">
        <f>VLOOKUP($A147,Inc_10.12.18!$B$17:$J$40,9,FALSE)</f>
        <v>43441.590277777781</v>
      </c>
      <c r="F147">
        <f t="shared" si="44"/>
        <v>2018</v>
      </c>
      <c r="G147">
        <f t="shared" si="47"/>
        <v>12</v>
      </c>
      <c r="H147">
        <f t="shared" si="48"/>
        <v>7.5902777777810115</v>
      </c>
      <c r="I147" s="144">
        <f>VLOOKUP($A147,IF(C147=1,Pre_04.12.18!$B$17:$O$40,IF(C147=2,Pre_05.12.18!$B$17:$O$40,IF(C147=3,Pre_06.12.18!$B$17:$O$40,IF(C147=4,Pre_07.12.18!$B$17:$O$40,IF(C147=5,Inc_10.12.18!$B$17:$O$40,IF(C147=6,Inc_12.12.18!$B$17:$O$40,IF(C147=7,Inc_14.12.18!$B$17:$O$40,IF(C147=8,Inc_17.12.18!$B$17:$O$40,IF(C147=9,Inc_14.01.19!$B$17:$O$40,Inc_21.01.19!$B$17:$O$40))))))))),2,FALSE)</f>
        <v>43448.408333333333</v>
      </c>
      <c r="J147">
        <f t="shared" si="45"/>
        <v>2018</v>
      </c>
      <c r="K147">
        <f t="shared" si="49"/>
        <v>12</v>
      </c>
      <c r="L147">
        <f t="shared" si="50"/>
        <v>14.408333333332848</v>
      </c>
      <c r="M147" t="s">
        <v>296</v>
      </c>
      <c r="N147" s="66">
        <f t="shared" si="51"/>
        <v>6.8180555555518367</v>
      </c>
      <c r="O147">
        <f>IFERROR(VLOOKUP($A147,IF(C147=1,Pre_04.12.18!$B$17:$O$40,IF(C147=2,Pre_05.12.18!$B$17:$O$40,IF(C147=3,Pre_06.12.18!$B$17:$O$40,IF(C147=4,Pre_07.12.18!$B$17:$O$40,IF(C147=5,Inc_10.12.18!$B$17:$O$40,IF(C147=6,Inc_12.12.18!$B$17:$O$40,IF(C147=7,Inc_14.12.18!$B$17:$O$40,IF(C147=8,Inc_17.12.18!$B$17:$O$40,IF(C147=9,Inc_14.01.19!$B$17:$O$40,Inc_21.01.19!$B$17:$O$40))))))))),14,FALSE),"")</f>
        <v>39.58828235577203</v>
      </c>
      <c r="P147" s="66">
        <f t="shared" si="46"/>
        <v>10.658333333332848</v>
      </c>
    </row>
    <row r="148" spans="1:16">
      <c r="A148" t="s">
        <v>25</v>
      </c>
      <c r="B148" t="str">
        <f t="shared" si="43"/>
        <v>HEG32</v>
      </c>
      <c r="C148">
        <f t="shared" si="39"/>
        <v>7</v>
      </c>
      <c r="D148" t="str">
        <f t="shared" si="40"/>
        <v/>
      </c>
      <c r="E148">
        <f>VLOOKUP($A148,Inc_10.12.18!$B$17:$J$40,9,FALSE)</f>
        <v>43441.590277777781</v>
      </c>
      <c r="F148">
        <f t="shared" si="44"/>
        <v>2018</v>
      </c>
      <c r="G148">
        <f t="shared" si="47"/>
        <v>12</v>
      </c>
      <c r="H148">
        <f t="shared" si="48"/>
        <v>7.5902777777810115</v>
      </c>
      <c r="I148" s="144">
        <f>VLOOKUP($A148,IF(C148=1,Pre_04.12.18!$B$17:$O$40,IF(C148=2,Pre_05.12.18!$B$17:$O$40,IF(C148=3,Pre_06.12.18!$B$17:$O$40,IF(C148=4,Pre_07.12.18!$B$17:$O$40,IF(C148=5,Inc_10.12.18!$B$17:$O$40,IF(C148=6,Inc_12.12.18!$B$17:$O$40,IF(C148=7,Inc_14.12.18!$B$17:$O$40,IF(C148=8,Inc_17.12.18!$B$17:$O$40,IF(C148=9,Inc_14.01.19!$B$17:$O$40,Inc_21.01.19!$B$17:$O$40))))))))),2,FALSE)</f>
        <v>43448.40902777778</v>
      </c>
      <c r="J148">
        <f t="shared" si="45"/>
        <v>2018</v>
      </c>
      <c r="K148">
        <f t="shared" si="49"/>
        <v>12</v>
      </c>
      <c r="L148">
        <f t="shared" si="50"/>
        <v>14.409027777779556</v>
      </c>
      <c r="M148" t="s">
        <v>296</v>
      </c>
      <c r="N148" s="66">
        <f t="shared" si="51"/>
        <v>6.8187499999985448</v>
      </c>
      <c r="O148">
        <f>IFERROR(VLOOKUP($A148,IF(C148=1,Pre_04.12.18!$B$17:$O$40,IF(C148=2,Pre_05.12.18!$B$17:$O$40,IF(C148=3,Pre_06.12.18!$B$17:$O$40,IF(C148=4,Pre_07.12.18!$B$17:$O$40,IF(C148=5,Inc_10.12.18!$B$17:$O$40,IF(C148=6,Inc_12.12.18!$B$17:$O$40,IF(C148=7,Inc_14.12.18!$B$17:$O$40,IF(C148=8,Inc_17.12.18!$B$17:$O$40,IF(C148=9,Inc_14.01.19!$B$17:$O$40,Inc_21.01.19!$B$17:$O$40))))))))),14,FALSE),"")</f>
        <v>31.791804899779343</v>
      </c>
      <c r="P148" s="66">
        <f t="shared" si="46"/>
        <v>10.659027777779556</v>
      </c>
    </row>
    <row r="149" spans="1:16">
      <c r="A149" t="s">
        <v>26</v>
      </c>
      <c r="B149" t="str">
        <f t="shared" si="43"/>
        <v>HEG32</v>
      </c>
      <c r="C149">
        <f t="shared" si="39"/>
        <v>7</v>
      </c>
      <c r="D149" t="str">
        <f t="shared" si="40"/>
        <v/>
      </c>
      <c r="E149">
        <f>VLOOKUP($A149,Inc_10.12.18!$B$17:$J$40,9,FALSE)</f>
        <v>43441.590277777781</v>
      </c>
      <c r="F149">
        <f t="shared" si="44"/>
        <v>2018</v>
      </c>
      <c r="G149">
        <f t="shared" si="47"/>
        <v>12</v>
      </c>
      <c r="H149">
        <f t="shared" si="48"/>
        <v>7.5902777777810115</v>
      </c>
      <c r="I149" s="144">
        <f>VLOOKUP($A149,IF(C149=1,Pre_04.12.18!$B$17:$O$40,IF(C149=2,Pre_05.12.18!$B$17:$O$40,IF(C149=3,Pre_06.12.18!$B$17:$O$40,IF(C149=4,Pre_07.12.18!$B$17:$O$40,IF(C149=5,Inc_10.12.18!$B$17:$O$40,IF(C149=6,Inc_12.12.18!$B$17:$O$40,IF(C149=7,Inc_14.12.18!$B$17:$O$40,IF(C149=8,Inc_17.12.18!$B$17:$O$40,IF(C149=9,Inc_14.01.19!$B$17:$O$40,Inc_21.01.19!$B$17:$O$40))))))))),2,FALSE)</f>
        <v>43448.409722222219</v>
      </c>
      <c r="J149">
        <f t="shared" si="45"/>
        <v>2018</v>
      </c>
      <c r="K149">
        <f t="shared" si="49"/>
        <v>12</v>
      </c>
      <c r="L149">
        <f t="shared" si="50"/>
        <v>14.409722222218988</v>
      </c>
      <c r="M149" t="s">
        <v>296</v>
      </c>
      <c r="N149" s="66">
        <f t="shared" si="51"/>
        <v>6.8194444444379769</v>
      </c>
      <c r="O149">
        <f>IFERROR(VLOOKUP($A149,IF(C149=1,Pre_04.12.18!$B$17:$O$40,IF(C149=2,Pre_05.12.18!$B$17:$O$40,IF(C149=3,Pre_06.12.18!$B$17:$O$40,IF(C149=4,Pre_07.12.18!$B$17:$O$40,IF(C149=5,Inc_10.12.18!$B$17:$O$40,IF(C149=6,Inc_12.12.18!$B$17:$O$40,IF(C149=7,Inc_14.12.18!$B$17:$O$40,IF(C149=8,Inc_17.12.18!$B$17:$O$40,IF(C149=9,Inc_14.01.19!$B$17:$O$40,Inc_21.01.19!$B$17:$O$40))))))))),14,FALSE),"")</f>
        <v>32.399696420389688</v>
      </c>
      <c r="P149" s="66">
        <f t="shared" si="46"/>
        <v>10.659722222218988</v>
      </c>
    </row>
    <row r="150" spans="1:16">
      <c r="A150" t="s">
        <v>29</v>
      </c>
      <c r="B150" t="str">
        <f t="shared" si="43"/>
        <v>HEG48</v>
      </c>
      <c r="C150">
        <f t="shared" si="39"/>
        <v>7</v>
      </c>
      <c r="D150" t="str">
        <f t="shared" si="40"/>
        <v/>
      </c>
      <c r="E150">
        <f>VLOOKUP($A150,Inc_10.12.18!$B$17:$J$40,9,FALSE)</f>
        <v>43441.590277777781</v>
      </c>
      <c r="F150">
        <f t="shared" si="44"/>
        <v>2018</v>
      </c>
      <c r="G150">
        <f t="shared" si="47"/>
        <v>12</v>
      </c>
      <c r="H150">
        <f t="shared" si="48"/>
        <v>7.5902777777810115</v>
      </c>
      <c r="I150" s="144">
        <f>VLOOKUP($A150,IF(C150=1,Pre_04.12.18!$B$17:$O$40,IF(C150=2,Pre_05.12.18!$B$17:$O$40,IF(C150=3,Pre_06.12.18!$B$17:$O$40,IF(C150=4,Pre_07.12.18!$B$17:$O$40,IF(C150=5,Inc_10.12.18!$B$17:$O$40,IF(C150=6,Inc_12.12.18!$B$17:$O$40,IF(C150=7,Inc_14.12.18!$B$17:$O$40,IF(C150=8,Inc_17.12.18!$B$17:$O$40,IF(C150=9,Inc_14.01.19!$B$17:$O$40,Inc_21.01.19!$B$17:$O$40))))))))),2,FALSE)</f>
        <v>43448</v>
      </c>
      <c r="J150">
        <f t="shared" si="45"/>
        <v>2018</v>
      </c>
      <c r="K150">
        <f t="shared" si="49"/>
        <v>12</v>
      </c>
      <c r="L150" s="66">
        <f>DAY(I150)+I150-ROUNDDOWN(I150,0)</f>
        <v>14</v>
      </c>
      <c r="M150" t="s">
        <v>296</v>
      </c>
      <c r="N150" s="66">
        <f t="shared" si="51"/>
        <v>6.4097222222189885</v>
      </c>
      <c r="O150" t="str">
        <f>IFERROR(VLOOKUP($A150,IF(C150=1,Pre_04.12.18!$B$17:$O$40,IF(C150=2,Pre_05.12.18!$B$17:$O$40,IF(C150=3,Pre_06.12.18!$B$17:$O$40,IF(C150=4,Pre_07.12.18!$B$17:$O$40,IF(C150=5,Inc_10.12.18!$B$17:$O$40,IF(C150=6,Inc_12.12.18!$B$17:$O$40,IF(C150=7,Inc_14.12.18!$B$17:$O$40,IF(C150=8,Inc_17.12.18!$B$17:$O$40,IF(C150=9,Inc_14.01.19!$B$17:$O$40,Inc_21.01.19!$B$17:$O$40))))))))),14,FALSE),"")</f>
        <v/>
      </c>
      <c r="P150" s="66">
        <f t="shared" si="46"/>
        <v>10.25</v>
      </c>
    </row>
    <row r="151" spans="1:16">
      <c r="A151" t="s">
        <v>30</v>
      </c>
      <c r="B151" t="str">
        <f t="shared" si="43"/>
        <v>HEG48</v>
      </c>
      <c r="C151">
        <f t="shared" si="39"/>
        <v>7</v>
      </c>
      <c r="D151" t="str">
        <f t="shared" si="40"/>
        <v/>
      </c>
      <c r="E151">
        <f>VLOOKUP($A151,Inc_10.12.18!$B$17:$J$40,9,FALSE)</f>
        <v>43441.590277777781</v>
      </c>
      <c r="F151">
        <f t="shared" si="44"/>
        <v>2018</v>
      </c>
      <c r="G151">
        <f t="shared" si="47"/>
        <v>12</v>
      </c>
      <c r="H151">
        <f t="shared" si="48"/>
        <v>7.5902777777810115</v>
      </c>
      <c r="I151" s="144">
        <f>VLOOKUP($A151,IF(C151=1,Pre_04.12.18!$B$17:$O$40,IF(C151=2,Pre_05.12.18!$B$17:$O$40,IF(C151=3,Pre_06.12.18!$B$17:$O$40,IF(C151=4,Pre_07.12.18!$B$17:$O$40,IF(C151=5,Inc_10.12.18!$B$17:$O$40,IF(C151=6,Inc_12.12.18!$B$17:$O$40,IF(C151=7,Inc_14.12.18!$B$17:$O$40,IF(C151=8,Inc_17.12.18!$B$17:$O$40,IF(C151=9,Inc_14.01.19!$B$17:$O$40,Inc_21.01.19!$B$17:$O$40))))))))),2,FALSE)</f>
        <v>43448</v>
      </c>
      <c r="J151">
        <f t="shared" si="45"/>
        <v>2018</v>
      </c>
      <c r="K151">
        <f t="shared" si="49"/>
        <v>12</v>
      </c>
      <c r="L151">
        <f t="shared" si="50"/>
        <v>14</v>
      </c>
      <c r="M151" t="s">
        <v>296</v>
      </c>
      <c r="N151" s="66">
        <f t="shared" si="51"/>
        <v>6.4097222222189885</v>
      </c>
      <c r="O151" t="str">
        <f>IFERROR(VLOOKUP($A151,IF(C151=1,Pre_04.12.18!$B$17:$O$40,IF(C151=2,Pre_05.12.18!$B$17:$O$40,IF(C151=3,Pre_06.12.18!$B$17:$O$40,IF(C151=4,Pre_07.12.18!$B$17:$O$40,IF(C151=5,Inc_10.12.18!$B$17:$O$40,IF(C151=6,Inc_12.12.18!$B$17:$O$40,IF(C151=7,Inc_14.12.18!$B$17:$O$40,IF(C151=8,Inc_17.12.18!$B$17:$O$40,IF(C151=9,Inc_14.01.19!$B$17:$O$40,Inc_21.01.19!$B$17:$O$40))))))))),14,FALSE),"")</f>
        <v/>
      </c>
      <c r="P151" s="66">
        <f t="shared" si="46"/>
        <v>10.25</v>
      </c>
    </row>
    <row r="152" spans="1:16">
      <c r="A152" t="s">
        <v>3</v>
      </c>
      <c r="B152" t="str">
        <f t="shared" si="43"/>
        <v>HEW22</v>
      </c>
      <c r="C152">
        <f t="shared" si="39"/>
        <v>7</v>
      </c>
      <c r="D152" t="str">
        <f t="shared" si="40"/>
        <v/>
      </c>
      <c r="E152">
        <f>VLOOKUP($A152,Inc_10.12.18!$B$17:$J$40,9,FALSE)</f>
        <v>43441.590277777781</v>
      </c>
      <c r="F152">
        <f t="shared" si="44"/>
        <v>2018</v>
      </c>
      <c r="G152">
        <f t="shared" si="47"/>
        <v>12</v>
      </c>
      <c r="H152">
        <f t="shared" si="48"/>
        <v>7.5902777777810115</v>
      </c>
      <c r="I152" s="144">
        <f>VLOOKUP($A152,IF(C152=1,Pre_04.12.18!$B$17:$O$40,IF(C152=2,Pre_05.12.18!$B$17:$O$40,IF(C152=3,Pre_06.12.18!$B$17:$O$40,IF(C152=4,Pre_07.12.18!$B$17:$O$40,IF(C152=5,Inc_10.12.18!$B$17:$O$40,IF(C152=6,Inc_12.12.18!$B$17:$O$40,IF(C152=7,Inc_14.12.18!$B$17:$O$40,IF(C152=8,Inc_17.12.18!$B$17:$O$40,IF(C152=9,Inc_14.01.19!$B$17:$O$40,Inc_21.01.19!$B$17:$O$40))))))))),2,FALSE)</f>
        <v>43448.411805555559</v>
      </c>
      <c r="J152">
        <f t="shared" si="45"/>
        <v>2018</v>
      </c>
      <c r="K152">
        <f t="shared" si="49"/>
        <v>12</v>
      </c>
      <c r="L152">
        <f t="shared" si="50"/>
        <v>14.411805555559113</v>
      </c>
      <c r="M152" t="s">
        <v>296</v>
      </c>
      <c r="N152" s="66">
        <f t="shared" si="51"/>
        <v>6.8215277777781012</v>
      </c>
      <c r="O152">
        <f>IFERROR(VLOOKUP($A152,IF(C152=1,Pre_04.12.18!$B$17:$O$40,IF(C152=2,Pre_05.12.18!$B$17:$O$40,IF(C152=3,Pre_06.12.18!$B$17:$O$40,IF(C152=4,Pre_07.12.18!$B$17:$O$40,IF(C152=5,Inc_10.12.18!$B$17:$O$40,IF(C152=6,Inc_12.12.18!$B$17:$O$40,IF(C152=7,Inc_14.12.18!$B$17:$O$40,IF(C152=8,Inc_17.12.18!$B$17:$O$40,IF(C152=9,Inc_14.01.19!$B$17:$O$40,Inc_21.01.19!$B$17:$O$40))))))))),14,FALSE),"")</f>
        <v>15.416465794312279</v>
      </c>
      <c r="P152" s="66">
        <f t="shared" si="46"/>
        <v>10.661805555559113</v>
      </c>
    </row>
    <row r="153" spans="1:16">
      <c r="A153" t="s">
        <v>4</v>
      </c>
      <c r="B153" t="str">
        <f t="shared" si="43"/>
        <v>HEW22</v>
      </c>
      <c r="C153">
        <f t="shared" si="39"/>
        <v>7</v>
      </c>
      <c r="D153" t="str">
        <f t="shared" si="40"/>
        <v/>
      </c>
      <c r="E153">
        <f>VLOOKUP($A153,Inc_10.12.18!$B$17:$J$40,9,FALSE)</f>
        <v>43441.590277777781</v>
      </c>
      <c r="F153">
        <f t="shared" si="44"/>
        <v>2018</v>
      </c>
      <c r="G153">
        <f t="shared" si="47"/>
        <v>12</v>
      </c>
      <c r="H153">
        <f t="shared" si="48"/>
        <v>7.5902777777810115</v>
      </c>
      <c r="I153" s="144">
        <f>VLOOKUP($A153,IF(C153=1,Pre_04.12.18!$B$17:$O$40,IF(C153=2,Pre_05.12.18!$B$17:$O$40,IF(C153=3,Pre_06.12.18!$B$17:$O$40,IF(C153=4,Pre_07.12.18!$B$17:$O$40,IF(C153=5,Inc_10.12.18!$B$17:$O$40,IF(C153=6,Inc_12.12.18!$B$17:$O$40,IF(C153=7,Inc_14.12.18!$B$17:$O$40,IF(C153=8,Inc_17.12.18!$B$17:$O$40,IF(C153=9,Inc_14.01.19!$B$17:$O$40,Inc_21.01.19!$B$17:$O$40))))))))),2,FALSE)</f>
        <v>43448.413194444445</v>
      </c>
      <c r="J153">
        <f t="shared" si="45"/>
        <v>2018</v>
      </c>
      <c r="K153">
        <f t="shared" si="49"/>
        <v>12</v>
      </c>
      <c r="L153">
        <f t="shared" si="50"/>
        <v>14.413194444445253</v>
      </c>
      <c r="M153" t="s">
        <v>296</v>
      </c>
      <c r="N153" s="66">
        <f t="shared" si="51"/>
        <v>6.8229166666642413</v>
      </c>
      <c r="O153">
        <f>IFERROR(VLOOKUP($A153,IF(C153=1,Pre_04.12.18!$B$17:$O$40,IF(C153=2,Pre_05.12.18!$B$17:$O$40,IF(C153=3,Pre_06.12.18!$B$17:$O$40,IF(C153=4,Pre_07.12.18!$B$17:$O$40,IF(C153=5,Inc_10.12.18!$B$17:$O$40,IF(C153=6,Inc_12.12.18!$B$17:$O$40,IF(C153=7,Inc_14.12.18!$B$17:$O$40,IF(C153=8,Inc_17.12.18!$B$17:$O$40,IF(C153=9,Inc_14.01.19!$B$17:$O$40,Inc_21.01.19!$B$17:$O$40))))))))),14,FALSE),"")</f>
        <v>21.46532312323783</v>
      </c>
      <c r="P153" s="66">
        <f t="shared" si="46"/>
        <v>10.663194444445253</v>
      </c>
    </row>
    <row r="154" spans="1:16">
      <c r="A154" t="s">
        <v>31</v>
      </c>
      <c r="B154" t="str">
        <f t="shared" si="43"/>
        <v>HEW41</v>
      </c>
      <c r="C154">
        <f t="shared" si="39"/>
        <v>7</v>
      </c>
      <c r="D154" t="str">
        <f t="shared" si="40"/>
        <v/>
      </c>
      <c r="E154">
        <f>VLOOKUP($A154,Inc_10.12.18!$B$17:$J$40,9,FALSE)</f>
        <v>43441.590277777781</v>
      </c>
      <c r="F154">
        <f t="shared" si="44"/>
        <v>2018</v>
      </c>
      <c r="G154">
        <f t="shared" si="47"/>
        <v>12</v>
      </c>
      <c r="H154">
        <f t="shared" si="48"/>
        <v>7.5902777777810115</v>
      </c>
      <c r="I154" s="144">
        <f>VLOOKUP($A154,IF(C154=1,Pre_04.12.18!$B$17:$O$40,IF(C154=2,Pre_05.12.18!$B$17:$O$40,IF(C154=3,Pre_06.12.18!$B$17:$O$40,IF(C154=4,Pre_07.12.18!$B$17:$O$40,IF(C154=5,Inc_10.12.18!$B$17:$O$40,IF(C154=6,Inc_12.12.18!$B$17:$O$40,IF(C154=7,Inc_14.12.18!$B$17:$O$40,IF(C154=8,Inc_17.12.18!$B$17:$O$40,IF(C154=9,Inc_14.01.19!$B$17:$O$40,Inc_21.01.19!$B$17:$O$40))))))))),2,FALSE)</f>
        <v>43448</v>
      </c>
      <c r="J154">
        <f t="shared" si="45"/>
        <v>2018</v>
      </c>
      <c r="K154">
        <f t="shared" si="49"/>
        <v>12</v>
      </c>
      <c r="L154">
        <f t="shared" si="50"/>
        <v>14</v>
      </c>
      <c r="M154" t="s">
        <v>296</v>
      </c>
      <c r="N154" s="66">
        <f t="shared" si="51"/>
        <v>6.4097222222189885</v>
      </c>
      <c r="O154" t="str">
        <f>IFERROR(VLOOKUP($A154,IF(C154=1,Pre_04.12.18!$B$17:$O$40,IF(C154=2,Pre_05.12.18!$B$17:$O$40,IF(C154=3,Pre_06.12.18!$B$17:$O$40,IF(C154=4,Pre_07.12.18!$B$17:$O$40,IF(C154=5,Inc_10.12.18!$B$17:$O$40,IF(C154=6,Inc_12.12.18!$B$17:$O$40,IF(C154=7,Inc_14.12.18!$B$17:$O$40,IF(C154=8,Inc_17.12.18!$B$17:$O$40,IF(C154=9,Inc_14.01.19!$B$17:$O$40,Inc_21.01.19!$B$17:$O$40))))))))),14,FALSE),"")</f>
        <v/>
      </c>
      <c r="P154" s="66">
        <f t="shared" si="46"/>
        <v>10.25</v>
      </c>
    </row>
    <row r="155" spans="1:16">
      <c r="A155" t="s">
        <v>32</v>
      </c>
      <c r="B155" t="str">
        <f t="shared" si="43"/>
        <v>HEW41</v>
      </c>
      <c r="C155">
        <f t="shared" ref="C155:C217" si="53">C154</f>
        <v>7</v>
      </c>
      <c r="D155" t="str">
        <f t="shared" ref="D155:D218" si="54">IF(AND(C155&lt;&gt;C154,I155=I154),"fix meas date",IF(AND(C155&lt;&gt;C154,O155=O131,O155&lt;&gt;""),"fix mgCO2 ref",""))</f>
        <v/>
      </c>
      <c r="E155">
        <f>VLOOKUP($A155,Inc_10.12.18!$B$17:$J$40,9,FALSE)</f>
        <v>43441.590277777781</v>
      </c>
      <c r="F155">
        <f t="shared" si="44"/>
        <v>2018</v>
      </c>
      <c r="G155">
        <f t="shared" si="47"/>
        <v>12</v>
      </c>
      <c r="H155">
        <f t="shared" si="48"/>
        <v>7.5902777777810115</v>
      </c>
      <c r="I155" s="144">
        <f>VLOOKUP($A155,IF(C155=1,Pre_04.12.18!$B$17:$O$40,IF(C155=2,Pre_05.12.18!$B$17:$O$40,IF(C155=3,Pre_06.12.18!$B$17:$O$40,IF(C155=4,Pre_07.12.18!$B$17:$O$40,IF(C155=5,Inc_10.12.18!$B$17:$O$40,IF(C155=6,Inc_12.12.18!$B$17:$O$40,IF(C155=7,Inc_14.12.18!$B$17:$O$40,IF(C155=8,Inc_17.12.18!$B$17:$O$40,IF(C155=9,Inc_14.01.19!$B$17:$O$40,Inc_21.01.19!$B$17:$O$40))))))))),2,FALSE)</f>
        <v>43448</v>
      </c>
      <c r="J155">
        <f t="shared" si="45"/>
        <v>2018</v>
      </c>
      <c r="K155">
        <f t="shared" si="49"/>
        <v>12</v>
      </c>
      <c r="L155">
        <f t="shared" si="50"/>
        <v>14</v>
      </c>
      <c r="M155" t="s">
        <v>296</v>
      </c>
      <c r="N155" s="66">
        <f t="shared" si="51"/>
        <v>6.4097222222189885</v>
      </c>
      <c r="O155" t="str">
        <f>IFERROR(VLOOKUP($A155,IF(C155=1,Pre_04.12.18!$B$17:$O$40,IF(C155=2,Pre_05.12.18!$B$17:$O$40,IF(C155=3,Pre_06.12.18!$B$17:$O$40,IF(C155=4,Pre_07.12.18!$B$17:$O$40,IF(C155=5,Inc_10.12.18!$B$17:$O$40,IF(C155=6,Inc_12.12.18!$B$17:$O$40,IF(C155=7,Inc_14.12.18!$B$17:$O$40,IF(C155=8,Inc_17.12.18!$B$17:$O$40,IF(C155=9,Inc_14.01.19!$B$17:$O$40,Inc_21.01.19!$B$17:$O$40))))))))),14,FALSE),"")</f>
        <v/>
      </c>
      <c r="P155" s="66">
        <f t="shared" si="46"/>
        <v>10.25</v>
      </c>
    </row>
    <row r="156" spans="1:16">
      <c r="A156" t="s">
        <v>5</v>
      </c>
      <c r="B156" t="str">
        <f t="shared" si="43"/>
        <v>HEW42</v>
      </c>
      <c r="C156">
        <f t="shared" si="53"/>
        <v>7</v>
      </c>
      <c r="D156" t="str">
        <f t="shared" si="54"/>
        <v/>
      </c>
      <c r="E156">
        <f>VLOOKUP($A156,Inc_10.12.18!$B$17:$J$40,9,FALSE)</f>
        <v>43441.590277777781</v>
      </c>
      <c r="F156">
        <f t="shared" si="44"/>
        <v>2018</v>
      </c>
      <c r="G156">
        <f t="shared" si="47"/>
        <v>12</v>
      </c>
      <c r="H156">
        <f t="shared" si="48"/>
        <v>7.5902777777810115</v>
      </c>
      <c r="I156" s="144">
        <f>VLOOKUP($A156,IF(C156=1,Pre_04.12.18!$B$17:$O$40,IF(C156=2,Pre_05.12.18!$B$17:$O$40,IF(C156=3,Pre_06.12.18!$B$17:$O$40,IF(C156=4,Pre_07.12.18!$B$17:$O$40,IF(C156=5,Inc_10.12.18!$B$17:$O$40,IF(C156=6,Inc_12.12.18!$B$17:$O$40,IF(C156=7,Inc_14.12.18!$B$17:$O$40,IF(C156=8,Inc_17.12.18!$B$17:$O$40,IF(C156=9,Inc_14.01.19!$B$17:$O$40,Inc_21.01.19!$B$17:$O$40))))))))),2,FALSE)</f>
        <v>43448.415972222225</v>
      </c>
      <c r="J156">
        <f t="shared" si="45"/>
        <v>2018</v>
      </c>
      <c r="K156">
        <f t="shared" si="49"/>
        <v>12</v>
      </c>
      <c r="L156">
        <f t="shared" si="50"/>
        <v>14.415972222224809</v>
      </c>
      <c r="M156" t="s">
        <v>296</v>
      </c>
      <c r="N156" s="66">
        <f t="shared" si="51"/>
        <v>6.8256944444437977</v>
      </c>
      <c r="O156">
        <f>IFERROR(VLOOKUP($A156,IF(C156=1,Pre_04.12.18!$B$17:$O$40,IF(C156=2,Pre_05.12.18!$B$17:$O$40,IF(C156=3,Pre_06.12.18!$B$17:$O$40,IF(C156=4,Pre_07.12.18!$B$17:$O$40,IF(C156=5,Inc_10.12.18!$B$17:$O$40,IF(C156=6,Inc_12.12.18!$B$17:$O$40,IF(C156=7,Inc_14.12.18!$B$17:$O$40,IF(C156=8,Inc_17.12.18!$B$17:$O$40,IF(C156=9,Inc_14.01.19!$B$17:$O$40,Inc_21.01.19!$B$17:$O$40))))))))),14,FALSE),"")</f>
        <v>14.104832395479137</v>
      </c>
      <c r="P156" s="66">
        <f t="shared" si="46"/>
        <v>10.665972222224809</v>
      </c>
    </row>
    <row r="157" spans="1:16">
      <c r="A157" t="s">
        <v>6</v>
      </c>
      <c r="B157" t="str">
        <f t="shared" si="43"/>
        <v>HEW42</v>
      </c>
      <c r="C157">
        <f t="shared" si="53"/>
        <v>7</v>
      </c>
      <c r="D157" t="str">
        <f t="shared" si="54"/>
        <v/>
      </c>
      <c r="E157">
        <f>VLOOKUP($A157,Inc_10.12.18!$B$17:$J$40,9,FALSE)</f>
        <v>43441.590277777781</v>
      </c>
      <c r="F157">
        <f t="shared" si="44"/>
        <v>2018</v>
      </c>
      <c r="G157">
        <f t="shared" si="47"/>
        <v>12</v>
      </c>
      <c r="H157">
        <f t="shared" si="48"/>
        <v>7.5902777777810115</v>
      </c>
      <c r="I157" s="144">
        <f>VLOOKUP($A157,IF(C157=1,Pre_04.12.18!$B$17:$O$40,IF(C157=2,Pre_05.12.18!$B$17:$O$40,IF(C157=3,Pre_06.12.18!$B$17:$O$40,IF(C157=4,Pre_07.12.18!$B$17:$O$40,IF(C157=5,Inc_10.12.18!$B$17:$O$40,IF(C157=6,Inc_12.12.18!$B$17:$O$40,IF(C157=7,Inc_14.12.18!$B$17:$O$40,IF(C157=8,Inc_17.12.18!$B$17:$O$40,IF(C157=9,Inc_14.01.19!$B$17:$O$40,Inc_21.01.19!$B$17:$O$40))))))))),2,FALSE)</f>
        <v>43448.418749999997</v>
      </c>
      <c r="J157">
        <f t="shared" si="45"/>
        <v>2018</v>
      </c>
      <c r="K157">
        <f t="shared" si="49"/>
        <v>12</v>
      </c>
      <c r="L157">
        <f t="shared" si="50"/>
        <v>14.41874999999709</v>
      </c>
      <c r="M157" t="s">
        <v>296</v>
      </c>
      <c r="N157" s="66">
        <f t="shared" si="51"/>
        <v>6.8284722222160781</v>
      </c>
      <c r="O157">
        <f>IFERROR(VLOOKUP($A157,IF(C157=1,Pre_04.12.18!$B$17:$O$40,IF(C157=2,Pre_05.12.18!$B$17:$O$40,IF(C157=3,Pre_06.12.18!$B$17:$O$40,IF(C157=4,Pre_07.12.18!$B$17:$O$40,IF(C157=5,Inc_10.12.18!$B$17:$O$40,IF(C157=6,Inc_12.12.18!$B$17:$O$40,IF(C157=7,Inc_14.12.18!$B$17:$O$40,IF(C157=8,Inc_17.12.18!$B$17:$O$40,IF(C157=9,Inc_14.01.19!$B$17:$O$40,Inc_21.01.19!$B$17:$O$40))))))))),14,FALSE),"")</f>
        <v>13.931874653731731</v>
      </c>
      <c r="P157" s="66">
        <f t="shared" si="46"/>
        <v>10.66874999999709</v>
      </c>
    </row>
    <row r="158" spans="1:16">
      <c r="A158" t="s">
        <v>7</v>
      </c>
      <c r="B158" t="str">
        <f t="shared" si="43"/>
        <v>SEG38</v>
      </c>
      <c r="C158">
        <f t="shared" si="53"/>
        <v>7</v>
      </c>
      <c r="D158" t="str">
        <f t="shared" si="54"/>
        <v/>
      </c>
      <c r="E158">
        <f>VLOOKUP($A158,Inc_10.12.18!$B$17:$J$40,9,FALSE)</f>
        <v>43441.590277777781</v>
      </c>
      <c r="F158">
        <f t="shared" si="44"/>
        <v>2018</v>
      </c>
      <c r="G158">
        <f t="shared" si="47"/>
        <v>12</v>
      </c>
      <c r="H158">
        <f t="shared" si="48"/>
        <v>7.5902777777810115</v>
      </c>
      <c r="I158" s="144">
        <f>VLOOKUP($A158,IF(C158=1,Pre_04.12.18!$B$17:$O$40,IF(C158=2,Pre_05.12.18!$B$17:$O$40,IF(C158=3,Pre_06.12.18!$B$17:$O$40,IF(C158=4,Pre_07.12.18!$B$17:$O$40,IF(C158=5,Inc_10.12.18!$B$17:$O$40,IF(C158=6,Inc_12.12.18!$B$17:$O$40,IF(C158=7,Inc_14.12.18!$B$17:$O$40,IF(C158=8,Inc_17.12.18!$B$17:$O$40,IF(C158=9,Inc_14.01.19!$B$17:$O$40,Inc_21.01.19!$B$17:$O$40))))))))),2,FALSE)</f>
        <v>43448.419444444444</v>
      </c>
      <c r="J158">
        <f t="shared" si="45"/>
        <v>2018</v>
      </c>
      <c r="K158">
        <f t="shared" si="49"/>
        <v>12</v>
      </c>
      <c r="L158">
        <f t="shared" si="50"/>
        <v>14.419444444443798</v>
      </c>
      <c r="M158" t="s">
        <v>296</v>
      </c>
      <c r="N158" s="66">
        <f t="shared" si="51"/>
        <v>6.8291666666627862</v>
      </c>
      <c r="O158">
        <f>IFERROR(VLOOKUP($A158,IF(C158=1,Pre_04.12.18!$B$17:$O$40,IF(C158=2,Pre_05.12.18!$B$17:$O$40,IF(C158=3,Pre_06.12.18!$B$17:$O$40,IF(C158=4,Pre_07.12.18!$B$17:$O$40,IF(C158=5,Inc_10.12.18!$B$17:$O$40,IF(C158=6,Inc_12.12.18!$B$17:$O$40,IF(C158=7,Inc_14.12.18!$B$17:$O$40,IF(C158=8,Inc_17.12.18!$B$17:$O$40,IF(C158=9,Inc_14.01.19!$B$17:$O$40,Inc_21.01.19!$B$17:$O$40))))))))),14,FALSE),"")</f>
        <v>13.092493243649898</v>
      </c>
      <c r="P158" s="66">
        <f t="shared" si="46"/>
        <v>10.669444444443798</v>
      </c>
    </row>
    <row r="159" spans="1:16">
      <c r="A159" t="s">
        <v>8</v>
      </c>
      <c r="B159" t="str">
        <f t="shared" si="43"/>
        <v>SEG38</v>
      </c>
      <c r="C159">
        <f t="shared" si="53"/>
        <v>7</v>
      </c>
      <c r="D159" t="str">
        <f t="shared" si="54"/>
        <v/>
      </c>
      <c r="E159">
        <f>VLOOKUP($A159,Inc_10.12.18!$B$17:$J$40,9,FALSE)</f>
        <v>43441.590277777781</v>
      </c>
      <c r="F159">
        <f t="shared" si="44"/>
        <v>2018</v>
      </c>
      <c r="G159">
        <f t="shared" si="47"/>
        <v>12</v>
      </c>
      <c r="H159">
        <f t="shared" si="48"/>
        <v>7.5902777777810115</v>
      </c>
      <c r="I159" s="144">
        <f>VLOOKUP($A159,IF(C159=1,Pre_04.12.18!$B$17:$O$40,IF(C159=2,Pre_05.12.18!$B$17:$O$40,IF(C159=3,Pre_06.12.18!$B$17:$O$40,IF(C159=4,Pre_07.12.18!$B$17:$O$40,IF(C159=5,Inc_10.12.18!$B$17:$O$40,IF(C159=6,Inc_12.12.18!$B$17:$O$40,IF(C159=7,Inc_14.12.18!$B$17:$O$40,IF(C159=8,Inc_17.12.18!$B$17:$O$40,IF(C159=9,Inc_14.01.19!$B$17:$O$40,Inc_21.01.19!$B$17:$O$40))))))))),2,FALSE)</f>
        <v>43448.420138888891</v>
      </c>
      <c r="J159">
        <f t="shared" si="45"/>
        <v>2018</v>
      </c>
      <c r="K159">
        <f t="shared" si="49"/>
        <v>12</v>
      </c>
      <c r="L159">
        <f t="shared" si="50"/>
        <v>14.420138888890506</v>
      </c>
      <c r="M159" t="s">
        <v>296</v>
      </c>
      <c r="N159" s="66">
        <f t="shared" si="51"/>
        <v>6.8298611111094942</v>
      </c>
      <c r="O159">
        <f>IFERROR(VLOOKUP($A159,IF(C159=1,Pre_04.12.18!$B$17:$O$40,IF(C159=2,Pre_05.12.18!$B$17:$O$40,IF(C159=3,Pre_06.12.18!$B$17:$O$40,IF(C159=4,Pre_07.12.18!$B$17:$O$40,IF(C159=5,Inc_10.12.18!$B$17:$O$40,IF(C159=6,Inc_12.12.18!$B$17:$O$40,IF(C159=7,Inc_14.12.18!$B$17:$O$40,IF(C159=8,Inc_17.12.18!$B$17:$O$40,IF(C159=9,Inc_14.01.19!$B$17:$O$40,Inc_21.01.19!$B$17:$O$40))))))))),14,FALSE),"")</f>
        <v>14.765167971224635</v>
      </c>
      <c r="P159" s="66">
        <f t="shared" si="46"/>
        <v>10.670138888890506</v>
      </c>
    </row>
    <row r="160" spans="1:16">
      <c r="A160" t="s">
        <v>9</v>
      </c>
      <c r="B160" t="str">
        <f t="shared" si="43"/>
        <v>SEG40</v>
      </c>
      <c r="C160">
        <f t="shared" si="53"/>
        <v>7</v>
      </c>
      <c r="D160" t="str">
        <f t="shared" si="54"/>
        <v/>
      </c>
      <c r="E160">
        <f>VLOOKUP($A160,Inc_10.12.18!$B$17:$J$40,9,FALSE)</f>
        <v>43441.590277777781</v>
      </c>
      <c r="F160">
        <f t="shared" si="44"/>
        <v>2018</v>
      </c>
      <c r="G160">
        <f t="shared" si="47"/>
        <v>12</v>
      </c>
      <c r="H160">
        <f t="shared" si="48"/>
        <v>7.5902777777810115</v>
      </c>
      <c r="I160" s="144">
        <f>VLOOKUP($A160,IF(C160=1,Pre_04.12.18!$B$17:$O$40,IF(C160=2,Pre_05.12.18!$B$17:$O$40,IF(C160=3,Pre_06.12.18!$B$17:$O$40,IF(C160=4,Pre_07.12.18!$B$17:$O$40,IF(C160=5,Inc_10.12.18!$B$17:$O$40,IF(C160=6,Inc_12.12.18!$B$17:$O$40,IF(C160=7,Inc_14.12.18!$B$17:$O$40,IF(C160=8,Inc_17.12.18!$B$17:$O$40,IF(C160=9,Inc_14.01.19!$B$17:$O$40,Inc_21.01.19!$B$17:$O$40))))))))),2,FALSE)</f>
        <v>43448.422222222223</v>
      </c>
      <c r="J160">
        <f t="shared" si="45"/>
        <v>2018</v>
      </c>
      <c r="K160">
        <f t="shared" si="49"/>
        <v>12</v>
      </c>
      <c r="L160">
        <f t="shared" si="50"/>
        <v>14.422222222223354</v>
      </c>
      <c r="M160" t="s">
        <v>296</v>
      </c>
      <c r="N160" s="66">
        <f t="shared" si="51"/>
        <v>6.8319444444423425</v>
      </c>
      <c r="O160">
        <f>IFERROR(VLOOKUP($A160,IF(C160=1,Pre_04.12.18!$B$17:$O$40,IF(C160=2,Pre_05.12.18!$B$17:$O$40,IF(C160=3,Pre_06.12.18!$B$17:$O$40,IF(C160=4,Pre_07.12.18!$B$17:$O$40,IF(C160=5,Inc_10.12.18!$B$17:$O$40,IF(C160=6,Inc_12.12.18!$B$17:$O$40,IF(C160=7,Inc_14.12.18!$B$17:$O$40,IF(C160=8,Inc_17.12.18!$B$17:$O$40,IF(C160=9,Inc_14.01.19!$B$17:$O$40,Inc_21.01.19!$B$17:$O$40))))))))),14,FALSE),"")</f>
        <v>16.609279628635043</v>
      </c>
      <c r="P160" s="66">
        <f t="shared" si="46"/>
        <v>10.672222222223354</v>
      </c>
    </row>
    <row r="161" spans="1:16">
      <c r="A161" t="s">
        <v>10</v>
      </c>
      <c r="B161" t="str">
        <f t="shared" si="43"/>
        <v>SEG40</v>
      </c>
      <c r="C161">
        <f t="shared" si="53"/>
        <v>7</v>
      </c>
      <c r="D161" t="str">
        <f t="shared" si="54"/>
        <v/>
      </c>
      <c r="E161">
        <f>VLOOKUP($A161,Inc_10.12.18!$B$17:$J$40,9,FALSE)</f>
        <v>43441.590277777781</v>
      </c>
      <c r="F161">
        <f t="shared" si="44"/>
        <v>2018</v>
      </c>
      <c r="G161">
        <f t="shared" si="47"/>
        <v>12</v>
      </c>
      <c r="H161">
        <f t="shared" si="48"/>
        <v>7.5902777777810115</v>
      </c>
      <c r="I161" s="144">
        <f>VLOOKUP($A161,IF(C161=1,Pre_04.12.18!$B$17:$O$40,IF(C161=2,Pre_05.12.18!$B$17:$O$40,IF(C161=3,Pre_06.12.18!$B$17:$O$40,IF(C161=4,Pre_07.12.18!$B$17:$O$40,IF(C161=5,Inc_10.12.18!$B$17:$O$40,IF(C161=6,Inc_12.12.18!$B$17:$O$40,IF(C161=7,Inc_14.12.18!$B$17:$O$40,IF(C161=8,Inc_17.12.18!$B$17:$O$40,IF(C161=9,Inc_14.01.19!$B$17:$O$40,Inc_21.01.19!$B$17:$O$40))))))))),2,FALSE)</f>
        <v>43448.423611111109</v>
      </c>
      <c r="J161">
        <f t="shared" si="45"/>
        <v>2018</v>
      </c>
      <c r="K161">
        <f t="shared" si="49"/>
        <v>12</v>
      </c>
      <c r="L161">
        <f t="shared" si="50"/>
        <v>14.423611111109494</v>
      </c>
      <c r="M161" t="s">
        <v>296</v>
      </c>
      <c r="N161" s="66">
        <f t="shared" si="51"/>
        <v>6.8333333333284827</v>
      </c>
      <c r="O161">
        <f>IFERROR(VLOOKUP($A161,IF(C161=1,Pre_04.12.18!$B$17:$O$40,IF(C161=2,Pre_05.12.18!$B$17:$O$40,IF(C161=3,Pre_06.12.18!$B$17:$O$40,IF(C161=4,Pre_07.12.18!$B$17:$O$40,IF(C161=5,Inc_10.12.18!$B$17:$O$40,IF(C161=6,Inc_12.12.18!$B$17:$O$40,IF(C161=7,Inc_14.12.18!$B$17:$O$40,IF(C161=8,Inc_17.12.18!$B$17:$O$40,IF(C161=9,Inc_14.01.19!$B$17:$O$40,Inc_21.01.19!$B$17:$O$40))))))))),14,FALSE),"")</f>
        <v>14.783495797767827</v>
      </c>
      <c r="P161" s="66">
        <f t="shared" si="46"/>
        <v>10.673611111109494</v>
      </c>
    </row>
    <row r="162" spans="1:16">
      <c r="A162" t="s">
        <v>11</v>
      </c>
      <c r="B162" t="str">
        <f t="shared" si="43"/>
        <v>SEG46</v>
      </c>
      <c r="C162">
        <f t="shared" si="53"/>
        <v>7</v>
      </c>
      <c r="D162" t="str">
        <f t="shared" si="54"/>
        <v/>
      </c>
      <c r="E162">
        <f>VLOOKUP($A162,Inc_10.12.18!$B$17:$J$40,9,FALSE)</f>
        <v>43441.590277777781</v>
      </c>
      <c r="F162">
        <f t="shared" si="44"/>
        <v>2018</v>
      </c>
      <c r="G162">
        <f t="shared" si="47"/>
        <v>12</v>
      </c>
      <c r="H162">
        <f t="shared" si="48"/>
        <v>7.5902777777810115</v>
      </c>
      <c r="I162" s="144">
        <f>VLOOKUP($A162,IF(C162=1,Pre_04.12.18!$B$17:$O$40,IF(C162=2,Pre_05.12.18!$B$17:$O$40,IF(C162=3,Pre_06.12.18!$B$17:$O$40,IF(C162=4,Pre_07.12.18!$B$17:$O$40,IF(C162=5,Inc_10.12.18!$B$17:$O$40,IF(C162=6,Inc_12.12.18!$B$17:$O$40,IF(C162=7,Inc_14.12.18!$B$17:$O$40,IF(C162=8,Inc_17.12.18!$B$17:$O$40,IF(C162=9,Inc_14.01.19!$B$17:$O$40,Inc_21.01.19!$B$17:$O$40))))))))),2,FALSE)</f>
        <v>43448.424305555556</v>
      </c>
      <c r="J162">
        <f t="shared" si="45"/>
        <v>2018</v>
      </c>
      <c r="K162">
        <f t="shared" si="49"/>
        <v>12</v>
      </c>
      <c r="L162">
        <f t="shared" si="50"/>
        <v>14.424305555556202</v>
      </c>
      <c r="M162" t="s">
        <v>296</v>
      </c>
      <c r="N162" s="66">
        <f t="shared" si="51"/>
        <v>6.8340277777751908</v>
      </c>
      <c r="O162">
        <f>IFERROR(VLOOKUP($A162,IF(C162=1,Pre_04.12.18!$B$17:$O$40,IF(C162=2,Pre_05.12.18!$B$17:$O$40,IF(C162=3,Pre_06.12.18!$B$17:$O$40,IF(C162=4,Pre_07.12.18!$B$17:$O$40,IF(C162=5,Inc_10.12.18!$B$17:$O$40,IF(C162=6,Inc_12.12.18!$B$17:$O$40,IF(C162=7,Inc_14.12.18!$B$17:$O$40,IF(C162=8,Inc_17.12.18!$B$17:$O$40,IF(C162=9,Inc_14.01.19!$B$17:$O$40,Inc_21.01.19!$B$17:$O$40))))))))),14,FALSE),"")</f>
        <v>16.194204621403046</v>
      </c>
      <c r="P162" s="66">
        <f t="shared" si="46"/>
        <v>10.674305555556202</v>
      </c>
    </row>
    <row r="163" spans="1:16">
      <c r="A163" t="s">
        <v>12</v>
      </c>
      <c r="B163" t="str">
        <f t="shared" si="43"/>
        <v>SEG46</v>
      </c>
      <c r="C163">
        <f t="shared" si="53"/>
        <v>7</v>
      </c>
      <c r="D163" t="str">
        <f t="shared" si="54"/>
        <v/>
      </c>
      <c r="E163">
        <f>VLOOKUP($A163,Inc_10.12.18!$B$17:$J$40,9,FALSE)</f>
        <v>43441.590277777781</v>
      </c>
      <c r="F163">
        <f t="shared" si="44"/>
        <v>2018</v>
      </c>
      <c r="G163">
        <f t="shared" si="47"/>
        <v>12</v>
      </c>
      <c r="H163">
        <f t="shared" si="48"/>
        <v>7.5902777777810115</v>
      </c>
      <c r="I163" s="144">
        <f>VLOOKUP($A163,IF(C163=1,Pre_04.12.18!$B$17:$O$40,IF(C163=2,Pre_05.12.18!$B$17:$O$40,IF(C163=3,Pre_06.12.18!$B$17:$O$40,IF(C163=4,Pre_07.12.18!$B$17:$O$40,IF(C163=5,Inc_10.12.18!$B$17:$O$40,IF(C163=6,Inc_12.12.18!$B$17:$O$40,IF(C163=7,Inc_14.12.18!$B$17:$O$40,IF(C163=8,Inc_17.12.18!$B$17:$O$40,IF(C163=9,Inc_14.01.19!$B$17:$O$40,Inc_21.01.19!$B$17:$O$40))))))))),2,FALSE)</f>
        <v>43448.425000000003</v>
      </c>
      <c r="J163">
        <f t="shared" si="45"/>
        <v>2018</v>
      </c>
      <c r="K163">
        <f t="shared" si="49"/>
        <v>12</v>
      </c>
      <c r="L163">
        <f t="shared" si="50"/>
        <v>14.42500000000291</v>
      </c>
      <c r="M163" t="s">
        <v>296</v>
      </c>
      <c r="N163" s="66">
        <f t="shared" si="51"/>
        <v>6.8347222222218988</v>
      </c>
      <c r="O163">
        <f>IFERROR(VLOOKUP($A163,IF(C163=1,Pre_04.12.18!$B$17:$O$40,IF(C163=2,Pre_05.12.18!$B$17:$O$40,IF(C163=3,Pre_06.12.18!$B$17:$O$40,IF(C163=4,Pre_07.12.18!$B$17:$O$40,IF(C163=5,Inc_10.12.18!$B$17:$O$40,IF(C163=6,Inc_12.12.18!$B$17:$O$40,IF(C163=7,Inc_14.12.18!$B$17:$O$40,IF(C163=8,Inc_17.12.18!$B$17:$O$40,IF(C163=9,Inc_14.01.19!$B$17:$O$40,Inc_21.01.19!$B$17:$O$40))))))))),14,FALSE),"")</f>
        <v>16.957923374057234</v>
      </c>
      <c r="P163" s="66">
        <f t="shared" si="46"/>
        <v>10.67500000000291</v>
      </c>
    </row>
    <row r="164" spans="1:16">
      <c r="A164" t="s">
        <v>13</v>
      </c>
      <c r="B164" t="str">
        <f t="shared" si="43"/>
        <v>SEW11</v>
      </c>
      <c r="C164">
        <f t="shared" si="53"/>
        <v>7</v>
      </c>
      <c r="D164" t="str">
        <f t="shared" si="54"/>
        <v/>
      </c>
      <c r="E164">
        <f>VLOOKUP($A164,Inc_10.12.18!$B$17:$J$40,9,FALSE)</f>
        <v>43441.590277777781</v>
      </c>
      <c r="F164">
        <f t="shared" si="44"/>
        <v>2018</v>
      </c>
      <c r="G164">
        <f t="shared" si="47"/>
        <v>12</v>
      </c>
      <c r="H164">
        <f t="shared" si="48"/>
        <v>7.5902777777810115</v>
      </c>
      <c r="I164" s="144">
        <f>VLOOKUP($A164,IF(C164=1,Pre_04.12.18!$B$17:$O$40,IF(C164=2,Pre_05.12.18!$B$17:$O$40,IF(C164=3,Pre_06.12.18!$B$17:$O$40,IF(C164=4,Pre_07.12.18!$B$17:$O$40,IF(C164=5,Inc_10.12.18!$B$17:$O$40,IF(C164=6,Inc_12.12.18!$B$17:$O$40,IF(C164=7,Inc_14.12.18!$B$17:$O$40,IF(C164=8,Inc_17.12.18!$B$17:$O$40,IF(C164=9,Inc_14.01.19!$B$17:$O$40,Inc_21.01.19!$B$17:$O$40))))))))),2,FALSE)</f>
        <v>43448.427777777775</v>
      </c>
      <c r="J164">
        <f t="shared" si="45"/>
        <v>2018</v>
      </c>
      <c r="K164">
        <f t="shared" si="49"/>
        <v>12</v>
      </c>
      <c r="L164">
        <f t="shared" si="50"/>
        <v>14.427777777775191</v>
      </c>
      <c r="M164" t="s">
        <v>296</v>
      </c>
      <c r="N164" s="66">
        <f t="shared" si="51"/>
        <v>6.8374999999941792</v>
      </c>
      <c r="O164">
        <f>IFERROR(VLOOKUP($A164,IF(C164=1,Pre_04.12.18!$B$17:$O$40,IF(C164=2,Pre_05.12.18!$B$17:$O$40,IF(C164=3,Pre_06.12.18!$B$17:$O$40,IF(C164=4,Pre_07.12.18!$B$17:$O$40,IF(C164=5,Inc_10.12.18!$B$17:$O$40,IF(C164=6,Inc_12.12.18!$B$17:$O$40,IF(C164=7,Inc_14.12.18!$B$17:$O$40,IF(C164=8,Inc_17.12.18!$B$17:$O$40,IF(C164=9,Inc_14.01.19!$B$17:$O$40,Inc_21.01.19!$B$17:$O$40))))))))),14,FALSE),"")</f>
        <v>10.061827522125375</v>
      </c>
      <c r="P164" s="66">
        <f t="shared" si="46"/>
        <v>10.677777777775191</v>
      </c>
    </row>
    <row r="165" spans="1:16">
      <c r="A165" t="s">
        <v>14</v>
      </c>
      <c r="B165" t="str">
        <f t="shared" si="43"/>
        <v>SEW11</v>
      </c>
      <c r="C165">
        <f t="shared" si="53"/>
        <v>7</v>
      </c>
      <c r="D165" t="str">
        <f t="shared" si="54"/>
        <v/>
      </c>
      <c r="E165">
        <f>VLOOKUP($A165,Inc_10.12.18!$B$17:$J$40,9,FALSE)</f>
        <v>43441.590277777781</v>
      </c>
      <c r="F165">
        <f t="shared" si="44"/>
        <v>2018</v>
      </c>
      <c r="G165">
        <f t="shared" si="47"/>
        <v>12</v>
      </c>
      <c r="H165">
        <f t="shared" si="48"/>
        <v>7.5902777777810115</v>
      </c>
      <c r="I165" s="144">
        <f>VLOOKUP($A165,IF(C165=1,Pre_04.12.18!$B$17:$O$40,IF(C165=2,Pre_05.12.18!$B$17:$O$40,IF(C165=3,Pre_06.12.18!$B$17:$O$40,IF(C165=4,Pre_07.12.18!$B$17:$O$40,IF(C165=5,Inc_10.12.18!$B$17:$O$40,IF(C165=6,Inc_12.12.18!$B$17:$O$40,IF(C165=7,Inc_14.12.18!$B$17:$O$40,IF(C165=8,Inc_17.12.18!$B$17:$O$40,IF(C165=9,Inc_14.01.19!$B$17:$O$40,Inc_21.01.19!$B$17:$O$40))))))))),2,FALSE)</f>
        <v>43448.428472222222</v>
      </c>
      <c r="J165">
        <f t="shared" si="45"/>
        <v>2018</v>
      </c>
      <c r="K165">
        <f t="shared" si="49"/>
        <v>12</v>
      </c>
      <c r="L165">
        <f t="shared" si="50"/>
        <v>14.428472222221899</v>
      </c>
      <c r="M165" t="s">
        <v>296</v>
      </c>
      <c r="N165" s="66">
        <f t="shared" si="51"/>
        <v>6.8381944444408873</v>
      </c>
      <c r="O165">
        <f>IFERROR(VLOOKUP($A165,IF(C165=1,Pre_04.12.18!$B$17:$O$40,IF(C165=2,Pre_05.12.18!$B$17:$O$40,IF(C165=3,Pre_06.12.18!$B$17:$O$40,IF(C165=4,Pre_07.12.18!$B$17:$O$40,IF(C165=5,Inc_10.12.18!$B$17:$O$40,IF(C165=6,Inc_12.12.18!$B$17:$O$40,IF(C165=7,Inc_14.12.18!$B$17:$O$40,IF(C165=8,Inc_17.12.18!$B$17:$O$40,IF(C165=9,Inc_14.01.19!$B$17:$O$40,Inc_21.01.19!$B$17:$O$40))))))))),14,FALSE),"")</f>
        <v>10.391016639648729</v>
      </c>
      <c r="P165" s="66">
        <f t="shared" si="46"/>
        <v>10.678472222221899</v>
      </c>
    </row>
    <row r="166" spans="1:16">
      <c r="A166" t="s">
        <v>15</v>
      </c>
      <c r="B166" t="str">
        <f t="shared" si="43"/>
        <v>SEW34</v>
      </c>
      <c r="C166">
        <f t="shared" si="53"/>
        <v>7</v>
      </c>
      <c r="D166" t="str">
        <f t="shared" si="54"/>
        <v/>
      </c>
      <c r="E166">
        <f>VLOOKUP($A166,Inc_10.12.18!$B$17:$J$40,9,FALSE)</f>
        <v>43441.590277777781</v>
      </c>
      <c r="F166">
        <f t="shared" si="44"/>
        <v>2018</v>
      </c>
      <c r="G166">
        <f t="shared" si="47"/>
        <v>12</v>
      </c>
      <c r="H166">
        <f t="shared" si="48"/>
        <v>7.5902777777810115</v>
      </c>
      <c r="I166" s="144">
        <f>VLOOKUP($A166,IF(C166=1,Pre_04.12.18!$B$17:$O$40,IF(C166=2,Pre_05.12.18!$B$17:$O$40,IF(C166=3,Pre_06.12.18!$B$17:$O$40,IF(C166=4,Pre_07.12.18!$B$17:$O$40,IF(C166=5,Inc_10.12.18!$B$17:$O$40,IF(C166=6,Inc_12.12.18!$B$17:$O$40,IF(C166=7,Inc_14.12.18!$B$17:$O$40,IF(C166=8,Inc_17.12.18!$B$17:$O$40,IF(C166=9,Inc_14.01.19!$B$17:$O$40,Inc_21.01.19!$B$17:$O$40))))))))),2,FALSE)</f>
        <v>43448.429166666669</v>
      </c>
      <c r="J166">
        <f t="shared" si="45"/>
        <v>2018</v>
      </c>
      <c r="K166">
        <f t="shared" si="49"/>
        <v>12</v>
      </c>
      <c r="L166">
        <f t="shared" si="50"/>
        <v>14.429166666668607</v>
      </c>
      <c r="M166" t="s">
        <v>296</v>
      </c>
      <c r="N166" s="66">
        <f t="shared" si="51"/>
        <v>6.8388888888875954</v>
      </c>
      <c r="O166">
        <f>IFERROR(VLOOKUP($A166,IF(C166=1,Pre_04.12.18!$B$17:$O$40,IF(C166=2,Pre_05.12.18!$B$17:$O$40,IF(C166=3,Pre_06.12.18!$B$17:$O$40,IF(C166=4,Pre_07.12.18!$B$17:$O$40,IF(C166=5,Inc_10.12.18!$B$17:$O$40,IF(C166=6,Inc_12.12.18!$B$17:$O$40,IF(C166=7,Inc_14.12.18!$B$17:$O$40,IF(C166=8,Inc_17.12.18!$B$17:$O$40,IF(C166=9,Inc_14.01.19!$B$17:$O$40,Inc_21.01.19!$B$17:$O$40))))))))),14,FALSE),"")</f>
        <v>5.5664414373955289</v>
      </c>
      <c r="P166" s="66">
        <f t="shared" si="46"/>
        <v>10.679166666668607</v>
      </c>
    </row>
    <row r="167" spans="1:16">
      <c r="A167" t="s">
        <v>16</v>
      </c>
      <c r="B167" t="str">
        <f t="shared" si="43"/>
        <v>SEW34</v>
      </c>
      <c r="C167">
        <f t="shared" si="53"/>
        <v>7</v>
      </c>
      <c r="D167" t="str">
        <f t="shared" si="54"/>
        <v/>
      </c>
      <c r="E167">
        <f>VLOOKUP($A167,Inc_10.12.18!$B$17:$J$40,9,FALSE)</f>
        <v>43441.590277777781</v>
      </c>
      <c r="F167">
        <f t="shared" si="44"/>
        <v>2018</v>
      </c>
      <c r="G167">
        <f t="shared" si="47"/>
        <v>12</v>
      </c>
      <c r="H167">
        <f t="shared" si="48"/>
        <v>7.5902777777810115</v>
      </c>
      <c r="I167" s="144">
        <f>VLOOKUP($A167,IF(C167=1,Pre_04.12.18!$B$17:$O$40,IF(C167=2,Pre_05.12.18!$B$17:$O$40,IF(C167=3,Pre_06.12.18!$B$17:$O$40,IF(C167=4,Pre_07.12.18!$B$17:$O$40,IF(C167=5,Inc_10.12.18!$B$17:$O$40,IF(C167=6,Inc_12.12.18!$B$17:$O$40,IF(C167=7,Inc_14.12.18!$B$17:$O$40,IF(C167=8,Inc_17.12.18!$B$17:$O$40,IF(C167=9,Inc_14.01.19!$B$17:$O$40,Inc_21.01.19!$B$17:$O$40))))))))),2,FALSE)</f>
        <v>43448.430555555555</v>
      </c>
      <c r="J167">
        <f t="shared" si="45"/>
        <v>2018</v>
      </c>
      <c r="K167">
        <f t="shared" si="49"/>
        <v>12</v>
      </c>
      <c r="L167">
        <f t="shared" si="50"/>
        <v>14.430555555554747</v>
      </c>
      <c r="M167" t="s">
        <v>296</v>
      </c>
      <c r="N167" s="66">
        <f t="shared" si="51"/>
        <v>6.8402777777737356</v>
      </c>
      <c r="O167">
        <f>IFERROR(VLOOKUP($A167,IF(C167=1,Pre_04.12.18!$B$17:$O$40,IF(C167=2,Pre_05.12.18!$B$17:$O$40,IF(C167=3,Pre_06.12.18!$B$17:$O$40,IF(C167=4,Pre_07.12.18!$B$17:$O$40,IF(C167=5,Inc_10.12.18!$B$17:$O$40,IF(C167=6,Inc_12.12.18!$B$17:$O$40,IF(C167=7,Inc_14.12.18!$B$17:$O$40,IF(C167=8,Inc_17.12.18!$B$17:$O$40,IF(C167=9,Inc_14.01.19!$B$17:$O$40,Inc_21.01.19!$B$17:$O$40))))))))),14,FALSE),"")</f>
        <v>5.6773722446940553</v>
      </c>
      <c r="P167" s="66">
        <f t="shared" si="46"/>
        <v>10.680555555554747</v>
      </c>
    </row>
    <row r="168" spans="1:16">
      <c r="A168" t="s">
        <v>17</v>
      </c>
      <c r="B168" t="str">
        <f t="shared" si="43"/>
        <v>SEW43</v>
      </c>
      <c r="C168">
        <f t="shared" si="53"/>
        <v>7</v>
      </c>
      <c r="D168" t="str">
        <f t="shared" si="54"/>
        <v/>
      </c>
      <c r="E168">
        <f>VLOOKUP($A168,Inc_10.12.18!$B$17:$J$40,9,FALSE)</f>
        <v>43441.590277777781</v>
      </c>
      <c r="F168">
        <f t="shared" si="44"/>
        <v>2018</v>
      </c>
      <c r="G168">
        <f t="shared" si="47"/>
        <v>12</v>
      </c>
      <c r="H168">
        <f t="shared" si="48"/>
        <v>7.5902777777810115</v>
      </c>
      <c r="I168" s="144">
        <f>VLOOKUP($A168,IF(C168=1,Pre_04.12.18!$B$17:$O$40,IF(C168=2,Pre_05.12.18!$B$17:$O$40,IF(C168=3,Pre_06.12.18!$B$17:$O$40,IF(C168=4,Pre_07.12.18!$B$17:$O$40,IF(C168=5,Inc_10.12.18!$B$17:$O$40,IF(C168=6,Inc_12.12.18!$B$17:$O$40,IF(C168=7,Inc_14.12.18!$B$17:$O$40,IF(C168=8,Inc_17.12.18!$B$17:$O$40,IF(C168=9,Inc_14.01.19!$B$17:$O$40,Inc_21.01.19!$B$17:$O$40))))))))),2,FALSE)</f>
        <v>43448.431250000001</v>
      </c>
      <c r="J168">
        <f t="shared" si="45"/>
        <v>2018</v>
      </c>
      <c r="K168">
        <f t="shared" si="49"/>
        <v>12</v>
      </c>
      <c r="L168">
        <f t="shared" si="50"/>
        <v>14.431250000001455</v>
      </c>
      <c r="M168" t="s">
        <v>296</v>
      </c>
      <c r="N168" s="66">
        <f t="shared" si="51"/>
        <v>6.8409722222204437</v>
      </c>
      <c r="O168">
        <f>IFERROR(VLOOKUP($A168,IF(C168=1,Pre_04.12.18!$B$17:$O$40,IF(C168=2,Pre_05.12.18!$B$17:$O$40,IF(C168=3,Pre_06.12.18!$B$17:$O$40,IF(C168=4,Pre_07.12.18!$B$17:$O$40,IF(C168=5,Inc_10.12.18!$B$17:$O$40,IF(C168=6,Inc_12.12.18!$B$17:$O$40,IF(C168=7,Inc_14.12.18!$B$17:$O$40,IF(C168=8,Inc_17.12.18!$B$17:$O$40,IF(C168=9,Inc_14.01.19!$B$17:$O$40,Inc_21.01.19!$B$17:$O$40))))))))),14,FALSE),"")</f>
        <v>9.4582561872313011</v>
      </c>
      <c r="P168" s="66">
        <f t="shared" si="46"/>
        <v>10.681250000001455</v>
      </c>
    </row>
    <row r="169" spans="1:16">
      <c r="A169" t="s">
        <v>18</v>
      </c>
      <c r="B169" t="str">
        <f t="shared" si="43"/>
        <v>SEW43</v>
      </c>
      <c r="C169">
        <f t="shared" si="53"/>
        <v>7</v>
      </c>
      <c r="D169" t="str">
        <f t="shared" si="54"/>
        <v/>
      </c>
      <c r="E169">
        <f>VLOOKUP($A169,Inc_10.12.18!$B$17:$J$40,9,FALSE)</f>
        <v>43441.590277777781</v>
      </c>
      <c r="F169">
        <f t="shared" si="44"/>
        <v>2018</v>
      </c>
      <c r="G169">
        <f t="shared" si="47"/>
        <v>12</v>
      </c>
      <c r="H169">
        <f t="shared" si="48"/>
        <v>7.5902777777810115</v>
      </c>
      <c r="I169" s="144">
        <f>VLOOKUP($A169,IF(C169=1,Pre_04.12.18!$B$17:$O$40,IF(C169=2,Pre_05.12.18!$B$17:$O$40,IF(C169=3,Pre_06.12.18!$B$17:$O$40,IF(C169=4,Pre_07.12.18!$B$17:$O$40,IF(C169=5,Inc_10.12.18!$B$17:$O$40,IF(C169=6,Inc_12.12.18!$B$17:$O$40,IF(C169=7,Inc_14.12.18!$B$17:$O$40,IF(C169=8,Inc_17.12.18!$B$17:$O$40,IF(C169=9,Inc_14.01.19!$B$17:$O$40,Inc_21.01.19!$B$17:$O$40))))))))),2,FALSE)</f>
        <v>43448.431944444441</v>
      </c>
      <c r="J169">
        <f t="shared" si="45"/>
        <v>2018</v>
      </c>
      <c r="K169">
        <f t="shared" si="49"/>
        <v>12</v>
      </c>
      <c r="L169">
        <f t="shared" si="50"/>
        <v>14.431944444440887</v>
      </c>
      <c r="M169" t="s">
        <v>296</v>
      </c>
      <c r="N169" s="66">
        <f t="shared" si="51"/>
        <v>6.8416666666598758</v>
      </c>
      <c r="O169">
        <f>IFERROR(VLOOKUP($A169,IF(C169=1,Pre_04.12.18!$B$17:$O$40,IF(C169=2,Pre_05.12.18!$B$17:$O$40,IF(C169=3,Pre_06.12.18!$B$17:$O$40,IF(C169=4,Pre_07.12.18!$B$17:$O$40,IF(C169=5,Inc_10.12.18!$B$17:$O$40,IF(C169=6,Inc_12.12.18!$B$17:$O$40,IF(C169=7,Inc_14.12.18!$B$17:$O$40,IF(C169=8,Inc_17.12.18!$B$17:$O$40,IF(C169=9,Inc_14.01.19!$B$17:$O$40,Inc_21.01.19!$B$17:$O$40))))))))),14,FALSE),"")</f>
        <v>7.7924343853620845</v>
      </c>
      <c r="P169" s="66">
        <f t="shared" si="46"/>
        <v>10.681944444440887</v>
      </c>
    </row>
    <row r="170" spans="1:16">
      <c r="A170" t="s">
        <v>27</v>
      </c>
      <c r="B170" t="str">
        <f t="shared" si="43"/>
        <v>HEG10</v>
      </c>
      <c r="C170">
        <v>8</v>
      </c>
      <c r="D170" t="str">
        <f t="shared" si="54"/>
        <v/>
      </c>
      <c r="E170">
        <f>VLOOKUP($A170,Inc_10.12.18!$B$17:$J$40,9,FALSE)</f>
        <v>43441.590277777781</v>
      </c>
      <c r="F170">
        <f t="shared" si="44"/>
        <v>2018</v>
      </c>
      <c r="G170">
        <f t="shared" si="47"/>
        <v>12</v>
      </c>
      <c r="H170">
        <f t="shared" si="48"/>
        <v>7.5902777777810115</v>
      </c>
      <c r="I170" s="144">
        <f>VLOOKUP($A170,IF(C170=1,Pre_04.12.18!$B$17:$O$40,IF(C170=2,Pre_05.12.18!$B$17:$O$40,IF(C170=3,Pre_06.12.18!$B$17:$O$40,IF(C170=4,Pre_07.12.18!$B$17:$O$40,IF(C170=5,Inc_10.12.18!$B$17:$O$40,IF(C170=6,Inc_12.12.18!$B$17:$O$40,IF(C170=7,Inc_14.12.18!$B$17:$O$40,IF(C170=8,Inc_17.12.18!$B$17:$O$40,IF(C170=9,Inc_14.01.19!$B$17:$O$40,Inc_21.01.19!$B$17:$O$40))))))))),2,FALSE)</f>
        <v>43451</v>
      </c>
      <c r="J170">
        <f t="shared" si="45"/>
        <v>2018</v>
      </c>
      <c r="K170">
        <f t="shared" si="49"/>
        <v>12</v>
      </c>
      <c r="L170">
        <f t="shared" si="50"/>
        <v>17</v>
      </c>
      <c r="M170" t="s">
        <v>296</v>
      </c>
      <c r="N170" s="66">
        <f t="shared" si="51"/>
        <v>9.4097222222189885</v>
      </c>
      <c r="O170" t="str">
        <f>IFERROR(VLOOKUP($A170,IF(C170=1,Pre_04.12.18!$B$17:$O$40,IF(C170=2,Pre_05.12.18!$B$17:$O$40,IF(C170=3,Pre_06.12.18!$B$17:$O$40,IF(C170=4,Pre_07.12.18!$B$17:$O$40,IF(C170=5,Inc_10.12.18!$B$17:$O$40,IF(C170=6,Inc_12.12.18!$B$17:$O$40,IF(C170=7,Inc_14.12.18!$B$17:$O$40,IF(C170=8,Inc_17.12.18!$B$17:$O$40,IF(C170=9,Inc_14.01.19!$B$17:$O$40,Inc_21.01.19!$B$17:$O$40))))))))),14,FALSE),"")</f>
        <v/>
      </c>
      <c r="P170" s="66">
        <f t="shared" si="46"/>
        <v>13.25</v>
      </c>
    </row>
    <row r="171" spans="1:16">
      <c r="A171" t="s">
        <v>28</v>
      </c>
      <c r="B171" t="str">
        <f t="shared" si="43"/>
        <v>HEG10</v>
      </c>
      <c r="C171">
        <f t="shared" ref="C171" si="55">C170</f>
        <v>8</v>
      </c>
      <c r="D171" t="str">
        <f t="shared" si="54"/>
        <v/>
      </c>
      <c r="E171">
        <f>VLOOKUP($A171,Inc_10.12.18!$B$17:$J$40,9,FALSE)</f>
        <v>43441.590277777781</v>
      </c>
      <c r="F171">
        <f t="shared" si="44"/>
        <v>2018</v>
      </c>
      <c r="G171">
        <f t="shared" si="47"/>
        <v>12</v>
      </c>
      <c r="H171">
        <f t="shared" si="48"/>
        <v>7.5902777777810115</v>
      </c>
      <c r="I171" s="144">
        <f>VLOOKUP($A171,IF(C171=1,Pre_04.12.18!$B$17:$O$40,IF(C171=2,Pre_05.12.18!$B$17:$O$40,IF(C171=3,Pre_06.12.18!$B$17:$O$40,IF(C171=4,Pre_07.12.18!$B$17:$O$40,IF(C171=5,Inc_10.12.18!$B$17:$O$40,IF(C171=6,Inc_12.12.18!$B$17:$O$40,IF(C171=7,Inc_14.12.18!$B$17:$O$40,IF(C171=8,Inc_17.12.18!$B$17:$O$40,IF(C171=9,Inc_14.01.19!$B$17:$O$40,Inc_21.01.19!$B$17:$O$40))))))))),2,FALSE)</f>
        <v>43451</v>
      </c>
      <c r="J171">
        <f t="shared" si="45"/>
        <v>2018</v>
      </c>
      <c r="K171">
        <f t="shared" si="49"/>
        <v>12</v>
      </c>
      <c r="L171">
        <f t="shared" si="50"/>
        <v>17</v>
      </c>
      <c r="M171" t="s">
        <v>296</v>
      </c>
      <c r="N171" s="66">
        <f t="shared" si="51"/>
        <v>9.4097222222189885</v>
      </c>
      <c r="O171" t="str">
        <f>IFERROR(VLOOKUP($A171,IF(C171=1,Pre_04.12.18!$B$17:$O$40,IF(C171=2,Pre_05.12.18!$B$17:$O$40,IF(C171=3,Pre_06.12.18!$B$17:$O$40,IF(C171=4,Pre_07.12.18!$B$17:$O$40,IF(C171=5,Inc_10.12.18!$B$17:$O$40,IF(C171=6,Inc_12.12.18!$B$17:$O$40,IF(C171=7,Inc_14.12.18!$B$17:$O$40,IF(C171=8,Inc_17.12.18!$B$17:$O$40,IF(C171=9,Inc_14.01.19!$B$17:$O$40,Inc_21.01.19!$B$17:$O$40))))))))),14,FALSE),"")</f>
        <v/>
      </c>
      <c r="P171" s="66">
        <f t="shared" si="46"/>
        <v>13.25</v>
      </c>
    </row>
    <row r="172" spans="1:16">
      <c r="A172" t="s">
        <v>25</v>
      </c>
      <c r="B172" t="str">
        <f t="shared" si="43"/>
        <v>HEG32</v>
      </c>
      <c r="C172">
        <f t="shared" si="53"/>
        <v>8</v>
      </c>
      <c r="D172" t="str">
        <f t="shared" si="54"/>
        <v/>
      </c>
      <c r="E172">
        <f>VLOOKUP($A172,Inc_10.12.18!$B$17:$J$40,9,FALSE)</f>
        <v>43441.590277777781</v>
      </c>
      <c r="F172">
        <f t="shared" si="44"/>
        <v>2018</v>
      </c>
      <c r="G172">
        <f t="shared" si="47"/>
        <v>12</v>
      </c>
      <c r="H172">
        <f t="shared" si="48"/>
        <v>7.5902777777810115</v>
      </c>
      <c r="I172" s="144">
        <f>VLOOKUP($A172,IF(C172=1,Pre_04.12.18!$B$17:$O$40,IF(C172=2,Pre_05.12.18!$B$17:$O$40,IF(C172=3,Pre_06.12.18!$B$17:$O$40,IF(C172=4,Pre_07.12.18!$B$17:$O$40,IF(C172=5,Inc_10.12.18!$B$17:$O$40,IF(C172=6,Inc_12.12.18!$B$17:$O$40,IF(C172=7,Inc_14.12.18!$B$17:$O$40,IF(C172=8,Inc_17.12.18!$B$17:$O$40,IF(C172=9,Inc_14.01.19!$B$17:$O$40,Inc_21.01.19!$B$17:$O$40))))))))),2,FALSE)</f>
        <v>43451</v>
      </c>
      <c r="J172">
        <f t="shared" si="45"/>
        <v>2018</v>
      </c>
      <c r="K172">
        <f t="shared" si="49"/>
        <v>12</v>
      </c>
      <c r="L172">
        <f t="shared" si="50"/>
        <v>17</v>
      </c>
      <c r="M172" t="s">
        <v>296</v>
      </c>
      <c r="N172" s="66">
        <f t="shared" si="51"/>
        <v>9.4097222222189885</v>
      </c>
      <c r="O172" t="str">
        <f>IFERROR(VLOOKUP($A172,IF(C172=1,Pre_04.12.18!$B$17:$O$40,IF(C172=2,Pre_05.12.18!$B$17:$O$40,IF(C172=3,Pre_06.12.18!$B$17:$O$40,IF(C172=4,Pre_07.12.18!$B$17:$O$40,IF(C172=5,Inc_10.12.18!$B$17:$O$40,IF(C172=6,Inc_12.12.18!$B$17:$O$40,IF(C172=7,Inc_14.12.18!$B$17:$O$40,IF(C172=8,Inc_17.12.18!$B$17:$O$40,IF(C172=9,Inc_14.01.19!$B$17:$O$40,Inc_21.01.19!$B$17:$O$40))))))))),14,FALSE),"")</f>
        <v/>
      </c>
      <c r="P172" s="66">
        <f t="shared" si="46"/>
        <v>13.25</v>
      </c>
    </row>
    <row r="173" spans="1:16">
      <c r="A173" t="s">
        <v>26</v>
      </c>
      <c r="B173" t="str">
        <f t="shared" si="43"/>
        <v>HEG32</v>
      </c>
      <c r="C173">
        <f t="shared" si="53"/>
        <v>8</v>
      </c>
      <c r="D173" t="str">
        <f t="shared" si="54"/>
        <v/>
      </c>
      <c r="E173">
        <f>VLOOKUP($A173,Inc_10.12.18!$B$17:$J$40,9,FALSE)</f>
        <v>43441.590277777781</v>
      </c>
      <c r="F173">
        <f t="shared" si="44"/>
        <v>2018</v>
      </c>
      <c r="G173">
        <f t="shared" si="47"/>
        <v>12</v>
      </c>
      <c r="H173">
        <f t="shared" si="48"/>
        <v>7.5902777777810115</v>
      </c>
      <c r="I173" s="144">
        <f>VLOOKUP($A173,IF(C173=1,Pre_04.12.18!$B$17:$O$40,IF(C173=2,Pre_05.12.18!$B$17:$O$40,IF(C173=3,Pre_06.12.18!$B$17:$O$40,IF(C173=4,Pre_07.12.18!$B$17:$O$40,IF(C173=5,Inc_10.12.18!$B$17:$O$40,IF(C173=6,Inc_12.12.18!$B$17:$O$40,IF(C173=7,Inc_14.12.18!$B$17:$O$40,IF(C173=8,Inc_17.12.18!$B$17:$O$40,IF(C173=9,Inc_14.01.19!$B$17:$O$40,Inc_21.01.19!$B$17:$O$40))))))))),2,FALSE)</f>
        <v>43451</v>
      </c>
      <c r="J173">
        <f t="shared" si="45"/>
        <v>2018</v>
      </c>
      <c r="K173">
        <f t="shared" si="49"/>
        <v>12</v>
      </c>
      <c r="L173">
        <f t="shared" si="50"/>
        <v>17</v>
      </c>
      <c r="M173" t="s">
        <v>296</v>
      </c>
      <c r="N173" s="66">
        <f t="shared" si="51"/>
        <v>9.4097222222189885</v>
      </c>
      <c r="O173" t="str">
        <f>IFERROR(VLOOKUP($A173,IF(C173=1,Pre_04.12.18!$B$17:$O$40,IF(C173=2,Pre_05.12.18!$B$17:$O$40,IF(C173=3,Pre_06.12.18!$B$17:$O$40,IF(C173=4,Pre_07.12.18!$B$17:$O$40,IF(C173=5,Inc_10.12.18!$B$17:$O$40,IF(C173=6,Inc_12.12.18!$B$17:$O$40,IF(C173=7,Inc_14.12.18!$B$17:$O$40,IF(C173=8,Inc_17.12.18!$B$17:$O$40,IF(C173=9,Inc_14.01.19!$B$17:$O$40,Inc_21.01.19!$B$17:$O$40))))))))),14,FALSE),"")</f>
        <v/>
      </c>
      <c r="P173" s="66">
        <f t="shared" si="46"/>
        <v>13.25</v>
      </c>
    </row>
    <row r="174" spans="1:16">
      <c r="A174" t="s">
        <v>29</v>
      </c>
      <c r="B174" t="str">
        <f t="shared" si="43"/>
        <v>HEG48</v>
      </c>
      <c r="C174">
        <f t="shared" si="53"/>
        <v>8</v>
      </c>
      <c r="D174" t="str">
        <f t="shared" si="54"/>
        <v/>
      </c>
      <c r="E174">
        <f>VLOOKUP($A174,Inc_10.12.18!$B$17:$J$40,9,FALSE)</f>
        <v>43441.590277777781</v>
      </c>
      <c r="F174">
        <f t="shared" si="44"/>
        <v>2018</v>
      </c>
      <c r="G174">
        <f t="shared" si="47"/>
        <v>12</v>
      </c>
      <c r="H174">
        <f t="shared" si="48"/>
        <v>7.5902777777810115</v>
      </c>
      <c r="I174" s="144">
        <f>VLOOKUP($A174,IF(C174=1,Pre_04.12.18!$B$17:$O$40,IF(C174=2,Pre_05.12.18!$B$17:$O$40,IF(C174=3,Pre_06.12.18!$B$17:$O$40,IF(C174=4,Pre_07.12.18!$B$17:$O$40,IF(C174=5,Inc_10.12.18!$B$17:$O$40,IF(C174=6,Inc_12.12.18!$B$17:$O$40,IF(C174=7,Inc_14.12.18!$B$17:$O$40,IF(C174=8,Inc_17.12.18!$B$17:$O$40,IF(C174=9,Inc_14.01.19!$B$17:$O$40,Inc_21.01.19!$B$17:$O$40))))))))),2,FALSE)</f>
        <v>43451</v>
      </c>
      <c r="J174">
        <f t="shared" si="45"/>
        <v>2018</v>
      </c>
      <c r="K174">
        <f t="shared" si="49"/>
        <v>12</v>
      </c>
      <c r="L174">
        <f t="shared" si="50"/>
        <v>17</v>
      </c>
      <c r="M174" t="s">
        <v>296</v>
      </c>
      <c r="N174" s="66">
        <f t="shared" si="51"/>
        <v>9.4097222222189885</v>
      </c>
      <c r="O174" t="str">
        <f>IFERROR(VLOOKUP($A174,IF(C174=1,Pre_04.12.18!$B$17:$O$40,IF(C174=2,Pre_05.12.18!$B$17:$O$40,IF(C174=3,Pre_06.12.18!$B$17:$O$40,IF(C174=4,Pre_07.12.18!$B$17:$O$40,IF(C174=5,Inc_10.12.18!$B$17:$O$40,IF(C174=6,Inc_12.12.18!$B$17:$O$40,IF(C174=7,Inc_14.12.18!$B$17:$O$40,IF(C174=8,Inc_17.12.18!$B$17:$O$40,IF(C174=9,Inc_14.01.19!$B$17:$O$40,Inc_21.01.19!$B$17:$O$40))))))))),14,FALSE),"")</f>
        <v/>
      </c>
      <c r="P174" s="66">
        <f t="shared" si="46"/>
        <v>13.25</v>
      </c>
    </row>
    <row r="175" spans="1:16">
      <c r="A175" t="s">
        <v>30</v>
      </c>
      <c r="B175" t="str">
        <f t="shared" si="43"/>
        <v>HEG48</v>
      </c>
      <c r="C175">
        <f t="shared" si="53"/>
        <v>8</v>
      </c>
      <c r="D175" t="str">
        <f t="shared" si="54"/>
        <v/>
      </c>
      <c r="E175">
        <f>VLOOKUP($A175,Inc_10.12.18!$B$17:$J$40,9,FALSE)</f>
        <v>43441.590277777781</v>
      </c>
      <c r="F175">
        <f t="shared" si="44"/>
        <v>2018</v>
      </c>
      <c r="G175">
        <f t="shared" si="47"/>
        <v>12</v>
      </c>
      <c r="H175">
        <f t="shared" si="48"/>
        <v>7.5902777777810115</v>
      </c>
      <c r="I175" s="144">
        <f>VLOOKUP($A175,IF(C175=1,Pre_04.12.18!$B$17:$O$40,IF(C175=2,Pre_05.12.18!$B$17:$O$40,IF(C175=3,Pre_06.12.18!$B$17:$O$40,IF(C175=4,Pre_07.12.18!$B$17:$O$40,IF(C175=5,Inc_10.12.18!$B$17:$O$40,IF(C175=6,Inc_12.12.18!$B$17:$O$40,IF(C175=7,Inc_14.12.18!$B$17:$O$40,IF(C175=8,Inc_17.12.18!$B$17:$O$40,IF(C175=9,Inc_14.01.19!$B$17:$O$40,Inc_21.01.19!$B$17:$O$40))))))))),2,FALSE)</f>
        <v>43451</v>
      </c>
      <c r="J175">
        <f t="shared" si="45"/>
        <v>2018</v>
      </c>
      <c r="K175">
        <f t="shared" si="49"/>
        <v>12</v>
      </c>
      <c r="L175">
        <f t="shared" si="50"/>
        <v>17</v>
      </c>
      <c r="M175" t="s">
        <v>296</v>
      </c>
      <c r="N175" s="66">
        <f t="shared" si="51"/>
        <v>9.4097222222189885</v>
      </c>
      <c r="O175" t="str">
        <f>IFERROR(VLOOKUP($A175,IF(C175=1,Pre_04.12.18!$B$17:$O$40,IF(C175=2,Pre_05.12.18!$B$17:$O$40,IF(C175=3,Pre_06.12.18!$B$17:$O$40,IF(C175=4,Pre_07.12.18!$B$17:$O$40,IF(C175=5,Inc_10.12.18!$B$17:$O$40,IF(C175=6,Inc_12.12.18!$B$17:$O$40,IF(C175=7,Inc_14.12.18!$B$17:$O$40,IF(C175=8,Inc_17.12.18!$B$17:$O$40,IF(C175=9,Inc_14.01.19!$B$17:$O$40,Inc_21.01.19!$B$17:$O$40))))))))),14,FALSE),"")</f>
        <v/>
      </c>
      <c r="P175" s="66">
        <f t="shared" si="46"/>
        <v>13.25</v>
      </c>
    </row>
    <row r="176" spans="1:16">
      <c r="A176" t="s">
        <v>3</v>
      </c>
      <c r="B176" t="str">
        <f t="shared" si="43"/>
        <v>HEW22</v>
      </c>
      <c r="C176">
        <f t="shared" si="53"/>
        <v>8</v>
      </c>
      <c r="D176" t="str">
        <f t="shared" si="54"/>
        <v/>
      </c>
      <c r="E176">
        <f>VLOOKUP($A176,Inc_10.12.18!$B$17:$J$40,9,FALSE)</f>
        <v>43441.590277777781</v>
      </c>
      <c r="F176">
        <f t="shared" si="44"/>
        <v>2018</v>
      </c>
      <c r="G176">
        <f t="shared" si="47"/>
        <v>12</v>
      </c>
      <c r="H176">
        <f t="shared" si="48"/>
        <v>7.5902777777810115</v>
      </c>
      <c r="I176" s="144">
        <f>VLOOKUP($A176,IF(C176=1,Pre_04.12.18!$B$17:$O$40,IF(C176=2,Pre_05.12.18!$B$17:$O$40,IF(C176=3,Pre_06.12.18!$B$17:$O$40,IF(C176=4,Pre_07.12.18!$B$17:$O$40,IF(C176=5,Inc_10.12.18!$B$17:$O$40,IF(C176=6,Inc_12.12.18!$B$17:$O$40,IF(C176=7,Inc_14.12.18!$B$17:$O$40,IF(C176=8,Inc_17.12.18!$B$17:$O$40,IF(C176=9,Inc_14.01.19!$B$17:$O$40,Inc_21.01.19!$B$17:$O$40))))))))),2,FALSE)</f>
        <v>43451</v>
      </c>
      <c r="J176">
        <f t="shared" si="45"/>
        <v>2018</v>
      </c>
      <c r="K176">
        <f t="shared" si="49"/>
        <v>12</v>
      </c>
      <c r="L176">
        <f t="shared" si="50"/>
        <v>17</v>
      </c>
      <c r="M176" t="s">
        <v>296</v>
      </c>
      <c r="N176" s="66">
        <f t="shared" si="51"/>
        <v>9.4097222222189885</v>
      </c>
      <c r="O176" t="str">
        <f>IFERROR(VLOOKUP($A176,IF(C176=1,Pre_04.12.18!$B$17:$O$40,IF(C176=2,Pre_05.12.18!$B$17:$O$40,IF(C176=3,Pre_06.12.18!$B$17:$O$40,IF(C176=4,Pre_07.12.18!$B$17:$O$40,IF(C176=5,Inc_10.12.18!$B$17:$O$40,IF(C176=6,Inc_12.12.18!$B$17:$O$40,IF(C176=7,Inc_14.12.18!$B$17:$O$40,IF(C176=8,Inc_17.12.18!$B$17:$O$40,IF(C176=9,Inc_14.01.19!$B$17:$O$40,Inc_21.01.19!$B$17:$O$40))))))))),14,FALSE),"")</f>
        <v/>
      </c>
      <c r="P176" s="66">
        <f t="shared" si="46"/>
        <v>13.25</v>
      </c>
    </row>
    <row r="177" spans="1:16">
      <c r="A177" t="s">
        <v>4</v>
      </c>
      <c r="B177" t="str">
        <f t="shared" si="43"/>
        <v>HEW22</v>
      </c>
      <c r="C177">
        <f t="shared" si="53"/>
        <v>8</v>
      </c>
      <c r="D177" t="str">
        <f t="shared" si="54"/>
        <v/>
      </c>
      <c r="E177">
        <f>VLOOKUP($A177,Inc_10.12.18!$B$17:$J$40,9,FALSE)</f>
        <v>43441.590277777781</v>
      </c>
      <c r="F177">
        <f t="shared" si="44"/>
        <v>2018</v>
      </c>
      <c r="G177">
        <f t="shared" si="47"/>
        <v>12</v>
      </c>
      <c r="H177">
        <f t="shared" si="48"/>
        <v>7.5902777777810115</v>
      </c>
      <c r="I177" s="144">
        <f>VLOOKUP($A177,IF(C177=1,Pre_04.12.18!$B$17:$O$40,IF(C177=2,Pre_05.12.18!$B$17:$O$40,IF(C177=3,Pre_06.12.18!$B$17:$O$40,IF(C177=4,Pre_07.12.18!$B$17:$O$40,IF(C177=5,Inc_10.12.18!$B$17:$O$40,IF(C177=6,Inc_12.12.18!$B$17:$O$40,IF(C177=7,Inc_14.12.18!$B$17:$O$40,IF(C177=8,Inc_17.12.18!$B$17:$O$40,IF(C177=9,Inc_14.01.19!$B$17:$O$40,Inc_21.01.19!$B$17:$O$40))))))))),2,FALSE)</f>
        <v>43451</v>
      </c>
      <c r="J177">
        <f t="shared" si="45"/>
        <v>2018</v>
      </c>
      <c r="K177">
        <f t="shared" si="49"/>
        <v>12</v>
      </c>
      <c r="L177">
        <f t="shared" si="50"/>
        <v>17</v>
      </c>
      <c r="M177" t="s">
        <v>296</v>
      </c>
      <c r="N177" s="66">
        <f t="shared" si="51"/>
        <v>9.4097222222189885</v>
      </c>
      <c r="O177" t="str">
        <f>IFERROR(VLOOKUP($A177,IF(C177=1,Pre_04.12.18!$B$17:$O$40,IF(C177=2,Pre_05.12.18!$B$17:$O$40,IF(C177=3,Pre_06.12.18!$B$17:$O$40,IF(C177=4,Pre_07.12.18!$B$17:$O$40,IF(C177=5,Inc_10.12.18!$B$17:$O$40,IF(C177=6,Inc_12.12.18!$B$17:$O$40,IF(C177=7,Inc_14.12.18!$B$17:$O$40,IF(C177=8,Inc_17.12.18!$B$17:$O$40,IF(C177=9,Inc_14.01.19!$B$17:$O$40,Inc_21.01.19!$B$17:$O$40))))))))),14,FALSE),"")</f>
        <v/>
      </c>
      <c r="P177" s="66">
        <f t="shared" si="46"/>
        <v>13.25</v>
      </c>
    </row>
    <row r="178" spans="1:16">
      <c r="A178" t="s">
        <v>31</v>
      </c>
      <c r="B178" t="str">
        <f t="shared" si="43"/>
        <v>HEW41</v>
      </c>
      <c r="C178">
        <f t="shared" si="53"/>
        <v>8</v>
      </c>
      <c r="D178" t="str">
        <f t="shared" si="54"/>
        <v/>
      </c>
      <c r="E178">
        <f>VLOOKUP($A178,Inc_10.12.18!$B$17:$J$40,9,FALSE)</f>
        <v>43441.590277777781</v>
      </c>
      <c r="F178">
        <f t="shared" si="44"/>
        <v>2018</v>
      </c>
      <c r="G178">
        <f t="shared" si="47"/>
        <v>12</v>
      </c>
      <c r="H178">
        <f t="shared" si="48"/>
        <v>7.5902777777810115</v>
      </c>
      <c r="I178" s="144">
        <f>VLOOKUP($A178,IF(C178=1,Pre_04.12.18!$B$17:$O$40,IF(C178=2,Pre_05.12.18!$B$17:$O$40,IF(C178=3,Pre_06.12.18!$B$17:$O$40,IF(C178=4,Pre_07.12.18!$B$17:$O$40,IF(C178=5,Inc_10.12.18!$B$17:$O$40,IF(C178=6,Inc_12.12.18!$B$17:$O$40,IF(C178=7,Inc_14.12.18!$B$17:$O$40,IF(C178=8,Inc_17.12.18!$B$17:$O$40,IF(C178=9,Inc_14.01.19!$B$17:$O$40,Inc_21.01.19!$B$17:$O$40))))))))),2,FALSE)</f>
        <v>43451</v>
      </c>
      <c r="J178">
        <f t="shared" si="45"/>
        <v>2018</v>
      </c>
      <c r="K178">
        <f t="shared" si="49"/>
        <v>12</v>
      </c>
      <c r="L178">
        <f t="shared" si="50"/>
        <v>17</v>
      </c>
      <c r="M178" t="s">
        <v>296</v>
      </c>
      <c r="N178" s="66">
        <f t="shared" si="51"/>
        <v>9.4097222222189885</v>
      </c>
      <c r="O178" t="str">
        <f>IFERROR(VLOOKUP($A178,IF(C178=1,Pre_04.12.18!$B$17:$O$40,IF(C178=2,Pre_05.12.18!$B$17:$O$40,IF(C178=3,Pre_06.12.18!$B$17:$O$40,IF(C178=4,Pre_07.12.18!$B$17:$O$40,IF(C178=5,Inc_10.12.18!$B$17:$O$40,IF(C178=6,Inc_12.12.18!$B$17:$O$40,IF(C178=7,Inc_14.12.18!$B$17:$O$40,IF(C178=8,Inc_17.12.18!$B$17:$O$40,IF(C178=9,Inc_14.01.19!$B$17:$O$40,Inc_21.01.19!$B$17:$O$40))))))))),14,FALSE),"")</f>
        <v/>
      </c>
      <c r="P178" s="66">
        <f t="shared" si="46"/>
        <v>13.25</v>
      </c>
    </row>
    <row r="179" spans="1:16">
      <c r="A179" t="s">
        <v>32</v>
      </c>
      <c r="B179" t="str">
        <f t="shared" si="43"/>
        <v>HEW41</v>
      </c>
      <c r="C179">
        <f t="shared" si="53"/>
        <v>8</v>
      </c>
      <c r="D179" t="str">
        <f t="shared" si="54"/>
        <v/>
      </c>
      <c r="E179">
        <f>VLOOKUP($A179,Inc_10.12.18!$B$17:$J$40,9,FALSE)</f>
        <v>43441.590277777781</v>
      </c>
      <c r="F179">
        <f t="shared" si="44"/>
        <v>2018</v>
      </c>
      <c r="G179">
        <f t="shared" si="47"/>
        <v>12</v>
      </c>
      <c r="H179">
        <f t="shared" si="48"/>
        <v>7.5902777777810115</v>
      </c>
      <c r="I179" s="144">
        <f>VLOOKUP($A179,IF(C179=1,Pre_04.12.18!$B$17:$O$40,IF(C179=2,Pre_05.12.18!$B$17:$O$40,IF(C179=3,Pre_06.12.18!$B$17:$O$40,IF(C179=4,Pre_07.12.18!$B$17:$O$40,IF(C179=5,Inc_10.12.18!$B$17:$O$40,IF(C179=6,Inc_12.12.18!$B$17:$O$40,IF(C179=7,Inc_14.12.18!$B$17:$O$40,IF(C179=8,Inc_17.12.18!$B$17:$O$40,IF(C179=9,Inc_14.01.19!$B$17:$O$40,Inc_21.01.19!$B$17:$O$40))))))))),2,FALSE)</f>
        <v>43451</v>
      </c>
      <c r="J179">
        <f t="shared" si="45"/>
        <v>2018</v>
      </c>
      <c r="K179">
        <f t="shared" si="49"/>
        <v>12</v>
      </c>
      <c r="L179">
        <f t="shared" si="50"/>
        <v>17</v>
      </c>
      <c r="M179" t="s">
        <v>296</v>
      </c>
      <c r="N179" s="66">
        <f t="shared" si="51"/>
        <v>9.4097222222189885</v>
      </c>
      <c r="O179" t="str">
        <f>IFERROR(VLOOKUP($A179,IF(C179=1,Pre_04.12.18!$B$17:$O$40,IF(C179=2,Pre_05.12.18!$B$17:$O$40,IF(C179=3,Pre_06.12.18!$B$17:$O$40,IF(C179=4,Pre_07.12.18!$B$17:$O$40,IF(C179=5,Inc_10.12.18!$B$17:$O$40,IF(C179=6,Inc_12.12.18!$B$17:$O$40,IF(C179=7,Inc_14.12.18!$B$17:$O$40,IF(C179=8,Inc_17.12.18!$B$17:$O$40,IF(C179=9,Inc_14.01.19!$B$17:$O$40,Inc_21.01.19!$B$17:$O$40))))))))),14,FALSE),"")</f>
        <v/>
      </c>
      <c r="P179" s="66">
        <f t="shared" si="46"/>
        <v>13.25</v>
      </c>
    </row>
    <row r="180" spans="1:16">
      <c r="A180" t="s">
        <v>5</v>
      </c>
      <c r="B180" t="str">
        <f t="shared" si="43"/>
        <v>HEW42</v>
      </c>
      <c r="C180">
        <f t="shared" si="53"/>
        <v>8</v>
      </c>
      <c r="D180" t="str">
        <f t="shared" si="54"/>
        <v/>
      </c>
      <c r="E180">
        <f>VLOOKUP($A180,Inc_10.12.18!$B$17:$J$40,9,FALSE)</f>
        <v>43441.590277777781</v>
      </c>
      <c r="F180">
        <f t="shared" si="44"/>
        <v>2018</v>
      </c>
      <c r="G180">
        <f t="shared" si="47"/>
        <v>12</v>
      </c>
      <c r="H180">
        <f t="shared" si="48"/>
        <v>7.5902777777810115</v>
      </c>
      <c r="I180" s="144">
        <f>VLOOKUP($A180,IF(C180=1,Pre_04.12.18!$B$17:$O$40,IF(C180=2,Pre_05.12.18!$B$17:$O$40,IF(C180=3,Pre_06.12.18!$B$17:$O$40,IF(C180=4,Pre_07.12.18!$B$17:$O$40,IF(C180=5,Inc_10.12.18!$B$17:$O$40,IF(C180=6,Inc_12.12.18!$B$17:$O$40,IF(C180=7,Inc_14.12.18!$B$17:$O$40,IF(C180=8,Inc_17.12.18!$B$17:$O$40,IF(C180=9,Inc_14.01.19!$B$17:$O$40,Inc_21.01.19!$B$17:$O$40))))))))),2,FALSE)</f>
        <v>43451</v>
      </c>
      <c r="J180">
        <f t="shared" si="45"/>
        <v>2018</v>
      </c>
      <c r="K180">
        <f t="shared" si="49"/>
        <v>12</v>
      </c>
      <c r="L180">
        <f t="shared" si="50"/>
        <v>17</v>
      </c>
      <c r="M180" t="s">
        <v>296</v>
      </c>
      <c r="N180" s="66">
        <f t="shared" si="51"/>
        <v>9.4097222222189885</v>
      </c>
      <c r="O180" t="str">
        <f>IFERROR(VLOOKUP($A180,IF(C180=1,Pre_04.12.18!$B$17:$O$40,IF(C180=2,Pre_05.12.18!$B$17:$O$40,IF(C180=3,Pre_06.12.18!$B$17:$O$40,IF(C180=4,Pre_07.12.18!$B$17:$O$40,IF(C180=5,Inc_10.12.18!$B$17:$O$40,IF(C180=6,Inc_12.12.18!$B$17:$O$40,IF(C180=7,Inc_14.12.18!$B$17:$O$40,IF(C180=8,Inc_17.12.18!$B$17:$O$40,IF(C180=9,Inc_14.01.19!$B$17:$O$40,Inc_21.01.19!$B$17:$O$40))))))))),14,FALSE),"")</f>
        <v/>
      </c>
      <c r="P180" s="66">
        <f t="shared" si="46"/>
        <v>13.25</v>
      </c>
    </row>
    <row r="181" spans="1:16">
      <c r="A181" t="s">
        <v>6</v>
      </c>
      <c r="B181" t="str">
        <f t="shared" si="43"/>
        <v>HEW42</v>
      </c>
      <c r="C181">
        <f t="shared" si="53"/>
        <v>8</v>
      </c>
      <c r="D181" t="str">
        <f t="shared" si="54"/>
        <v/>
      </c>
      <c r="E181">
        <f>VLOOKUP($A181,Inc_10.12.18!$B$17:$J$40,9,FALSE)</f>
        <v>43441.590277777781</v>
      </c>
      <c r="F181">
        <f t="shared" si="44"/>
        <v>2018</v>
      </c>
      <c r="G181">
        <f t="shared" si="47"/>
        <v>12</v>
      </c>
      <c r="H181">
        <f t="shared" si="48"/>
        <v>7.5902777777810115</v>
      </c>
      <c r="I181" s="144">
        <f>VLOOKUP($A181,IF(C181=1,Pre_04.12.18!$B$17:$O$40,IF(C181=2,Pre_05.12.18!$B$17:$O$40,IF(C181=3,Pre_06.12.18!$B$17:$O$40,IF(C181=4,Pre_07.12.18!$B$17:$O$40,IF(C181=5,Inc_10.12.18!$B$17:$O$40,IF(C181=6,Inc_12.12.18!$B$17:$O$40,IF(C181=7,Inc_14.12.18!$B$17:$O$40,IF(C181=8,Inc_17.12.18!$B$17:$O$40,IF(C181=9,Inc_14.01.19!$B$17:$O$40,Inc_21.01.19!$B$17:$O$40))))))))),2,FALSE)</f>
        <v>43451</v>
      </c>
      <c r="J181">
        <f t="shared" si="45"/>
        <v>2018</v>
      </c>
      <c r="K181">
        <f t="shared" si="49"/>
        <v>12</v>
      </c>
      <c r="L181">
        <f t="shared" si="50"/>
        <v>17</v>
      </c>
      <c r="M181" t="s">
        <v>296</v>
      </c>
      <c r="N181" s="66">
        <f t="shared" si="51"/>
        <v>9.4097222222189885</v>
      </c>
      <c r="O181" t="str">
        <f>IFERROR(VLOOKUP($A181,IF(C181=1,Pre_04.12.18!$B$17:$O$40,IF(C181=2,Pre_05.12.18!$B$17:$O$40,IF(C181=3,Pre_06.12.18!$B$17:$O$40,IF(C181=4,Pre_07.12.18!$B$17:$O$40,IF(C181=5,Inc_10.12.18!$B$17:$O$40,IF(C181=6,Inc_12.12.18!$B$17:$O$40,IF(C181=7,Inc_14.12.18!$B$17:$O$40,IF(C181=8,Inc_17.12.18!$B$17:$O$40,IF(C181=9,Inc_14.01.19!$B$17:$O$40,Inc_21.01.19!$B$17:$O$40))))))))),14,FALSE),"")</f>
        <v/>
      </c>
      <c r="P181" s="66">
        <f t="shared" si="46"/>
        <v>13.25</v>
      </c>
    </row>
    <row r="182" spans="1:16">
      <c r="A182" t="s">
        <v>7</v>
      </c>
      <c r="B182" t="str">
        <f t="shared" si="43"/>
        <v>SEG38</v>
      </c>
      <c r="C182">
        <f t="shared" si="53"/>
        <v>8</v>
      </c>
      <c r="D182" t="str">
        <f t="shared" si="54"/>
        <v/>
      </c>
      <c r="E182">
        <f>VLOOKUP($A182,Inc_10.12.18!$B$17:$J$40,9,FALSE)</f>
        <v>43441.590277777781</v>
      </c>
      <c r="F182">
        <f t="shared" si="44"/>
        <v>2018</v>
      </c>
      <c r="G182">
        <f t="shared" si="47"/>
        <v>12</v>
      </c>
      <c r="H182">
        <f t="shared" si="48"/>
        <v>7.5902777777810115</v>
      </c>
      <c r="I182" s="144">
        <f>VLOOKUP($A182,IF(C182=1,Pre_04.12.18!$B$17:$O$40,IF(C182=2,Pre_05.12.18!$B$17:$O$40,IF(C182=3,Pre_06.12.18!$B$17:$O$40,IF(C182=4,Pre_07.12.18!$B$17:$O$40,IF(C182=5,Inc_10.12.18!$B$17:$O$40,IF(C182=6,Inc_12.12.18!$B$17:$O$40,IF(C182=7,Inc_14.12.18!$B$17:$O$40,IF(C182=8,Inc_17.12.18!$B$17:$O$40,IF(C182=9,Inc_14.01.19!$B$17:$O$40,Inc_21.01.19!$B$17:$O$40))))))))),2,FALSE)</f>
        <v>43451</v>
      </c>
      <c r="J182">
        <f t="shared" si="45"/>
        <v>2018</v>
      </c>
      <c r="K182">
        <f t="shared" si="49"/>
        <v>12</v>
      </c>
      <c r="L182">
        <f t="shared" si="50"/>
        <v>17</v>
      </c>
      <c r="M182" t="s">
        <v>296</v>
      </c>
      <c r="N182" s="66">
        <f t="shared" si="51"/>
        <v>9.4097222222189885</v>
      </c>
      <c r="O182" t="str">
        <f>IFERROR(VLOOKUP($A182,IF(C182=1,Pre_04.12.18!$B$17:$O$40,IF(C182=2,Pre_05.12.18!$B$17:$O$40,IF(C182=3,Pre_06.12.18!$B$17:$O$40,IF(C182=4,Pre_07.12.18!$B$17:$O$40,IF(C182=5,Inc_10.12.18!$B$17:$O$40,IF(C182=6,Inc_12.12.18!$B$17:$O$40,IF(C182=7,Inc_14.12.18!$B$17:$O$40,IF(C182=8,Inc_17.12.18!$B$17:$O$40,IF(C182=9,Inc_14.01.19!$B$17:$O$40,Inc_21.01.19!$B$17:$O$40))))))))),14,FALSE),"")</f>
        <v/>
      </c>
      <c r="P182" s="66">
        <f t="shared" si="46"/>
        <v>13.25</v>
      </c>
    </row>
    <row r="183" spans="1:16">
      <c r="A183" t="s">
        <v>8</v>
      </c>
      <c r="B183" t="str">
        <f t="shared" si="43"/>
        <v>SEG38</v>
      </c>
      <c r="C183">
        <f t="shared" si="53"/>
        <v>8</v>
      </c>
      <c r="D183" t="str">
        <f t="shared" si="54"/>
        <v/>
      </c>
      <c r="E183">
        <f>VLOOKUP($A183,Inc_10.12.18!$B$17:$J$40,9,FALSE)</f>
        <v>43441.590277777781</v>
      </c>
      <c r="F183">
        <f t="shared" si="44"/>
        <v>2018</v>
      </c>
      <c r="G183">
        <f t="shared" si="47"/>
        <v>12</v>
      </c>
      <c r="H183">
        <f t="shared" si="48"/>
        <v>7.5902777777810115</v>
      </c>
      <c r="I183" s="144">
        <f>VLOOKUP($A183,IF(C183=1,Pre_04.12.18!$B$17:$O$40,IF(C183=2,Pre_05.12.18!$B$17:$O$40,IF(C183=3,Pre_06.12.18!$B$17:$O$40,IF(C183=4,Pre_07.12.18!$B$17:$O$40,IF(C183=5,Inc_10.12.18!$B$17:$O$40,IF(C183=6,Inc_12.12.18!$B$17:$O$40,IF(C183=7,Inc_14.12.18!$B$17:$O$40,IF(C183=8,Inc_17.12.18!$B$17:$O$40,IF(C183=9,Inc_14.01.19!$B$17:$O$40,Inc_21.01.19!$B$17:$O$40))))))))),2,FALSE)</f>
        <v>43451</v>
      </c>
      <c r="J183">
        <f t="shared" si="45"/>
        <v>2018</v>
      </c>
      <c r="K183">
        <f t="shared" si="49"/>
        <v>12</v>
      </c>
      <c r="L183">
        <f t="shared" si="50"/>
        <v>17</v>
      </c>
      <c r="M183" t="s">
        <v>296</v>
      </c>
      <c r="N183" s="66">
        <f t="shared" si="51"/>
        <v>9.4097222222189885</v>
      </c>
      <c r="O183" t="str">
        <f>IFERROR(VLOOKUP($A183,IF(C183=1,Pre_04.12.18!$B$17:$O$40,IF(C183=2,Pre_05.12.18!$B$17:$O$40,IF(C183=3,Pre_06.12.18!$B$17:$O$40,IF(C183=4,Pre_07.12.18!$B$17:$O$40,IF(C183=5,Inc_10.12.18!$B$17:$O$40,IF(C183=6,Inc_12.12.18!$B$17:$O$40,IF(C183=7,Inc_14.12.18!$B$17:$O$40,IF(C183=8,Inc_17.12.18!$B$17:$O$40,IF(C183=9,Inc_14.01.19!$B$17:$O$40,Inc_21.01.19!$B$17:$O$40))))))))),14,FALSE),"")</f>
        <v/>
      </c>
      <c r="P183" s="66">
        <f t="shared" si="46"/>
        <v>13.25</v>
      </c>
    </row>
    <row r="184" spans="1:16">
      <c r="A184" t="s">
        <v>9</v>
      </c>
      <c r="B184" t="str">
        <f t="shared" si="43"/>
        <v>SEG40</v>
      </c>
      <c r="C184">
        <f t="shared" si="53"/>
        <v>8</v>
      </c>
      <c r="D184" t="str">
        <f t="shared" si="54"/>
        <v/>
      </c>
      <c r="E184">
        <f>VLOOKUP($A184,Inc_10.12.18!$B$17:$J$40,9,FALSE)</f>
        <v>43441.590277777781</v>
      </c>
      <c r="F184">
        <f t="shared" si="44"/>
        <v>2018</v>
      </c>
      <c r="G184">
        <f t="shared" si="47"/>
        <v>12</v>
      </c>
      <c r="H184">
        <f t="shared" si="48"/>
        <v>7.5902777777810115</v>
      </c>
      <c r="I184" s="144">
        <f>VLOOKUP($A184,IF(C184=1,Pre_04.12.18!$B$17:$O$40,IF(C184=2,Pre_05.12.18!$B$17:$O$40,IF(C184=3,Pre_06.12.18!$B$17:$O$40,IF(C184=4,Pre_07.12.18!$B$17:$O$40,IF(C184=5,Inc_10.12.18!$B$17:$O$40,IF(C184=6,Inc_12.12.18!$B$17:$O$40,IF(C184=7,Inc_14.12.18!$B$17:$O$40,IF(C184=8,Inc_17.12.18!$B$17:$O$40,IF(C184=9,Inc_14.01.19!$B$17:$O$40,Inc_21.01.19!$B$17:$O$40))))))))),2,FALSE)</f>
        <v>43451</v>
      </c>
      <c r="J184">
        <f t="shared" si="45"/>
        <v>2018</v>
      </c>
      <c r="K184">
        <f t="shared" si="49"/>
        <v>12</v>
      </c>
      <c r="L184">
        <f t="shared" si="50"/>
        <v>17</v>
      </c>
      <c r="M184" t="s">
        <v>296</v>
      </c>
      <c r="N184" s="66">
        <f t="shared" si="51"/>
        <v>9.4097222222189885</v>
      </c>
      <c r="O184" t="str">
        <f>IFERROR(VLOOKUP($A184,IF(C184=1,Pre_04.12.18!$B$17:$O$40,IF(C184=2,Pre_05.12.18!$B$17:$O$40,IF(C184=3,Pre_06.12.18!$B$17:$O$40,IF(C184=4,Pre_07.12.18!$B$17:$O$40,IF(C184=5,Inc_10.12.18!$B$17:$O$40,IF(C184=6,Inc_12.12.18!$B$17:$O$40,IF(C184=7,Inc_14.12.18!$B$17:$O$40,IF(C184=8,Inc_17.12.18!$B$17:$O$40,IF(C184=9,Inc_14.01.19!$B$17:$O$40,Inc_21.01.19!$B$17:$O$40))))))))),14,FALSE),"")</f>
        <v/>
      </c>
      <c r="P184" s="66">
        <f t="shared" si="46"/>
        <v>13.25</v>
      </c>
    </row>
    <row r="185" spans="1:16">
      <c r="A185" t="s">
        <v>10</v>
      </c>
      <c r="B185" t="str">
        <f t="shared" si="43"/>
        <v>SEG40</v>
      </c>
      <c r="C185">
        <f t="shared" si="53"/>
        <v>8</v>
      </c>
      <c r="D185" t="str">
        <f t="shared" si="54"/>
        <v/>
      </c>
      <c r="E185">
        <f>VLOOKUP($A185,Inc_10.12.18!$B$17:$J$40,9,FALSE)</f>
        <v>43441.590277777781</v>
      </c>
      <c r="F185">
        <f t="shared" si="44"/>
        <v>2018</v>
      </c>
      <c r="G185">
        <f t="shared" si="47"/>
        <v>12</v>
      </c>
      <c r="H185">
        <f t="shared" si="48"/>
        <v>7.5902777777810115</v>
      </c>
      <c r="I185" s="144">
        <f>VLOOKUP($A185,IF(C185=1,Pre_04.12.18!$B$17:$O$40,IF(C185=2,Pre_05.12.18!$B$17:$O$40,IF(C185=3,Pre_06.12.18!$B$17:$O$40,IF(C185=4,Pre_07.12.18!$B$17:$O$40,IF(C185=5,Inc_10.12.18!$B$17:$O$40,IF(C185=6,Inc_12.12.18!$B$17:$O$40,IF(C185=7,Inc_14.12.18!$B$17:$O$40,IF(C185=8,Inc_17.12.18!$B$17:$O$40,IF(C185=9,Inc_14.01.19!$B$17:$O$40,Inc_21.01.19!$B$17:$O$40))))))))),2,FALSE)</f>
        <v>43451</v>
      </c>
      <c r="J185">
        <f t="shared" si="45"/>
        <v>2018</v>
      </c>
      <c r="K185">
        <f t="shared" si="49"/>
        <v>12</v>
      </c>
      <c r="L185">
        <f t="shared" si="50"/>
        <v>17</v>
      </c>
      <c r="M185" t="s">
        <v>296</v>
      </c>
      <c r="N185" s="66">
        <f t="shared" si="51"/>
        <v>9.4097222222189885</v>
      </c>
      <c r="O185" t="str">
        <f>IFERROR(VLOOKUP($A185,IF(C185=1,Pre_04.12.18!$B$17:$O$40,IF(C185=2,Pre_05.12.18!$B$17:$O$40,IF(C185=3,Pre_06.12.18!$B$17:$O$40,IF(C185=4,Pre_07.12.18!$B$17:$O$40,IF(C185=5,Inc_10.12.18!$B$17:$O$40,IF(C185=6,Inc_12.12.18!$B$17:$O$40,IF(C185=7,Inc_14.12.18!$B$17:$O$40,IF(C185=8,Inc_17.12.18!$B$17:$O$40,IF(C185=9,Inc_14.01.19!$B$17:$O$40,Inc_21.01.19!$B$17:$O$40))))))))),14,FALSE),"")</f>
        <v/>
      </c>
      <c r="P185" s="66">
        <f t="shared" si="46"/>
        <v>13.25</v>
      </c>
    </row>
    <row r="186" spans="1:16">
      <c r="A186" t="s">
        <v>11</v>
      </c>
      <c r="B186" t="str">
        <f t="shared" si="43"/>
        <v>SEG46</v>
      </c>
      <c r="C186">
        <f t="shared" si="53"/>
        <v>8</v>
      </c>
      <c r="D186" t="str">
        <f t="shared" si="54"/>
        <v/>
      </c>
      <c r="E186">
        <f>VLOOKUP($A186,Inc_10.12.18!$B$17:$J$40,9,FALSE)</f>
        <v>43441.590277777781</v>
      </c>
      <c r="F186">
        <f t="shared" si="44"/>
        <v>2018</v>
      </c>
      <c r="G186">
        <f t="shared" si="47"/>
        <v>12</v>
      </c>
      <c r="H186">
        <f t="shared" si="48"/>
        <v>7.5902777777810115</v>
      </c>
      <c r="I186" s="144">
        <f>VLOOKUP($A186,IF(C186=1,Pre_04.12.18!$B$17:$O$40,IF(C186=2,Pre_05.12.18!$B$17:$O$40,IF(C186=3,Pre_06.12.18!$B$17:$O$40,IF(C186=4,Pre_07.12.18!$B$17:$O$40,IF(C186=5,Inc_10.12.18!$B$17:$O$40,IF(C186=6,Inc_12.12.18!$B$17:$O$40,IF(C186=7,Inc_14.12.18!$B$17:$O$40,IF(C186=8,Inc_17.12.18!$B$17:$O$40,IF(C186=9,Inc_14.01.19!$B$17:$O$40,Inc_21.01.19!$B$17:$O$40))))))))),2,FALSE)</f>
        <v>43451</v>
      </c>
      <c r="J186">
        <f t="shared" si="45"/>
        <v>2018</v>
      </c>
      <c r="K186">
        <f t="shared" si="49"/>
        <v>12</v>
      </c>
      <c r="L186">
        <f t="shared" si="50"/>
        <v>17</v>
      </c>
      <c r="M186" t="s">
        <v>296</v>
      </c>
      <c r="N186" s="66">
        <f t="shared" si="51"/>
        <v>9.4097222222189885</v>
      </c>
      <c r="O186" t="str">
        <f>IFERROR(VLOOKUP($A186,IF(C186=1,Pre_04.12.18!$B$17:$O$40,IF(C186=2,Pre_05.12.18!$B$17:$O$40,IF(C186=3,Pre_06.12.18!$B$17:$O$40,IF(C186=4,Pre_07.12.18!$B$17:$O$40,IF(C186=5,Inc_10.12.18!$B$17:$O$40,IF(C186=6,Inc_12.12.18!$B$17:$O$40,IF(C186=7,Inc_14.12.18!$B$17:$O$40,IF(C186=8,Inc_17.12.18!$B$17:$O$40,IF(C186=9,Inc_14.01.19!$B$17:$O$40,Inc_21.01.19!$B$17:$O$40))))))))),14,FALSE),"")</f>
        <v/>
      </c>
      <c r="P186" s="66">
        <f t="shared" si="46"/>
        <v>13.25</v>
      </c>
    </row>
    <row r="187" spans="1:16">
      <c r="A187" t="s">
        <v>12</v>
      </c>
      <c r="B187" t="str">
        <f t="shared" si="43"/>
        <v>SEG46</v>
      </c>
      <c r="C187">
        <f t="shared" si="53"/>
        <v>8</v>
      </c>
      <c r="D187" t="str">
        <f t="shared" si="54"/>
        <v/>
      </c>
      <c r="E187">
        <f>VLOOKUP($A187,Inc_10.12.18!$B$17:$J$40,9,FALSE)</f>
        <v>43441.590277777781</v>
      </c>
      <c r="F187">
        <f t="shared" si="44"/>
        <v>2018</v>
      </c>
      <c r="G187">
        <f t="shared" si="47"/>
        <v>12</v>
      </c>
      <c r="H187">
        <f t="shared" si="48"/>
        <v>7.5902777777810115</v>
      </c>
      <c r="I187" s="144">
        <f>VLOOKUP($A187,IF(C187=1,Pre_04.12.18!$B$17:$O$40,IF(C187=2,Pre_05.12.18!$B$17:$O$40,IF(C187=3,Pre_06.12.18!$B$17:$O$40,IF(C187=4,Pre_07.12.18!$B$17:$O$40,IF(C187=5,Inc_10.12.18!$B$17:$O$40,IF(C187=6,Inc_12.12.18!$B$17:$O$40,IF(C187=7,Inc_14.12.18!$B$17:$O$40,IF(C187=8,Inc_17.12.18!$B$17:$O$40,IF(C187=9,Inc_14.01.19!$B$17:$O$40,Inc_21.01.19!$B$17:$O$40))))))))),2,FALSE)</f>
        <v>43451</v>
      </c>
      <c r="J187">
        <f t="shared" si="45"/>
        <v>2018</v>
      </c>
      <c r="K187">
        <f t="shared" si="49"/>
        <v>12</v>
      </c>
      <c r="L187">
        <f t="shared" si="50"/>
        <v>17</v>
      </c>
      <c r="M187" t="s">
        <v>296</v>
      </c>
      <c r="N187" s="66">
        <f t="shared" si="51"/>
        <v>9.4097222222189885</v>
      </c>
      <c r="O187" t="str">
        <f>IFERROR(VLOOKUP($A187,IF(C187=1,Pre_04.12.18!$B$17:$O$40,IF(C187=2,Pre_05.12.18!$B$17:$O$40,IF(C187=3,Pre_06.12.18!$B$17:$O$40,IF(C187=4,Pre_07.12.18!$B$17:$O$40,IF(C187=5,Inc_10.12.18!$B$17:$O$40,IF(C187=6,Inc_12.12.18!$B$17:$O$40,IF(C187=7,Inc_14.12.18!$B$17:$O$40,IF(C187=8,Inc_17.12.18!$B$17:$O$40,IF(C187=9,Inc_14.01.19!$B$17:$O$40,Inc_21.01.19!$B$17:$O$40))))))))),14,FALSE),"")</f>
        <v/>
      </c>
      <c r="P187" s="66">
        <f t="shared" si="46"/>
        <v>13.25</v>
      </c>
    </row>
    <row r="188" spans="1:16">
      <c r="A188" t="s">
        <v>13</v>
      </c>
      <c r="B188" t="str">
        <f t="shared" si="43"/>
        <v>SEW11</v>
      </c>
      <c r="C188">
        <f t="shared" si="53"/>
        <v>8</v>
      </c>
      <c r="D188" t="str">
        <f t="shared" si="54"/>
        <v/>
      </c>
      <c r="E188">
        <f>VLOOKUP($A188,Inc_10.12.18!$B$17:$J$40,9,FALSE)</f>
        <v>43441.590277777781</v>
      </c>
      <c r="F188">
        <f t="shared" si="44"/>
        <v>2018</v>
      </c>
      <c r="G188">
        <f t="shared" si="47"/>
        <v>12</v>
      </c>
      <c r="H188">
        <f t="shared" si="48"/>
        <v>7.5902777777810115</v>
      </c>
      <c r="I188" s="144">
        <f>VLOOKUP($A188,IF(C188=1,Pre_04.12.18!$B$17:$O$40,IF(C188=2,Pre_05.12.18!$B$17:$O$40,IF(C188=3,Pre_06.12.18!$B$17:$O$40,IF(C188=4,Pre_07.12.18!$B$17:$O$40,IF(C188=5,Inc_10.12.18!$B$17:$O$40,IF(C188=6,Inc_12.12.18!$B$17:$O$40,IF(C188=7,Inc_14.12.18!$B$17:$O$40,IF(C188=8,Inc_17.12.18!$B$17:$O$40,IF(C188=9,Inc_14.01.19!$B$17:$O$40,Inc_21.01.19!$B$17:$O$40))))))))),2,FALSE)</f>
        <v>43451.504861111112</v>
      </c>
      <c r="J188">
        <f t="shared" si="45"/>
        <v>2018</v>
      </c>
      <c r="K188">
        <f t="shared" si="49"/>
        <v>12</v>
      </c>
      <c r="L188">
        <f t="shared" si="50"/>
        <v>17.504861111112405</v>
      </c>
      <c r="M188" t="s">
        <v>296</v>
      </c>
      <c r="N188" s="66">
        <f t="shared" si="51"/>
        <v>9.9145833333313931</v>
      </c>
      <c r="O188">
        <f>IFERROR(VLOOKUP($A188,IF(C188=1,Pre_04.12.18!$B$17:$O$40,IF(C188=2,Pre_05.12.18!$B$17:$O$40,IF(C188=3,Pre_06.12.18!$B$17:$O$40,IF(C188=4,Pre_07.12.18!$B$17:$O$40,IF(C188=5,Inc_10.12.18!$B$17:$O$40,IF(C188=6,Inc_12.12.18!$B$17:$O$40,IF(C188=7,Inc_14.12.18!$B$17:$O$40,IF(C188=8,Inc_17.12.18!$B$17:$O$40,IF(C188=9,Inc_14.01.19!$B$17:$O$40,Inc_21.01.19!$B$17:$O$40))))))))),14,FALSE),"")</f>
        <v>12.219694341064342</v>
      </c>
      <c r="P188" s="66">
        <f t="shared" si="46"/>
        <v>13.754861111112405</v>
      </c>
    </row>
    <row r="189" spans="1:16">
      <c r="A189" t="s">
        <v>14</v>
      </c>
      <c r="B189" t="str">
        <f t="shared" si="43"/>
        <v>SEW11</v>
      </c>
      <c r="C189">
        <f t="shared" si="53"/>
        <v>8</v>
      </c>
      <c r="D189" t="str">
        <f t="shared" si="54"/>
        <v/>
      </c>
      <c r="E189">
        <f>VLOOKUP($A189,Inc_10.12.18!$B$17:$J$40,9,FALSE)</f>
        <v>43441.590277777781</v>
      </c>
      <c r="F189">
        <f t="shared" si="44"/>
        <v>2018</v>
      </c>
      <c r="G189">
        <f t="shared" si="47"/>
        <v>12</v>
      </c>
      <c r="H189">
        <f t="shared" si="48"/>
        <v>7.5902777777810115</v>
      </c>
      <c r="I189" s="144">
        <f>VLOOKUP($A189,IF(C189=1,Pre_04.12.18!$B$17:$O$40,IF(C189=2,Pre_05.12.18!$B$17:$O$40,IF(C189=3,Pre_06.12.18!$B$17:$O$40,IF(C189=4,Pre_07.12.18!$B$17:$O$40,IF(C189=5,Inc_10.12.18!$B$17:$O$40,IF(C189=6,Inc_12.12.18!$B$17:$O$40,IF(C189=7,Inc_14.12.18!$B$17:$O$40,IF(C189=8,Inc_17.12.18!$B$17:$O$40,IF(C189=9,Inc_14.01.19!$B$17:$O$40,Inc_21.01.19!$B$17:$O$40))))))))),2,FALSE)</f>
        <v>43451.504861111112</v>
      </c>
      <c r="J189">
        <f t="shared" si="45"/>
        <v>2018</v>
      </c>
      <c r="K189">
        <f t="shared" si="49"/>
        <v>12</v>
      </c>
      <c r="L189">
        <f t="shared" si="50"/>
        <v>17.504861111112405</v>
      </c>
      <c r="M189" t="s">
        <v>296</v>
      </c>
      <c r="N189" s="66">
        <f t="shared" si="51"/>
        <v>9.9145833333313931</v>
      </c>
      <c r="O189">
        <f>IFERROR(VLOOKUP($A189,IF(C189=1,Pre_04.12.18!$B$17:$O$40,IF(C189=2,Pre_05.12.18!$B$17:$O$40,IF(C189=3,Pre_06.12.18!$B$17:$O$40,IF(C189=4,Pre_07.12.18!$B$17:$O$40,IF(C189=5,Inc_10.12.18!$B$17:$O$40,IF(C189=6,Inc_12.12.18!$B$17:$O$40,IF(C189=7,Inc_14.12.18!$B$17:$O$40,IF(C189=8,Inc_17.12.18!$B$17:$O$40,IF(C189=9,Inc_14.01.19!$B$17:$O$40,Inc_21.01.19!$B$17:$O$40))))))))),14,FALSE),"")</f>
        <v>12.874338656866547</v>
      </c>
      <c r="P189" s="66">
        <f t="shared" si="46"/>
        <v>13.754861111112405</v>
      </c>
    </row>
    <row r="190" spans="1:16">
      <c r="A190" t="s">
        <v>15</v>
      </c>
      <c r="B190" t="str">
        <f t="shared" si="43"/>
        <v>SEW34</v>
      </c>
      <c r="C190">
        <f t="shared" si="53"/>
        <v>8</v>
      </c>
      <c r="D190" t="str">
        <f t="shared" si="54"/>
        <v/>
      </c>
      <c r="E190">
        <f>VLOOKUP($A190,Inc_10.12.18!$B$17:$J$40,9,FALSE)</f>
        <v>43441.590277777781</v>
      </c>
      <c r="F190">
        <f t="shared" si="44"/>
        <v>2018</v>
      </c>
      <c r="G190">
        <f t="shared" si="47"/>
        <v>12</v>
      </c>
      <c r="H190">
        <f t="shared" si="48"/>
        <v>7.5902777777810115</v>
      </c>
      <c r="I190" s="144">
        <f>VLOOKUP($A190,IF(C190=1,Pre_04.12.18!$B$17:$O$40,IF(C190=2,Pre_05.12.18!$B$17:$O$40,IF(C190=3,Pre_06.12.18!$B$17:$O$40,IF(C190=4,Pre_07.12.18!$B$17:$O$40,IF(C190=5,Inc_10.12.18!$B$17:$O$40,IF(C190=6,Inc_12.12.18!$B$17:$O$40,IF(C190=7,Inc_14.12.18!$B$17:$O$40,IF(C190=8,Inc_17.12.18!$B$17:$O$40,IF(C190=9,Inc_14.01.19!$B$17:$O$40,Inc_21.01.19!$B$17:$O$40))))))))),2,FALSE)</f>
        <v>43451.504861111112</v>
      </c>
      <c r="J190">
        <f t="shared" si="45"/>
        <v>2018</v>
      </c>
      <c r="K190">
        <f t="shared" si="49"/>
        <v>12</v>
      </c>
      <c r="L190">
        <f t="shared" si="50"/>
        <v>17.504861111112405</v>
      </c>
      <c r="M190" t="s">
        <v>296</v>
      </c>
      <c r="N190" s="66">
        <f t="shared" si="51"/>
        <v>9.9145833333313931</v>
      </c>
      <c r="O190">
        <f>IFERROR(VLOOKUP($A190,IF(C190=1,Pre_04.12.18!$B$17:$O$40,IF(C190=2,Pre_05.12.18!$B$17:$O$40,IF(C190=3,Pre_06.12.18!$B$17:$O$40,IF(C190=4,Pre_07.12.18!$B$17:$O$40,IF(C190=5,Inc_10.12.18!$B$17:$O$40,IF(C190=6,Inc_12.12.18!$B$17:$O$40,IF(C190=7,Inc_14.12.18!$B$17:$O$40,IF(C190=8,Inc_17.12.18!$B$17:$O$40,IF(C190=9,Inc_14.01.19!$B$17:$O$40,Inc_21.01.19!$B$17:$O$40))))))))),14,FALSE),"")</f>
        <v>6.6663834139516656</v>
      </c>
      <c r="P190" s="66">
        <f t="shared" si="46"/>
        <v>13.754861111112405</v>
      </c>
    </row>
    <row r="191" spans="1:16">
      <c r="A191" t="s">
        <v>16</v>
      </c>
      <c r="B191" t="str">
        <f t="shared" si="43"/>
        <v>SEW34</v>
      </c>
      <c r="C191">
        <f t="shared" si="53"/>
        <v>8</v>
      </c>
      <c r="D191" t="str">
        <f t="shared" si="54"/>
        <v/>
      </c>
      <c r="E191">
        <f>VLOOKUP($A191,Inc_10.12.18!$B$17:$J$40,9,FALSE)</f>
        <v>43441.590277777781</v>
      </c>
      <c r="F191">
        <f t="shared" si="44"/>
        <v>2018</v>
      </c>
      <c r="G191">
        <f t="shared" si="47"/>
        <v>12</v>
      </c>
      <c r="H191">
        <f t="shared" si="48"/>
        <v>7.5902777777810115</v>
      </c>
      <c r="I191" s="144">
        <f>VLOOKUP($A191,IF(C191=1,Pre_04.12.18!$B$17:$O$40,IF(C191=2,Pre_05.12.18!$B$17:$O$40,IF(C191=3,Pre_06.12.18!$B$17:$O$40,IF(C191=4,Pre_07.12.18!$B$17:$O$40,IF(C191=5,Inc_10.12.18!$B$17:$O$40,IF(C191=6,Inc_12.12.18!$B$17:$O$40,IF(C191=7,Inc_14.12.18!$B$17:$O$40,IF(C191=8,Inc_17.12.18!$B$17:$O$40,IF(C191=9,Inc_14.01.19!$B$17:$O$40,Inc_21.01.19!$B$17:$O$40))))))))),2,FALSE)</f>
        <v>43451.504861111112</v>
      </c>
      <c r="J191">
        <f t="shared" si="45"/>
        <v>2018</v>
      </c>
      <c r="K191">
        <f t="shared" si="49"/>
        <v>12</v>
      </c>
      <c r="L191">
        <f t="shared" si="50"/>
        <v>17.504861111112405</v>
      </c>
      <c r="M191" t="s">
        <v>296</v>
      </c>
      <c r="N191" s="66">
        <f t="shared" si="51"/>
        <v>9.9145833333313931</v>
      </c>
      <c r="O191">
        <f>IFERROR(VLOOKUP($A191,IF(C191=1,Pre_04.12.18!$B$17:$O$40,IF(C191=2,Pre_05.12.18!$B$17:$O$40,IF(C191=3,Pre_06.12.18!$B$17:$O$40,IF(C191=4,Pre_07.12.18!$B$17:$O$40,IF(C191=5,Inc_10.12.18!$B$17:$O$40,IF(C191=6,Inc_12.12.18!$B$17:$O$40,IF(C191=7,Inc_14.12.18!$B$17:$O$40,IF(C191=8,Inc_17.12.18!$B$17:$O$40,IF(C191=9,Inc_14.01.19!$B$17:$O$40,Inc_21.01.19!$B$17:$O$40))))))))),14,FALSE),"")</f>
        <v>7.1547428936619388</v>
      </c>
      <c r="P191" s="66">
        <f t="shared" si="46"/>
        <v>13.754861111112405</v>
      </c>
    </row>
    <row r="192" spans="1:16">
      <c r="A192" t="s">
        <v>17</v>
      </c>
      <c r="B192" t="str">
        <f t="shared" si="43"/>
        <v>SEW43</v>
      </c>
      <c r="C192">
        <f t="shared" si="53"/>
        <v>8</v>
      </c>
      <c r="D192" t="str">
        <f t="shared" si="54"/>
        <v/>
      </c>
      <c r="E192">
        <f>VLOOKUP($A192,Inc_10.12.18!$B$17:$J$40,9,FALSE)</f>
        <v>43441.590277777781</v>
      </c>
      <c r="F192">
        <f t="shared" si="44"/>
        <v>2018</v>
      </c>
      <c r="G192">
        <f t="shared" si="47"/>
        <v>12</v>
      </c>
      <c r="H192">
        <f t="shared" si="48"/>
        <v>7.5902777777810115</v>
      </c>
      <c r="I192" s="144">
        <f>VLOOKUP($A192,IF(C192=1,Pre_04.12.18!$B$17:$O$40,IF(C192=2,Pre_05.12.18!$B$17:$O$40,IF(C192=3,Pre_06.12.18!$B$17:$O$40,IF(C192=4,Pre_07.12.18!$B$17:$O$40,IF(C192=5,Inc_10.12.18!$B$17:$O$40,IF(C192=6,Inc_12.12.18!$B$17:$O$40,IF(C192=7,Inc_14.12.18!$B$17:$O$40,IF(C192=8,Inc_17.12.18!$B$17:$O$40,IF(C192=9,Inc_14.01.19!$B$17:$O$40,Inc_21.01.19!$B$17:$O$40))))))))),2,FALSE)</f>
        <v>43451.504861111112</v>
      </c>
      <c r="J192">
        <f t="shared" si="45"/>
        <v>2018</v>
      </c>
      <c r="K192">
        <f t="shared" si="49"/>
        <v>12</v>
      </c>
      <c r="L192">
        <f t="shared" si="50"/>
        <v>17.504861111112405</v>
      </c>
      <c r="M192" t="s">
        <v>296</v>
      </c>
      <c r="N192" s="66">
        <f t="shared" si="51"/>
        <v>9.9145833333313931</v>
      </c>
      <c r="O192">
        <f>IFERROR(VLOOKUP($A192,IF(C192=1,Pre_04.12.18!$B$17:$O$40,IF(C192=2,Pre_05.12.18!$B$17:$O$40,IF(C192=3,Pre_06.12.18!$B$17:$O$40,IF(C192=4,Pre_07.12.18!$B$17:$O$40,IF(C192=5,Inc_10.12.18!$B$17:$O$40,IF(C192=6,Inc_12.12.18!$B$17:$O$40,IF(C192=7,Inc_14.12.18!$B$17:$O$40,IF(C192=8,Inc_17.12.18!$B$17:$O$40,IF(C192=9,Inc_14.01.19!$B$17:$O$40,Inc_21.01.19!$B$17:$O$40))))))))),14,FALSE),"")</f>
        <v>12.259945748182744</v>
      </c>
      <c r="P192" s="66">
        <f t="shared" si="46"/>
        <v>13.754861111112405</v>
      </c>
    </row>
    <row r="193" spans="1:16">
      <c r="A193" t="s">
        <v>18</v>
      </c>
      <c r="B193" t="str">
        <f t="shared" si="43"/>
        <v>SEW43</v>
      </c>
      <c r="C193">
        <f t="shared" si="53"/>
        <v>8</v>
      </c>
      <c r="D193" t="str">
        <f t="shared" si="54"/>
        <v/>
      </c>
      <c r="E193">
        <f>VLOOKUP($A193,Inc_10.12.18!$B$17:$J$40,9,FALSE)</f>
        <v>43441.590277777781</v>
      </c>
      <c r="F193">
        <f t="shared" si="44"/>
        <v>2018</v>
      </c>
      <c r="G193">
        <f t="shared" si="47"/>
        <v>12</v>
      </c>
      <c r="H193">
        <f t="shared" si="48"/>
        <v>7.5902777777810115</v>
      </c>
      <c r="I193" s="144">
        <f>VLOOKUP($A193,IF(C193=1,Pre_04.12.18!$B$17:$O$40,IF(C193=2,Pre_05.12.18!$B$17:$O$40,IF(C193=3,Pre_06.12.18!$B$17:$O$40,IF(C193=4,Pre_07.12.18!$B$17:$O$40,IF(C193=5,Inc_10.12.18!$B$17:$O$40,IF(C193=6,Inc_12.12.18!$B$17:$O$40,IF(C193=7,Inc_14.12.18!$B$17:$O$40,IF(C193=8,Inc_17.12.18!$B$17:$O$40,IF(C193=9,Inc_14.01.19!$B$17:$O$40,Inc_21.01.19!$B$17:$O$40))))))))),2,FALSE)</f>
        <v>43451.504861111112</v>
      </c>
      <c r="J193">
        <f t="shared" si="45"/>
        <v>2018</v>
      </c>
      <c r="K193">
        <f t="shared" si="49"/>
        <v>12</v>
      </c>
      <c r="L193">
        <f t="shared" si="50"/>
        <v>17.504861111112405</v>
      </c>
      <c r="M193" t="s">
        <v>296</v>
      </c>
      <c r="N193" s="66">
        <f t="shared" si="51"/>
        <v>9.9145833333313931</v>
      </c>
      <c r="O193">
        <f>IFERROR(VLOOKUP($A193,IF(C193=1,Pre_04.12.18!$B$17:$O$40,IF(C193=2,Pre_05.12.18!$B$17:$O$40,IF(C193=3,Pre_06.12.18!$B$17:$O$40,IF(C193=4,Pre_07.12.18!$B$17:$O$40,IF(C193=5,Inc_10.12.18!$B$17:$O$40,IF(C193=6,Inc_12.12.18!$B$17:$O$40,IF(C193=7,Inc_14.12.18!$B$17:$O$40,IF(C193=8,Inc_17.12.18!$B$17:$O$40,IF(C193=9,Inc_14.01.19!$B$17:$O$40,Inc_21.01.19!$B$17:$O$40))))))))),14,FALSE),"")</f>
        <v>10.144438186917933</v>
      </c>
      <c r="P193" s="66">
        <f t="shared" si="46"/>
        <v>13.754861111112405</v>
      </c>
    </row>
    <row r="194" spans="1:16">
      <c r="A194" t="s">
        <v>27</v>
      </c>
      <c r="B194" t="str">
        <f t="shared" si="43"/>
        <v>HEG10</v>
      </c>
      <c r="C194">
        <v>9</v>
      </c>
      <c r="D194" t="str">
        <f t="shared" si="54"/>
        <v/>
      </c>
      <c r="E194">
        <f>VLOOKUP($A194,Inc_10.12.18!$B$17:$J$40,9,FALSE)</f>
        <v>43441.590277777781</v>
      </c>
      <c r="F194">
        <f t="shared" si="44"/>
        <v>2018</v>
      </c>
      <c r="G194">
        <f t="shared" si="47"/>
        <v>12</v>
      </c>
      <c r="H194">
        <f t="shared" si="48"/>
        <v>7.5902777777810115</v>
      </c>
      <c r="I194" s="144">
        <f>VLOOKUP($A194,IF(C194=1,Pre_04.12.18!$B$17:$O$40,IF(C194=2,Pre_05.12.18!$B$17:$O$40,IF(C194=3,Pre_06.12.18!$B$17:$O$40,IF(C194=4,Pre_07.12.18!$B$17:$O$40,IF(C194=5,Inc_10.12.18!$B$17:$O$40,IF(C194=6,Inc_12.12.18!$B$17:$O$40,IF(C194=7,Inc_14.12.18!$B$17:$O$40,IF(C194=8,Inc_17.12.18!$B$17:$O$40,IF(C194=9,Inc_14.01.19!$B$17:$O$40,Inc_21.01.19!$B$17:$O$40))))))))),2,FALSE)</f>
        <v>43479</v>
      </c>
      <c r="J194">
        <f t="shared" si="45"/>
        <v>2019</v>
      </c>
      <c r="K194">
        <f t="shared" si="49"/>
        <v>1</v>
      </c>
      <c r="L194">
        <f t="shared" si="50"/>
        <v>14</v>
      </c>
      <c r="M194" t="s">
        <v>296</v>
      </c>
      <c r="N194" s="66">
        <f t="shared" si="51"/>
        <v>37.409722222218988</v>
      </c>
      <c r="O194" t="str">
        <f>IFERROR(VLOOKUP($A194,IF(C194=1,Pre_04.12.18!$B$17:$O$40,IF(C194=2,Pre_05.12.18!$B$17:$O$40,IF(C194=3,Pre_06.12.18!$B$17:$O$40,IF(C194=4,Pre_07.12.18!$B$17:$O$40,IF(C194=5,Inc_10.12.18!$B$17:$O$40,IF(C194=6,Inc_12.12.18!$B$17:$O$40,IF(C194=7,Inc_14.12.18!$B$17:$O$40,IF(C194=8,Inc_17.12.18!$B$17:$O$40,IF(C194=9,Inc_14.01.19!$B$17:$O$40,Inc_21.01.19!$B$17:$O$40))))))))),14,FALSE),"")</f>
        <v/>
      </c>
      <c r="P194" s="66">
        <f t="shared" si="46"/>
        <v>41.25</v>
      </c>
    </row>
    <row r="195" spans="1:16">
      <c r="A195" t="s">
        <v>28</v>
      </c>
      <c r="B195" t="str">
        <f t="shared" ref="B195:B241" si="56">LEFT(A195,5)</f>
        <v>HEG10</v>
      </c>
      <c r="C195">
        <f t="shared" ref="C195" si="57">C194</f>
        <v>9</v>
      </c>
      <c r="D195" t="str">
        <f t="shared" si="54"/>
        <v/>
      </c>
      <c r="E195">
        <f>VLOOKUP($A195,Inc_10.12.18!$B$17:$J$40,9,FALSE)</f>
        <v>43441.590277777781</v>
      </c>
      <c r="F195">
        <f t="shared" ref="F195:F241" si="58">YEAR(E195)</f>
        <v>2018</v>
      </c>
      <c r="G195">
        <f t="shared" si="47"/>
        <v>12</v>
      </c>
      <c r="H195">
        <f t="shared" si="48"/>
        <v>7.5902777777810115</v>
      </c>
      <c r="I195" s="144">
        <f>VLOOKUP($A195,IF(C195=1,Pre_04.12.18!$B$17:$O$40,IF(C195=2,Pre_05.12.18!$B$17:$O$40,IF(C195=3,Pre_06.12.18!$B$17:$O$40,IF(C195=4,Pre_07.12.18!$B$17:$O$40,IF(C195=5,Inc_10.12.18!$B$17:$O$40,IF(C195=6,Inc_12.12.18!$B$17:$O$40,IF(C195=7,Inc_14.12.18!$B$17:$O$40,IF(C195=8,Inc_17.12.18!$B$17:$O$40,IF(C195=9,Inc_14.01.19!$B$17:$O$40,Inc_21.01.19!$B$17:$O$40))))))))),2,FALSE)</f>
        <v>43479</v>
      </c>
      <c r="J195">
        <f t="shared" ref="J195:J241" si="59">YEAR(I195)</f>
        <v>2019</v>
      </c>
      <c r="K195">
        <f t="shared" si="49"/>
        <v>1</v>
      </c>
      <c r="L195">
        <f t="shared" si="50"/>
        <v>14</v>
      </c>
      <c r="M195" t="s">
        <v>296</v>
      </c>
      <c r="N195" s="66">
        <f t="shared" si="51"/>
        <v>37.409722222218988</v>
      </c>
      <c r="O195" t="str">
        <f>IFERROR(VLOOKUP($A195,IF(C195=1,Pre_04.12.18!$B$17:$O$40,IF(C195=2,Pre_05.12.18!$B$17:$O$40,IF(C195=3,Pre_06.12.18!$B$17:$O$40,IF(C195=4,Pre_07.12.18!$B$17:$O$40,IF(C195=5,Inc_10.12.18!$B$17:$O$40,IF(C195=6,Inc_12.12.18!$B$17:$O$40,IF(C195=7,Inc_14.12.18!$B$17:$O$40,IF(C195=8,Inc_17.12.18!$B$17:$O$40,IF(C195=9,Inc_14.01.19!$B$17:$O$40,Inc_21.01.19!$B$17:$O$40))))))))),14,FALSE),"")</f>
        <v/>
      </c>
      <c r="P195" s="66">
        <f t="shared" ref="P195:P241" si="60">IF(M195="pre",N195,I195-VLOOKUP(A195,$A$2:$E$25,5,FALSE))</f>
        <v>41.25</v>
      </c>
    </row>
    <row r="196" spans="1:16">
      <c r="A196" t="s">
        <v>25</v>
      </c>
      <c r="B196" t="str">
        <f t="shared" si="56"/>
        <v>HEG32</v>
      </c>
      <c r="C196">
        <f t="shared" si="53"/>
        <v>9</v>
      </c>
      <c r="D196" t="str">
        <f t="shared" si="54"/>
        <v/>
      </c>
      <c r="E196">
        <f>VLOOKUP($A196,Inc_10.12.18!$B$17:$J$40,9,FALSE)</f>
        <v>43441.590277777781</v>
      </c>
      <c r="F196">
        <f t="shared" si="58"/>
        <v>2018</v>
      </c>
      <c r="G196">
        <f t="shared" si="47"/>
        <v>12</v>
      </c>
      <c r="H196">
        <f t="shared" si="48"/>
        <v>7.5902777777810115</v>
      </c>
      <c r="I196" s="144">
        <f>VLOOKUP($A196,IF(C196=1,Pre_04.12.18!$B$17:$O$40,IF(C196=2,Pre_05.12.18!$B$17:$O$40,IF(C196=3,Pre_06.12.18!$B$17:$O$40,IF(C196=4,Pre_07.12.18!$B$17:$O$40,IF(C196=5,Inc_10.12.18!$B$17:$O$40,IF(C196=6,Inc_12.12.18!$B$17:$O$40,IF(C196=7,Inc_14.12.18!$B$17:$O$40,IF(C196=8,Inc_17.12.18!$B$17:$O$40,IF(C196=9,Inc_14.01.19!$B$17:$O$40,Inc_21.01.19!$B$17:$O$40))))))))),2,FALSE)</f>
        <v>43479</v>
      </c>
      <c r="J196">
        <f t="shared" si="59"/>
        <v>2019</v>
      </c>
      <c r="K196">
        <f t="shared" si="49"/>
        <v>1</v>
      </c>
      <c r="L196">
        <f t="shared" si="50"/>
        <v>14</v>
      </c>
      <c r="M196" t="s">
        <v>296</v>
      </c>
      <c r="N196" s="66">
        <f t="shared" si="51"/>
        <v>37.409722222218988</v>
      </c>
      <c r="O196" t="str">
        <f>IFERROR(VLOOKUP($A196,IF(C196=1,Pre_04.12.18!$B$17:$O$40,IF(C196=2,Pre_05.12.18!$B$17:$O$40,IF(C196=3,Pre_06.12.18!$B$17:$O$40,IF(C196=4,Pre_07.12.18!$B$17:$O$40,IF(C196=5,Inc_10.12.18!$B$17:$O$40,IF(C196=6,Inc_12.12.18!$B$17:$O$40,IF(C196=7,Inc_14.12.18!$B$17:$O$40,IF(C196=8,Inc_17.12.18!$B$17:$O$40,IF(C196=9,Inc_14.01.19!$B$17:$O$40,Inc_21.01.19!$B$17:$O$40))))))))),14,FALSE),"")</f>
        <v/>
      </c>
      <c r="P196" s="66">
        <f t="shared" si="60"/>
        <v>41.25</v>
      </c>
    </row>
    <row r="197" spans="1:16">
      <c r="A197" t="s">
        <v>26</v>
      </c>
      <c r="B197" t="str">
        <f t="shared" si="56"/>
        <v>HEG32</v>
      </c>
      <c r="C197">
        <f t="shared" si="53"/>
        <v>9</v>
      </c>
      <c r="D197" t="str">
        <f t="shared" si="54"/>
        <v/>
      </c>
      <c r="E197">
        <f>VLOOKUP($A197,Inc_10.12.18!$B$17:$J$40,9,FALSE)</f>
        <v>43441.590277777781</v>
      </c>
      <c r="F197">
        <f t="shared" si="58"/>
        <v>2018</v>
      </c>
      <c r="G197">
        <f t="shared" si="47"/>
        <v>12</v>
      </c>
      <c r="H197">
        <f t="shared" si="48"/>
        <v>7.5902777777810115</v>
      </c>
      <c r="I197" s="144">
        <f>VLOOKUP($A197,IF(C197=1,Pre_04.12.18!$B$17:$O$40,IF(C197=2,Pre_05.12.18!$B$17:$O$40,IF(C197=3,Pre_06.12.18!$B$17:$O$40,IF(C197=4,Pre_07.12.18!$B$17:$O$40,IF(C197=5,Inc_10.12.18!$B$17:$O$40,IF(C197=6,Inc_12.12.18!$B$17:$O$40,IF(C197=7,Inc_14.12.18!$B$17:$O$40,IF(C197=8,Inc_17.12.18!$B$17:$O$40,IF(C197=9,Inc_14.01.19!$B$17:$O$40,Inc_21.01.19!$B$17:$O$40))))))))),2,FALSE)</f>
        <v>43479</v>
      </c>
      <c r="J197">
        <f t="shared" si="59"/>
        <v>2019</v>
      </c>
      <c r="K197">
        <f t="shared" si="49"/>
        <v>1</v>
      </c>
      <c r="L197">
        <f t="shared" si="50"/>
        <v>14</v>
      </c>
      <c r="M197" t="s">
        <v>296</v>
      </c>
      <c r="N197" s="66">
        <f t="shared" si="51"/>
        <v>37.409722222218988</v>
      </c>
      <c r="O197" t="str">
        <f>IFERROR(VLOOKUP($A197,IF(C197=1,Pre_04.12.18!$B$17:$O$40,IF(C197=2,Pre_05.12.18!$B$17:$O$40,IF(C197=3,Pre_06.12.18!$B$17:$O$40,IF(C197=4,Pre_07.12.18!$B$17:$O$40,IF(C197=5,Inc_10.12.18!$B$17:$O$40,IF(C197=6,Inc_12.12.18!$B$17:$O$40,IF(C197=7,Inc_14.12.18!$B$17:$O$40,IF(C197=8,Inc_17.12.18!$B$17:$O$40,IF(C197=9,Inc_14.01.19!$B$17:$O$40,Inc_21.01.19!$B$17:$O$40))))))))),14,FALSE),"")</f>
        <v/>
      </c>
      <c r="P197" s="66">
        <f t="shared" si="60"/>
        <v>41.25</v>
      </c>
    </row>
    <row r="198" spans="1:16">
      <c r="A198" t="s">
        <v>29</v>
      </c>
      <c r="B198" t="str">
        <f t="shared" si="56"/>
        <v>HEG48</v>
      </c>
      <c r="C198">
        <f t="shared" si="53"/>
        <v>9</v>
      </c>
      <c r="D198" t="str">
        <f t="shared" si="54"/>
        <v/>
      </c>
      <c r="E198">
        <f>VLOOKUP($A198,Inc_10.12.18!$B$17:$J$40,9,FALSE)</f>
        <v>43441.590277777781</v>
      </c>
      <c r="F198">
        <f t="shared" si="58"/>
        <v>2018</v>
      </c>
      <c r="G198">
        <f t="shared" si="47"/>
        <v>12</v>
      </c>
      <c r="H198">
        <f t="shared" si="48"/>
        <v>7.5902777777810115</v>
      </c>
      <c r="I198" s="144">
        <f>VLOOKUP($A198,IF(C198=1,Pre_04.12.18!$B$17:$O$40,IF(C198=2,Pre_05.12.18!$B$17:$O$40,IF(C198=3,Pre_06.12.18!$B$17:$O$40,IF(C198=4,Pre_07.12.18!$B$17:$O$40,IF(C198=5,Inc_10.12.18!$B$17:$O$40,IF(C198=6,Inc_12.12.18!$B$17:$O$40,IF(C198=7,Inc_14.12.18!$B$17:$O$40,IF(C198=8,Inc_17.12.18!$B$17:$O$40,IF(C198=9,Inc_14.01.19!$B$17:$O$40,Inc_21.01.19!$B$17:$O$40))))))))),2,FALSE)</f>
        <v>43479</v>
      </c>
      <c r="J198">
        <f t="shared" si="59"/>
        <v>2019</v>
      </c>
      <c r="K198">
        <f t="shared" si="49"/>
        <v>1</v>
      </c>
      <c r="L198">
        <f t="shared" si="50"/>
        <v>14</v>
      </c>
      <c r="M198" t="s">
        <v>296</v>
      </c>
      <c r="N198" s="66">
        <f t="shared" si="51"/>
        <v>37.409722222218988</v>
      </c>
      <c r="O198" t="str">
        <f>IFERROR(VLOOKUP($A198,IF(C198=1,Pre_04.12.18!$B$17:$O$40,IF(C198=2,Pre_05.12.18!$B$17:$O$40,IF(C198=3,Pre_06.12.18!$B$17:$O$40,IF(C198=4,Pre_07.12.18!$B$17:$O$40,IF(C198=5,Inc_10.12.18!$B$17:$O$40,IF(C198=6,Inc_12.12.18!$B$17:$O$40,IF(C198=7,Inc_14.12.18!$B$17:$O$40,IF(C198=8,Inc_17.12.18!$B$17:$O$40,IF(C198=9,Inc_14.01.19!$B$17:$O$40,Inc_21.01.19!$B$17:$O$40))))))))),14,FALSE),"")</f>
        <v/>
      </c>
      <c r="P198" s="66">
        <f t="shared" si="60"/>
        <v>41.25</v>
      </c>
    </row>
    <row r="199" spans="1:16">
      <c r="A199" t="s">
        <v>30</v>
      </c>
      <c r="B199" t="str">
        <f t="shared" si="56"/>
        <v>HEG48</v>
      </c>
      <c r="C199">
        <f t="shared" si="53"/>
        <v>9</v>
      </c>
      <c r="D199" t="str">
        <f t="shared" si="54"/>
        <v/>
      </c>
      <c r="E199">
        <f>VLOOKUP($A199,Inc_10.12.18!$B$17:$J$40,9,FALSE)</f>
        <v>43441.590277777781</v>
      </c>
      <c r="F199">
        <f t="shared" si="58"/>
        <v>2018</v>
      </c>
      <c r="G199">
        <f t="shared" si="47"/>
        <v>12</v>
      </c>
      <c r="H199">
        <f t="shared" si="48"/>
        <v>7.5902777777810115</v>
      </c>
      <c r="I199" s="144">
        <f>VLOOKUP($A199,IF(C199=1,Pre_04.12.18!$B$17:$O$40,IF(C199=2,Pre_05.12.18!$B$17:$O$40,IF(C199=3,Pre_06.12.18!$B$17:$O$40,IF(C199=4,Pre_07.12.18!$B$17:$O$40,IF(C199=5,Inc_10.12.18!$B$17:$O$40,IF(C199=6,Inc_12.12.18!$B$17:$O$40,IF(C199=7,Inc_14.12.18!$B$17:$O$40,IF(C199=8,Inc_17.12.18!$B$17:$O$40,IF(C199=9,Inc_14.01.19!$B$17:$O$40,Inc_21.01.19!$B$17:$O$40))))))))),2,FALSE)</f>
        <v>43479</v>
      </c>
      <c r="J199">
        <f t="shared" si="59"/>
        <v>2019</v>
      </c>
      <c r="K199">
        <f t="shared" si="49"/>
        <v>1</v>
      </c>
      <c r="L199">
        <f t="shared" si="50"/>
        <v>14</v>
      </c>
      <c r="M199" t="s">
        <v>296</v>
      </c>
      <c r="N199" s="66">
        <f t="shared" si="51"/>
        <v>37.409722222218988</v>
      </c>
      <c r="O199" t="str">
        <f>IFERROR(VLOOKUP($A199,IF(C199=1,Pre_04.12.18!$B$17:$O$40,IF(C199=2,Pre_05.12.18!$B$17:$O$40,IF(C199=3,Pre_06.12.18!$B$17:$O$40,IF(C199=4,Pre_07.12.18!$B$17:$O$40,IF(C199=5,Inc_10.12.18!$B$17:$O$40,IF(C199=6,Inc_12.12.18!$B$17:$O$40,IF(C199=7,Inc_14.12.18!$B$17:$O$40,IF(C199=8,Inc_17.12.18!$B$17:$O$40,IF(C199=9,Inc_14.01.19!$B$17:$O$40,Inc_21.01.19!$B$17:$O$40))))))))),14,FALSE),"")</f>
        <v/>
      </c>
      <c r="P199" s="66">
        <f t="shared" si="60"/>
        <v>41.25</v>
      </c>
    </row>
    <row r="200" spans="1:16">
      <c r="A200" t="s">
        <v>3</v>
      </c>
      <c r="B200" t="str">
        <f t="shared" si="56"/>
        <v>HEW22</v>
      </c>
      <c r="C200">
        <f t="shared" si="53"/>
        <v>9</v>
      </c>
      <c r="D200" t="str">
        <f t="shared" si="54"/>
        <v/>
      </c>
      <c r="E200">
        <f>VLOOKUP($A200,Inc_10.12.18!$B$17:$J$40,9,FALSE)</f>
        <v>43441.590277777781</v>
      </c>
      <c r="F200">
        <f t="shared" si="58"/>
        <v>2018</v>
      </c>
      <c r="G200">
        <f t="shared" si="47"/>
        <v>12</v>
      </c>
      <c r="H200">
        <f t="shared" si="48"/>
        <v>7.5902777777810115</v>
      </c>
      <c r="I200" s="144">
        <f>VLOOKUP($A200,IF(C200=1,Pre_04.12.18!$B$17:$O$40,IF(C200=2,Pre_05.12.18!$B$17:$O$40,IF(C200=3,Pre_06.12.18!$B$17:$O$40,IF(C200=4,Pre_07.12.18!$B$17:$O$40,IF(C200=5,Inc_10.12.18!$B$17:$O$40,IF(C200=6,Inc_12.12.18!$B$17:$O$40,IF(C200=7,Inc_14.12.18!$B$17:$O$40,IF(C200=8,Inc_17.12.18!$B$17:$O$40,IF(C200=9,Inc_14.01.19!$B$17:$O$40,Inc_21.01.19!$B$17:$O$40))))))))),2,FALSE)</f>
        <v>43479</v>
      </c>
      <c r="J200">
        <f t="shared" si="59"/>
        <v>2019</v>
      </c>
      <c r="K200">
        <f t="shared" si="49"/>
        <v>1</v>
      </c>
      <c r="L200">
        <f t="shared" si="50"/>
        <v>14</v>
      </c>
      <c r="M200" t="s">
        <v>296</v>
      </c>
      <c r="N200" s="66">
        <f t="shared" si="51"/>
        <v>37.409722222218988</v>
      </c>
      <c r="O200" t="str">
        <f>IFERROR(VLOOKUP($A200,IF(C200=1,Pre_04.12.18!$B$17:$O$40,IF(C200=2,Pre_05.12.18!$B$17:$O$40,IF(C200=3,Pre_06.12.18!$B$17:$O$40,IF(C200=4,Pre_07.12.18!$B$17:$O$40,IF(C200=5,Inc_10.12.18!$B$17:$O$40,IF(C200=6,Inc_12.12.18!$B$17:$O$40,IF(C200=7,Inc_14.12.18!$B$17:$O$40,IF(C200=8,Inc_17.12.18!$B$17:$O$40,IF(C200=9,Inc_14.01.19!$B$17:$O$40,Inc_21.01.19!$B$17:$O$40))))))))),14,FALSE),"")</f>
        <v/>
      </c>
      <c r="P200" s="66">
        <f t="shared" si="60"/>
        <v>41.25</v>
      </c>
    </row>
    <row r="201" spans="1:16">
      <c r="A201" t="s">
        <v>4</v>
      </c>
      <c r="B201" t="str">
        <f t="shared" si="56"/>
        <v>HEW22</v>
      </c>
      <c r="C201">
        <f t="shared" si="53"/>
        <v>9</v>
      </c>
      <c r="D201" t="str">
        <f t="shared" si="54"/>
        <v/>
      </c>
      <c r="E201">
        <f>VLOOKUP($A201,Inc_10.12.18!$B$17:$J$40,9,FALSE)</f>
        <v>43441.590277777781</v>
      </c>
      <c r="F201">
        <f t="shared" si="58"/>
        <v>2018</v>
      </c>
      <c r="G201">
        <f t="shared" si="47"/>
        <v>12</v>
      </c>
      <c r="H201">
        <f t="shared" si="48"/>
        <v>7.5902777777810115</v>
      </c>
      <c r="I201" s="144">
        <f>VLOOKUP($A201,IF(C201=1,Pre_04.12.18!$B$17:$O$40,IF(C201=2,Pre_05.12.18!$B$17:$O$40,IF(C201=3,Pre_06.12.18!$B$17:$O$40,IF(C201=4,Pre_07.12.18!$B$17:$O$40,IF(C201=5,Inc_10.12.18!$B$17:$O$40,IF(C201=6,Inc_12.12.18!$B$17:$O$40,IF(C201=7,Inc_14.12.18!$B$17:$O$40,IF(C201=8,Inc_17.12.18!$B$17:$O$40,IF(C201=9,Inc_14.01.19!$B$17:$O$40,Inc_21.01.19!$B$17:$O$40))))))))),2,FALSE)</f>
        <v>43479</v>
      </c>
      <c r="J201">
        <f t="shared" si="59"/>
        <v>2019</v>
      </c>
      <c r="K201">
        <f t="shared" si="49"/>
        <v>1</v>
      </c>
      <c r="L201">
        <f t="shared" si="50"/>
        <v>14</v>
      </c>
      <c r="M201" t="s">
        <v>296</v>
      </c>
      <c r="N201" s="66">
        <f t="shared" si="51"/>
        <v>37.409722222218988</v>
      </c>
      <c r="O201" t="str">
        <f>IFERROR(VLOOKUP($A201,IF(C201=1,Pre_04.12.18!$B$17:$O$40,IF(C201=2,Pre_05.12.18!$B$17:$O$40,IF(C201=3,Pre_06.12.18!$B$17:$O$40,IF(C201=4,Pre_07.12.18!$B$17:$O$40,IF(C201=5,Inc_10.12.18!$B$17:$O$40,IF(C201=6,Inc_12.12.18!$B$17:$O$40,IF(C201=7,Inc_14.12.18!$B$17:$O$40,IF(C201=8,Inc_17.12.18!$B$17:$O$40,IF(C201=9,Inc_14.01.19!$B$17:$O$40,Inc_21.01.19!$B$17:$O$40))))))))),14,FALSE),"")</f>
        <v/>
      </c>
      <c r="P201" s="66">
        <f t="shared" si="60"/>
        <v>41.25</v>
      </c>
    </row>
    <row r="202" spans="1:16">
      <c r="A202" t="s">
        <v>31</v>
      </c>
      <c r="B202" t="str">
        <f t="shared" si="56"/>
        <v>HEW41</v>
      </c>
      <c r="C202">
        <f t="shared" si="53"/>
        <v>9</v>
      </c>
      <c r="D202" t="str">
        <f t="shared" si="54"/>
        <v/>
      </c>
      <c r="E202">
        <f>VLOOKUP($A202,Inc_10.12.18!$B$17:$J$40,9,FALSE)</f>
        <v>43441.590277777781</v>
      </c>
      <c r="F202">
        <f t="shared" si="58"/>
        <v>2018</v>
      </c>
      <c r="G202">
        <f t="shared" si="47"/>
        <v>12</v>
      </c>
      <c r="H202">
        <f t="shared" si="48"/>
        <v>7.5902777777810115</v>
      </c>
      <c r="I202" s="144">
        <f>VLOOKUP($A202,IF(C202=1,Pre_04.12.18!$B$17:$O$40,IF(C202=2,Pre_05.12.18!$B$17:$O$40,IF(C202=3,Pre_06.12.18!$B$17:$O$40,IF(C202=4,Pre_07.12.18!$B$17:$O$40,IF(C202=5,Inc_10.12.18!$B$17:$O$40,IF(C202=6,Inc_12.12.18!$B$17:$O$40,IF(C202=7,Inc_14.12.18!$B$17:$O$40,IF(C202=8,Inc_17.12.18!$B$17:$O$40,IF(C202=9,Inc_14.01.19!$B$17:$O$40,Inc_21.01.19!$B$17:$O$40))))))))),2,FALSE)</f>
        <v>43479</v>
      </c>
      <c r="J202">
        <f t="shared" si="59"/>
        <v>2019</v>
      </c>
      <c r="K202">
        <f t="shared" si="49"/>
        <v>1</v>
      </c>
      <c r="L202">
        <f t="shared" si="50"/>
        <v>14</v>
      </c>
      <c r="M202" t="s">
        <v>296</v>
      </c>
      <c r="N202" s="66">
        <f t="shared" si="51"/>
        <v>37.409722222218988</v>
      </c>
      <c r="O202" t="str">
        <f>IFERROR(VLOOKUP($A202,IF(C202=1,Pre_04.12.18!$B$17:$O$40,IF(C202=2,Pre_05.12.18!$B$17:$O$40,IF(C202=3,Pre_06.12.18!$B$17:$O$40,IF(C202=4,Pre_07.12.18!$B$17:$O$40,IF(C202=5,Inc_10.12.18!$B$17:$O$40,IF(C202=6,Inc_12.12.18!$B$17:$O$40,IF(C202=7,Inc_14.12.18!$B$17:$O$40,IF(C202=8,Inc_17.12.18!$B$17:$O$40,IF(C202=9,Inc_14.01.19!$B$17:$O$40,Inc_21.01.19!$B$17:$O$40))))))))),14,FALSE),"")</f>
        <v/>
      </c>
      <c r="P202" s="66">
        <f t="shared" si="60"/>
        <v>41.25</v>
      </c>
    </row>
    <row r="203" spans="1:16">
      <c r="A203" t="s">
        <v>32</v>
      </c>
      <c r="B203" t="str">
        <f t="shared" si="56"/>
        <v>HEW41</v>
      </c>
      <c r="C203">
        <f t="shared" si="53"/>
        <v>9</v>
      </c>
      <c r="D203" t="str">
        <f t="shared" si="54"/>
        <v/>
      </c>
      <c r="E203">
        <f>VLOOKUP($A203,Inc_10.12.18!$B$17:$J$40,9,FALSE)</f>
        <v>43441.590277777781</v>
      </c>
      <c r="F203">
        <f t="shared" si="58"/>
        <v>2018</v>
      </c>
      <c r="G203">
        <f t="shared" ref="G203:G241" si="61">MONTH(E203)</f>
        <v>12</v>
      </c>
      <c r="H203">
        <f t="shared" ref="H203:H241" si="62">DAY(E203)+E203-ROUNDDOWN(E203,0)</f>
        <v>7.5902777777810115</v>
      </c>
      <c r="I203" s="144">
        <f>VLOOKUP($A203,IF(C203=1,Pre_04.12.18!$B$17:$O$40,IF(C203=2,Pre_05.12.18!$B$17:$O$40,IF(C203=3,Pre_06.12.18!$B$17:$O$40,IF(C203=4,Pre_07.12.18!$B$17:$O$40,IF(C203=5,Inc_10.12.18!$B$17:$O$40,IF(C203=6,Inc_12.12.18!$B$17:$O$40,IF(C203=7,Inc_14.12.18!$B$17:$O$40,IF(C203=8,Inc_17.12.18!$B$17:$O$40,IF(C203=9,Inc_14.01.19!$B$17:$O$40,Inc_21.01.19!$B$17:$O$40))))))))),2,FALSE)</f>
        <v>43479</v>
      </c>
      <c r="J203">
        <f t="shared" si="59"/>
        <v>2019</v>
      </c>
      <c r="K203">
        <f t="shared" ref="K203:K241" si="63">MONTH(I203)</f>
        <v>1</v>
      </c>
      <c r="L203">
        <f t="shared" ref="L203:L241" si="64">DAY(I203)+I203-ROUNDDOWN(I203,0)</f>
        <v>14</v>
      </c>
      <c r="M203" t="s">
        <v>296</v>
      </c>
      <c r="N203" s="66">
        <f t="shared" ref="N203:N241" si="65">I203-E203</f>
        <v>37.409722222218988</v>
      </c>
      <c r="O203" t="str">
        <f>IFERROR(VLOOKUP($A203,IF(C203=1,Pre_04.12.18!$B$17:$O$40,IF(C203=2,Pre_05.12.18!$B$17:$O$40,IF(C203=3,Pre_06.12.18!$B$17:$O$40,IF(C203=4,Pre_07.12.18!$B$17:$O$40,IF(C203=5,Inc_10.12.18!$B$17:$O$40,IF(C203=6,Inc_12.12.18!$B$17:$O$40,IF(C203=7,Inc_14.12.18!$B$17:$O$40,IF(C203=8,Inc_17.12.18!$B$17:$O$40,IF(C203=9,Inc_14.01.19!$B$17:$O$40,Inc_21.01.19!$B$17:$O$40))))))))),14,FALSE),"")</f>
        <v/>
      </c>
      <c r="P203" s="66">
        <f t="shared" si="60"/>
        <v>41.25</v>
      </c>
    </row>
    <row r="204" spans="1:16">
      <c r="A204" t="s">
        <v>5</v>
      </c>
      <c r="B204" t="str">
        <f t="shared" si="56"/>
        <v>HEW42</v>
      </c>
      <c r="C204">
        <f t="shared" si="53"/>
        <v>9</v>
      </c>
      <c r="D204" t="str">
        <f t="shared" si="54"/>
        <v/>
      </c>
      <c r="E204">
        <f>VLOOKUP($A204,Inc_10.12.18!$B$17:$J$40,9,FALSE)</f>
        <v>43441.590277777781</v>
      </c>
      <c r="F204">
        <f t="shared" si="58"/>
        <v>2018</v>
      </c>
      <c r="G204">
        <f t="shared" si="61"/>
        <v>12</v>
      </c>
      <c r="H204">
        <f t="shared" si="62"/>
        <v>7.5902777777810115</v>
      </c>
      <c r="I204" s="144">
        <f>VLOOKUP($A204,IF(C204=1,Pre_04.12.18!$B$17:$O$40,IF(C204=2,Pre_05.12.18!$B$17:$O$40,IF(C204=3,Pre_06.12.18!$B$17:$O$40,IF(C204=4,Pre_07.12.18!$B$17:$O$40,IF(C204=5,Inc_10.12.18!$B$17:$O$40,IF(C204=6,Inc_12.12.18!$B$17:$O$40,IF(C204=7,Inc_14.12.18!$B$17:$O$40,IF(C204=8,Inc_17.12.18!$B$17:$O$40,IF(C204=9,Inc_14.01.19!$B$17:$O$40,Inc_21.01.19!$B$17:$O$40))))))))),2,FALSE)</f>
        <v>43479</v>
      </c>
      <c r="J204">
        <f t="shared" si="59"/>
        <v>2019</v>
      </c>
      <c r="K204">
        <f t="shared" si="63"/>
        <v>1</v>
      </c>
      <c r="L204">
        <f t="shared" si="64"/>
        <v>14</v>
      </c>
      <c r="M204" t="s">
        <v>296</v>
      </c>
      <c r="N204" s="66">
        <f t="shared" si="65"/>
        <v>37.409722222218988</v>
      </c>
      <c r="O204" t="str">
        <f>IFERROR(VLOOKUP($A204,IF(C204=1,Pre_04.12.18!$B$17:$O$40,IF(C204=2,Pre_05.12.18!$B$17:$O$40,IF(C204=3,Pre_06.12.18!$B$17:$O$40,IF(C204=4,Pre_07.12.18!$B$17:$O$40,IF(C204=5,Inc_10.12.18!$B$17:$O$40,IF(C204=6,Inc_12.12.18!$B$17:$O$40,IF(C204=7,Inc_14.12.18!$B$17:$O$40,IF(C204=8,Inc_17.12.18!$B$17:$O$40,IF(C204=9,Inc_14.01.19!$B$17:$O$40,Inc_21.01.19!$B$17:$O$40))))))))),14,FALSE),"")</f>
        <v/>
      </c>
      <c r="P204" s="66">
        <f t="shared" si="60"/>
        <v>41.25</v>
      </c>
    </row>
    <row r="205" spans="1:16">
      <c r="A205" t="s">
        <v>6</v>
      </c>
      <c r="B205" t="str">
        <f t="shared" si="56"/>
        <v>HEW42</v>
      </c>
      <c r="C205">
        <f t="shared" si="53"/>
        <v>9</v>
      </c>
      <c r="D205" t="str">
        <f t="shared" si="54"/>
        <v/>
      </c>
      <c r="E205">
        <f>VLOOKUP($A205,Inc_10.12.18!$B$17:$J$40,9,FALSE)</f>
        <v>43441.590277777781</v>
      </c>
      <c r="F205">
        <f t="shared" si="58"/>
        <v>2018</v>
      </c>
      <c r="G205">
        <f t="shared" si="61"/>
        <v>12</v>
      </c>
      <c r="H205">
        <f t="shared" si="62"/>
        <v>7.5902777777810115</v>
      </c>
      <c r="I205" s="144">
        <f>VLOOKUP($A205,IF(C205=1,Pre_04.12.18!$B$17:$O$40,IF(C205=2,Pre_05.12.18!$B$17:$O$40,IF(C205=3,Pre_06.12.18!$B$17:$O$40,IF(C205=4,Pre_07.12.18!$B$17:$O$40,IF(C205=5,Inc_10.12.18!$B$17:$O$40,IF(C205=6,Inc_12.12.18!$B$17:$O$40,IF(C205=7,Inc_14.12.18!$B$17:$O$40,IF(C205=8,Inc_17.12.18!$B$17:$O$40,IF(C205=9,Inc_14.01.19!$B$17:$O$40,Inc_21.01.19!$B$17:$O$40))))))))),2,FALSE)</f>
        <v>43479</v>
      </c>
      <c r="J205">
        <f t="shared" si="59"/>
        <v>2019</v>
      </c>
      <c r="K205">
        <f t="shared" si="63"/>
        <v>1</v>
      </c>
      <c r="L205">
        <f t="shared" si="64"/>
        <v>14</v>
      </c>
      <c r="M205" t="s">
        <v>296</v>
      </c>
      <c r="N205" s="66">
        <f t="shared" si="65"/>
        <v>37.409722222218988</v>
      </c>
      <c r="O205" t="str">
        <f>IFERROR(VLOOKUP($A205,IF(C205=1,Pre_04.12.18!$B$17:$O$40,IF(C205=2,Pre_05.12.18!$B$17:$O$40,IF(C205=3,Pre_06.12.18!$B$17:$O$40,IF(C205=4,Pre_07.12.18!$B$17:$O$40,IF(C205=5,Inc_10.12.18!$B$17:$O$40,IF(C205=6,Inc_12.12.18!$B$17:$O$40,IF(C205=7,Inc_14.12.18!$B$17:$O$40,IF(C205=8,Inc_17.12.18!$B$17:$O$40,IF(C205=9,Inc_14.01.19!$B$17:$O$40,Inc_21.01.19!$B$17:$O$40))))))))),14,FALSE),"")</f>
        <v/>
      </c>
      <c r="P205" s="66">
        <f t="shared" si="60"/>
        <v>41.25</v>
      </c>
    </row>
    <row r="206" spans="1:16">
      <c r="A206" t="s">
        <v>7</v>
      </c>
      <c r="B206" t="str">
        <f t="shared" si="56"/>
        <v>SEG38</v>
      </c>
      <c r="C206">
        <f t="shared" si="53"/>
        <v>9</v>
      </c>
      <c r="D206" t="str">
        <f t="shared" si="54"/>
        <v/>
      </c>
      <c r="E206">
        <f>VLOOKUP($A206,Inc_10.12.18!$B$17:$J$40,9,FALSE)</f>
        <v>43441.590277777781</v>
      </c>
      <c r="F206">
        <f t="shared" si="58"/>
        <v>2018</v>
      </c>
      <c r="G206">
        <f t="shared" si="61"/>
        <v>12</v>
      </c>
      <c r="H206">
        <f t="shared" si="62"/>
        <v>7.5902777777810115</v>
      </c>
      <c r="I206" s="144">
        <f>VLOOKUP($A206,IF(C206=1,Pre_04.12.18!$B$17:$O$40,IF(C206=2,Pre_05.12.18!$B$17:$O$40,IF(C206=3,Pre_06.12.18!$B$17:$O$40,IF(C206=4,Pre_07.12.18!$B$17:$O$40,IF(C206=5,Inc_10.12.18!$B$17:$O$40,IF(C206=6,Inc_12.12.18!$B$17:$O$40,IF(C206=7,Inc_14.12.18!$B$17:$O$40,IF(C206=8,Inc_17.12.18!$B$17:$O$40,IF(C206=9,Inc_14.01.19!$B$17:$O$40,Inc_21.01.19!$B$17:$O$40))))))))),2,FALSE)</f>
        <v>43479</v>
      </c>
      <c r="J206">
        <f t="shared" si="59"/>
        <v>2019</v>
      </c>
      <c r="K206">
        <f t="shared" si="63"/>
        <v>1</v>
      </c>
      <c r="L206">
        <f t="shared" si="64"/>
        <v>14</v>
      </c>
      <c r="M206" t="s">
        <v>296</v>
      </c>
      <c r="N206" s="66">
        <f t="shared" si="65"/>
        <v>37.409722222218988</v>
      </c>
      <c r="O206" t="str">
        <f>IFERROR(VLOOKUP($A206,IF(C206=1,Pre_04.12.18!$B$17:$O$40,IF(C206=2,Pre_05.12.18!$B$17:$O$40,IF(C206=3,Pre_06.12.18!$B$17:$O$40,IF(C206=4,Pre_07.12.18!$B$17:$O$40,IF(C206=5,Inc_10.12.18!$B$17:$O$40,IF(C206=6,Inc_12.12.18!$B$17:$O$40,IF(C206=7,Inc_14.12.18!$B$17:$O$40,IF(C206=8,Inc_17.12.18!$B$17:$O$40,IF(C206=9,Inc_14.01.19!$B$17:$O$40,Inc_21.01.19!$B$17:$O$40))))))))),14,FALSE),"")</f>
        <v/>
      </c>
      <c r="P206" s="66">
        <f t="shared" si="60"/>
        <v>41.25</v>
      </c>
    </row>
    <row r="207" spans="1:16">
      <c r="A207" t="s">
        <v>8</v>
      </c>
      <c r="B207" t="str">
        <f t="shared" si="56"/>
        <v>SEG38</v>
      </c>
      <c r="C207">
        <f t="shared" si="53"/>
        <v>9</v>
      </c>
      <c r="D207" t="str">
        <f t="shared" si="54"/>
        <v/>
      </c>
      <c r="E207">
        <f>VLOOKUP($A207,Inc_10.12.18!$B$17:$J$40,9,FALSE)</f>
        <v>43441.590277777781</v>
      </c>
      <c r="F207">
        <f t="shared" si="58"/>
        <v>2018</v>
      </c>
      <c r="G207">
        <f t="shared" si="61"/>
        <v>12</v>
      </c>
      <c r="H207">
        <f t="shared" si="62"/>
        <v>7.5902777777810115</v>
      </c>
      <c r="I207" s="144">
        <f>VLOOKUP($A207,IF(C207=1,Pre_04.12.18!$B$17:$O$40,IF(C207=2,Pre_05.12.18!$B$17:$O$40,IF(C207=3,Pre_06.12.18!$B$17:$O$40,IF(C207=4,Pre_07.12.18!$B$17:$O$40,IF(C207=5,Inc_10.12.18!$B$17:$O$40,IF(C207=6,Inc_12.12.18!$B$17:$O$40,IF(C207=7,Inc_14.12.18!$B$17:$O$40,IF(C207=8,Inc_17.12.18!$B$17:$O$40,IF(C207=9,Inc_14.01.19!$B$17:$O$40,Inc_21.01.19!$B$17:$O$40))))))))),2,FALSE)</f>
        <v>43479</v>
      </c>
      <c r="J207">
        <f t="shared" si="59"/>
        <v>2019</v>
      </c>
      <c r="K207">
        <f t="shared" si="63"/>
        <v>1</v>
      </c>
      <c r="L207">
        <f t="shared" si="64"/>
        <v>14</v>
      </c>
      <c r="M207" t="s">
        <v>296</v>
      </c>
      <c r="N207" s="66">
        <f t="shared" si="65"/>
        <v>37.409722222218988</v>
      </c>
      <c r="O207" t="str">
        <f>IFERROR(VLOOKUP($A207,IF(C207=1,Pre_04.12.18!$B$17:$O$40,IF(C207=2,Pre_05.12.18!$B$17:$O$40,IF(C207=3,Pre_06.12.18!$B$17:$O$40,IF(C207=4,Pre_07.12.18!$B$17:$O$40,IF(C207=5,Inc_10.12.18!$B$17:$O$40,IF(C207=6,Inc_12.12.18!$B$17:$O$40,IF(C207=7,Inc_14.12.18!$B$17:$O$40,IF(C207=8,Inc_17.12.18!$B$17:$O$40,IF(C207=9,Inc_14.01.19!$B$17:$O$40,Inc_21.01.19!$B$17:$O$40))))))))),14,FALSE),"")</f>
        <v/>
      </c>
      <c r="P207" s="66">
        <f t="shared" si="60"/>
        <v>41.25</v>
      </c>
    </row>
    <row r="208" spans="1:16">
      <c r="A208" t="s">
        <v>9</v>
      </c>
      <c r="B208" t="str">
        <f t="shared" si="56"/>
        <v>SEG40</v>
      </c>
      <c r="C208">
        <f t="shared" si="53"/>
        <v>9</v>
      </c>
      <c r="D208" t="str">
        <f t="shared" si="54"/>
        <v/>
      </c>
      <c r="E208">
        <f>VLOOKUP($A208,Inc_10.12.18!$B$17:$J$40,9,FALSE)</f>
        <v>43441.590277777781</v>
      </c>
      <c r="F208">
        <f t="shared" si="58"/>
        <v>2018</v>
      </c>
      <c r="G208">
        <f t="shared" si="61"/>
        <v>12</v>
      </c>
      <c r="H208">
        <f t="shared" si="62"/>
        <v>7.5902777777810115</v>
      </c>
      <c r="I208" s="144">
        <f>VLOOKUP($A208,IF(C208=1,Pre_04.12.18!$B$17:$O$40,IF(C208=2,Pre_05.12.18!$B$17:$O$40,IF(C208=3,Pre_06.12.18!$B$17:$O$40,IF(C208=4,Pre_07.12.18!$B$17:$O$40,IF(C208=5,Inc_10.12.18!$B$17:$O$40,IF(C208=6,Inc_12.12.18!$B$17:$O$40,IF(C208=7,Inc_14.12.18!$B$17:$O$40,IF(C208=8,Inc_17.12.18!$B$17:$O$40,IF(C208=9,Inc_14.01.19!$B$17:$O$40,Inc_21.01.19!$B$17:$O$40))))))))),2,FALSE)</f>
        <v>43479</v>
      </c>
      <c r="J208">
        <f t="shared" si="59"/>
        <v>2019</v>
      </c>
      <c r="K208">
        <f t="shared" si="63"/>
        <v>1</v>
      </c>
      <c r="L208">
        <f t="shared" si="64"/>
        <v>14</v>
      </c>
      <c r="M208" t="s">
        <v>296</v>
      </c>
      <c r="N208" s="66">
        <f t="shared" si="65"/>
        <v>37.409722222218988</v>
      </c>
      <c r="O208" t="str">
        <f>IFERROR(VLOOKUP($A208,IF(C208=1,Pre_04.12.18!$B$17:$O$40,IF(C208=2,Pre_05.12.18!$B$17:$O$40,IF(C208=3,Pre_06.12.18!$B$17:$O$40,IF(C208=4,Pre_07.12.18!$B$17:$O$40,IF(C208=5,Inc_10.12.18!$B$17:$O$40,IF(C208=6,Inc_12.12.18!$B$17:$O$40,IF(C208=7,Inc_14.12.18!$B$17:$O$40,IF(C208=8,Inc_17.12.18!$B$17:$O$40,IF(C208=9,Inc_14.01.19!$B$17:$O$40,Inc_21.01.19!$B$17:$O$40))))))))),14,FALSE),"")</f>
        <v/>
      </c>
      <c r="P208" s="66">
        <f t="shared" si="60"/>
        <v>41.25</v>
      </c>
    </row>
    <row r="209" spans="1:16">
      <c r="A209" t="s">
        <v>10</v>
      </c>
      <c r="B209" t="str">
        <f t="shared" si="56"/>
        <v>SEG40</v>
      </c>
      <c r="C209">
        <f t="shared" si="53"/>
        <v>9</v>
      </c>
      <c r="D209" t="str">
        <f t="shared" si="54"/>
        <v/>
      </c>
      <c r="E209">
        <f>VLOOKUP($A209,Inc_10.12.18!$B$17:$J$40,9,FALSE)</f>
        <v>43441.590277777781</v>
      </c>
      <c r="F209">
        <f t="shared" si="58"/>
        <v>2018</v>
      </c>
      <c r="G209">
        <f t="shared" si="61"/>
        <v>12</v>
      </c>
      <c r="H209">
        <f t="shared" si="62"/>
        <v>7.5902777777810115</v>
      </c>
      <c r="I209" s="144">
        <f>VLOOKUP($A209,IF(C209=1,Pre_04.12.18!$B$17:$O$40,IF(C209=2,Pre_05.12.18!$B$17:$O$40,IF(C209=3,Pre_06.12.18!$B$17:$O$40,IF(C209=4,Pre_07.12.18!$B$17:$O$40,IF(C209=5,Inc_10.12.18!$B$17:$O$40,IF(C209=6,Inc_12.12.18!$B$17:$O$40,IF(C209=7,Inc_14.12.18!$B$17:$O$40,IF(C209=8,Inc_17.12.18!$B$17:$O$40,IF(C209=9,Inc_14.01.19!$B$17:$O$40,Inc_21.01.19!$B$17:$O$40))))))))),2,FALSE)</f>
        <v>43479</v>
      </c>
      <c r="J209">
        <f t="shared" si="59"/>
        <v>2019</v>
      </c>
      <c r="K209">
        <f t="shared" si="63"/>
        <v>1</v>
      </c>
      <c r="L209">
        <f t="shared" si="64"/>
        <v>14</v>
      </c>
      <c r="M209" t="s">
        <v>296</v>
      </c>
      <c r="N209" s="66">
        <f t="shared" si="65"/>
        <v>37.409722222218988</v>
      </c>
      <c r="O209" t="str">
        <f>IFERROR(VLOOKUP($A209,IF(C209=1,Pre_04.12.18!$B$17:$O$40,IF(C209=2,Pre_05.12.18!$B$17:$O$40,IF(C209=3,Pre_06.12.18!$B$17:$O$40,IF(C209=4,Pre_07.12.18!$B$17:$O$40,IF(C209=5,Inc_10.12.18!$B$17:$O$40,IF(C209=6,Inc_12.12.18!$B$17:$O$40,IF(C209=7,Inc_14.12.18!$B$17:$O$40,IF(C209=8,Inc_17.12.18!$B$17:$O$40,IF(C209=9,Inc_14.01.19!$B$17:$O$40,Inc_21.01.19!$B$17:$O$40))))))))),14,FALSE),"")</f>
        <v/>
      </c>
      <c r="P209" s="66">
        <f t="shared" si="60"/>
        <v>41.25</v>
      </c>
    </row>
    <row r="210" spans="1:16">
      <c r="A210" t="s">
        <v>11</v>
      </c>
      <c r="B210" t="str">
        <f t="shared" si="56"/>
        <v>SEG46</v>
      </c>
      <c r="C210">
        <f t="shared" si="53"/>
        <v>9</v>
      </c>
      <c r="D210" t="str">
        <f t="shared" si="54"/>
        <v/>
      </c>
      <c r="E210">
        <f>VLOOKUP($A210,Inc_10.12.18!$B$17:$J$40,9,FALSE)</f>
        <v>43441.590277777781</v>
      </c>
      <c r="F210">
        <f t="shared" si="58"/>
        <v>2018</v>
      </c>
      <c r="G210">
        <f t="shared" si="61"/>
        <v>12</v>
      </c>
      <c r="H210">
        <f t="shared" si="62"/>
        <v>7.5902777777810115</v>
      </c>
      <c r="I210" s="144">
        <f>VLOOKUP($A210,IF(C210=1,Pre_04.12.18!$B$17:$O$40,IF(C210=2,Pre_05.12.18!$B$17:$O$40,IF(C210=3,Pre_06.12.18!$B$17:$O$40,IF(C210=4,Pre_07.12.18!$B$17:$O$40,IF(C210=5,Inc_10.12.18!$B$17:$O$40,IF(C210=6,Inc_12.12.18!$B$17:$O$40,IF(C210=7,Inc_14.12.18!$B$17:$O$40,IF(C210=8,Inc_17.12.18!$B$17:$O$40,IF(C210=9,Inc_14.01.19!$B$17:$O$40,Inc_21.01.19!$B$17:$O$40))))))))),2,FALSE)</f>
        <v>43479</v>
      </c>
      <c r="J210">
        <f t="shared" si="59"/>
        <v>2019</v>
      </c>
      <c r="K210">
        <f t="shared" si="63"/>
        <v>1</v>
      </c>
      <c r="L210">
        <f t="shared" si="64"/>
        <v>14</v>
      </c>
      <c r="M210" t="s">
        <v>296</v>
      </c>
      <c r="N210" s="66">
        <f t="shared" si="65"/>
        <v>37.409722222218988</v>
      </c>
      <c r="O210" t="str">
        <f>IFERROR(VLOOKUP($A210,IF(C210=1,Pre_04.12.18!$B$17:$O$40,IF(C210=2,Pre_05.12.18!$B$17:$O$40,IF(C210=3,Pre_06.12.18!$B$17:$O$40,IF(C210=4,Pre_07.12.18!$B$17:$O$40,IF(C210=5,Inc_10.12.18!$B$17:$O$40,IF(C210=6,Inc_12.12.18!$B$17:$O$40,IF(C210=7,Inc_14.12.18!$B$17:$O$40,IF(C210=8,Inc_17.12.18!$B$17:$O$40,IF(C210=9,Inc_14.01.19!$B$17:$O$40,Inc_21.01.19!$B$17:$O$40))))))))),14,FALSE),"")</f>
        <v/>
      </c>
      <c r="P210" s="66">
        <f t="shared" si="60"/>
        <v>41.25</v>
      </c>
    </row>
    <row r="211" spans="1:16">
      <c r="A211" t="s">
        <v>12</v>
      </c>
      <c r="B211" t="str">
        <f t="shared" si="56"/>
        <v>SEG46</v>
      </c>
      <c r="C211">
        <f t="shared" si="53"/>
        <v>9</v>
      </c>
      <c r="D211" t="str">
        <f t="shared" si="54"/>
        <v/>
      </c>
      <c r="E211">
        <f>VLOOKUP($A211,Inc_10.12.18!$B$17:$J$40,9,FALSE)</f>
        <v>43441.590277777781</v>
      </c>
      <c r="F211">
        <f t="shared" si="58"/>
        <v>2018</v>
      </c>
      <c r="G211">
        <f t="shared" si="61"/>
        <v>12</v>
      </c>
      <c r="H211">
        <f t="shared" si="62"/>
        <v>7.5902777777810115</v>
      </c>
      <c r="I211" s="144">
        <f>VLOOKUP($A211,IF(C211=1,Pre_04.12.18!$B$17:$O$40,IF(C211=2,Pre_05.12.18!$B$17:$O$40,IF(C211=3,Pre_06.12.18!$B$17:$O$40,IF(C211=4,Pre_07.12.18!$B$17:$O$40,IF(C211=5,Inc_10.12.18!$B$17:$O$40,IF(C211=6,Inc_12.12.18!$B$17:$O$40,IF(C211=7,Inc_14.12.18!$B$17:$O$40,IF(C211=8,Inc_17.12.18!$B$17:$O$40,IF(C211=9,Inc_14.01.19!$B$17:$O$40,Inc_21.01.19!$B$17:$O$40))))))))),2,FALSE)</f>
        <v>43479</v>
      </c>
      <c r="J211">
        <f t="shared" si="59"/>
        <v>2019</v>
      </c>
      <c r="K211">
        <f t="shared" si="63"/>
        <v>1</v>
      </c>
      <c r="L211">
        <f t="shared" si="64"/>
        <v>14</v>
      </c>
      <c r="M211" t="s">
        <v>296</v>
      </c>
      <c r="N211" s="66">
        <f t="shared" si="65"/>
        <v>37.409722222218988</v>
      </c>
      <c r="O211" t="str">
        <f>IFERROR(VLOOKUP($A211,IF(C211=1,Pre_04.12.18!$B$17:$O$40,IF(C211=2,Pre_05.12.18!$B$17:$O$40,IF(C211=3,Pre_06.12.18!$B$17:$O$40,IF(C211=4,Pre_07.12.18!$B$17:$O$40,IF(C211=5,Inc_10.12.18!$B$17:$O$40,IF(C211=6,Inc_12.12.18!$B$17:$O$40,IF(C211=7,Inc_14.12.18!$B$17:$O$40,IF(C211=8,Inc_17.12.18!$B$17:$O$40,IF(C211=9,Inc_14.01.19!$B$17:$O$40,Inc_21.01.19!$B$17:$O$40))))))))),14,FALSE),"")</f>
        <v/>
      </c>
      <c r="P211" s="66">
        <f t="shared" si="60"/>
        <v>41.25</v>
      </c>
    </row>
    <row r="212" spans="1:16">
      <c r="A212" t="s">
        <v>13</v>
      </c>
      <c r="B212" t="str">
        <f t="shared" si="56"/>
        <v>SEW11</v>
      </c>
      <c r="C212">
        <f t="shared" si="53"/>
        <v>9</v>
      </c>
      <c r="D212" t="str">
        <f t="shared" si="54"/>
        <v/>
      </c>
      <c r="E212">
        <f>VLOOKUP($A212,Inc_10.12.18!$B$17:$J$40,9,FALSE)</f>
        <v>43441.590277777781</v>
      </c>
      <c r="F212">
        <f t="shared" si="58"/>
        <v>2018</v>
      </c>
      <c r="G212">
        <f t="shared" si="61"/>
        <v>12</v>
      </c>
      <c r="H212">
        <f t="shared" si="62"/>
        <v>7.5902777777810115</v>
      </c>
      <c r="I212" s="144">
        <f>VLOOKUP($A212,IF(C212=1,Pre_04.12.18!$B$17:$O$40,IF(C212=2,Pre_05.12.18!$B$17:$O$40,IF(C212=3,Pre_06.12.18!$B$17:$O$40,IF(C212=4,Pre_07.12.18!$B$17:$O$40,IF(C212=5,Inc_10.12.18!$B$17:$O$40,IF(C212=6,Inc_12.12.18!$B$17:$O$40,IF(C212=7,Inc_14.12.18!$B$17:$O$40,IF(C212=8,Inc_17.12.18!$B$17:$O$40,IF(C212=9,Inc_14.01.19!$B$17:$O$40,Inc_21.01.19!$B$17:$O$40))))))))),2,FALSE)</f>
        <v>43479</v>
      </c>
      <c r="J212">
        <f t="shared" si="59"/>
        <v>2019</v>
      </c>
      <c r="K212">
        <f t="shared" si="63"/>
        <v>1</v>
      </c>
      <c r="L212">
        <f t="shared" si="64"/>
        <v>14</v>
      </c>
      <c r="M212" t="s">
        <v>296</v>
      </c>
      <c r="N212" s="66">
        <f t="shared" si="65"/>
        <v>37.409722222218988</v>
      </c>
      <c r="O212" t="str">
        <f>IFERROR(VLOOKUP($A212,IF(C212=1,Pre_04.12.18!$B$17:$O$40,IF(C212=2,Pre_05.12.18!$B$17:$O$40,IF(C212=3,Pre_06.12.18!$B$17:$O$40,IF(C212=4,Pre_07.12.18!$B$17:$O$40,IF(C212=5,Inc_10.12.18!$B$17:$O$40,IF(C212=6,Inc_12.12.18!$B$17:$O$40,IF(C212=7,Inc_14.12.18!$B$17:$O$40,IF(C212=8,Inc_17.12.18!$B$17:$O$40,IF(C212=9,Inc_14.01.19!$B$17:$O$40,Inc_21.01.19!$B$17:$O$40))))))))),14,FALSE),"")</f>
        <v/>
      </c>
      <c r="P212" s="66">
        <f t="shared" si="60"/>
        <v>41.25</v>
      </c>
    </row>
    <row r="213" spans="1:16">
      <c r="A213" t="s">
        <v>14</v>
      </c>
      <c r="B213" t="str">
        <f t="shared" si="56"/>
        <v>SEW11</v>
      </c>
      <c r="C213">
        <f t="shared" si="53"/>
        <v>9</v>
      </c>
      <c r="D213" t="str">
        <f t="shared" si="54"/>
        <v/>
      </c>
      <c r="E213">
        <f>VLOOKUP($A213,Inc_10.12.18!$B$17:$J$40,9,FALSE)</f>
        <v>43441.590277777781</v>
      </c>
      <c r="F213">
        <f t="shared" si="58"/>
        <v>2018</v>
      </c>
      <c r="G213">
        <f t="shared" si="61"/>
        <v>12</v>
      </c>
      <c r="H213">
        <f t="shared" si="62"/>
        <v>7.5902777777810115</v>
      </c>
      <c r="I213" s="144">
        <f>VLOOKUP($A213,IF(C213=1,Pre_04.12.18!$B$17:$O$40,IF(C213=2,Pre_05.12.18!$B$17:$O$40,IF(C213=3,Pre_06.12.18!$B$17:$O$40,IF(C213=4,Pre_07.12.18!$B$17:$O$40,IF(C213=5,Inc_10.12.18!$B$17:$O$40,IF(C213=6,Inc_12.12.18!$B$17:$O$40,IF(C213=7,Inc_14.12.18!$B$17:$O$40,IF(C213=8,Inc_17.12.18!$B$17:$O$40,IF(C213=9,Inc_14.01.19!$B$17:$O$40,Inc_21.01.19!$B$17:$O$40))))))))),2,FALSE)</f>
        <v>43479</v>
      </c>
      <c r="J213">
        <f t="shared" si="59"/>
        <v>2019</v>
      </c>
      <c r="K213">
        <f t="shared" si="63"/>
        <v>1</v>
      </c>
      <c r="L213">
        <f t="shared" si="64"/>
        <v>14</v>
      </c>
      <c r="M213" t="s">
        <v>296</v>
      </c>
      <c r="N213" s="66">
        <f t="shared" si="65"/>
        <v>37.409722222218988</v>
      </c>
      <c r="O213" t="str">
        <f>IFERROR(VLOOKUP($A213,IF(C213=1,Pre_04.12.18!$B$17:$O$40,IF(C213=2,Pre_05.12.18!$B$17:$O$40,IF(C213=3,Pre_06.12.18!$B$17:$O$40,IF(C213=4,Pre_07.12.18!$B$17:$O$40,IF(C213=5,Inc_10.12.18!$B$17:$O$40,IF(C213=6,Inc_12.12.18!$B$17:$O$40,IF(C213=7,Inc_14.12.18!$B$17:$O$40,IF(C213=8,Inc_17.12.18!$B$17:$O$40,IF(C213=9,Inc_14.01.19!$B$17:$O$40,Inc_21.01.19!$B$17:$O$40))))))))),14,FALSE),"")</f>
        <v/>
      </c>
      <c r="P213" s="66">
        <f t="shared" si="60"/>
        <v>41.25</v>
      </c>
    </row>
    <row r="214" spans="1:16">
      <c r="A214" t="s">
        <v>15</v>
      </c>
      <c r="B214" t="str">
        <f t="shared" si="56"/>
        <v>SEW34</v>
      </c>
      <c r="C214">
        <f t="shared" si="53"/>
        <v>9</v>
      </c>
      <c r="D214" t="str">
        <f t="shared" si="54"/>
        <v/>
      </c>
      <c r="E214">
        <f>VLOOKUP($A214,Inc_10.12.18!$B$17:$J$40,9,FALSE)</f>
        <v>43441.590277777781</v>
      </c>
      <c r="F214">
        <f t="shared" si="58"/>
        <v>2018</v>
      </c>
      <c r="G214">
        <f t="shared" si="61"/>
        <v>12</v>
      </c>
      <c r="H214">
        <f t="shared" si="62"/>
        <v>7.5902777777810115</v>
      </c>
      <c r="I214" s="144">
        <f>VLOOKUP($A214,IF(C214=1,Pre_04.12.18!$B$17:$O$40,IF(C214=2,Pre_05.12.18!$B$17:$O$40,IF(C214=3,Pre_06.12.18!$B$17:$O$40,IF(C214=4,Pre_07.12.18!$B$17:$O$40,IF(C214=5,Inc_10.12.18!$B$17:$O$40,IF(C214=6,Inc_12.12.18!$B$17:$O$40,IF(C214=7,Inc_14.12.18!$B$17:$O$40,IF(C214=8,Inc_17.12.18!$B$17:$O$40,IF(C214=9,Inc_14.01.19!$B$17:$O$40,Inc_21.01.19!$B$17:$O$40))))))))),2,FALSE)</f>
        <v>43479.504861111112</v>
      </c>
      <c r="J214">
        <f t="shared" si="59"/>
        <v>2019</v>
      </c>
      <c r="K214">
        <f t="shared" si="63"/>
        <v>1</v>
      </c>
      <c r="L214">
        <f t="shared" si="64"/>
        <v>14.504861111112405</v>
      </c>
      <c r="M214" t="s">
        <v>296</v>
      </c>
      <c r="N214" s="66">
        <f t="shared" si="65"/>
        <v>37.914583333331393</v>
      </c>
      <c r="O214">
        <f>IFERROR(VLOOKUP($A214,IF(C214=1,Pre_04.12.18!$B$17:$O$40,IF(C214=2,Pre_05.12.18!$B$17:$O$40,IF(C214=3,Pre_06.12.18!$B$17:$O$40,IF(C214=4,Pre_07.12.18!$B$17:$O$40,IF(C214=5,Inc_10.12.18!$B$17:$O$40,IF(C214=6,Inc_12.12.18!$B$17:$O$40,IF(C214=7,Inc_14.12.18!$B$17:$O$40,IF(C214=8,Inc_17.12.18!$B$17:$O$40,IF(C214=9,Inc_14.01.19!$B$17:$O$40,Inc_21.01.19!$B$17:$O$40))))))))),14,FALSE),"")</f>
        <v>9.6052272981845999</v>
      </c>
      <c r="P214" s="66">
        <f t="shared" si="60"/>
        <v>41.754861111112405</v>
      </c>
    </row>
    <row r="215" spans="1:16">
      <c r="A215" t="s">
        <v>16</v>
      </c>
      <c r="B215" t="str">
        <f t="shared" si="56"/>
        <v>SEW34</v>
      </c>
      <c r="C215">
        <f t="shared" si="53"/>
        <v>9</v>
      </c>
      <c r="D215" t="str">
        <f t="shared" si="54"/>
        <v/>
      </c>
      <c r="E215">
        <f>VLOOKUP($A215,Inc_10.12.18!$B$17:$J$40,9,FALSE)</f>
        <v>43441.590277777781</v>
      </c>
      <c r="F215">
        <f t="shared" si="58"/>
        <v>2018</v>
      </c>
      <c r="G215">
        <f t="shared" si="61"/>
        <v>12</v>
      </c>
      <c r="H215">
        <f t="shared" si="62"/>
        <v>7.5902777777810115</v>
      </c>
      <c r="I215" s="144">
        <f>VLOOKUP($A215,IF(C215=1,Pre_04.12.18!$B$17:$O$40,IF(C215=2,Pre_05.12.18!$B$17:$O$40,IF(C215=3,Pre_06.12.18!$B$17:$O$40,IF(C215=4,Pre_07.12.18!$B$17:$O$40,IF(C215=5,Inc_10.12.18!$B$17:$O$40,IF(C215=6,Inc_12.12.18!$B$17:$O$40,IF(C215=7,Inc_14.12.18!$B$17:$O$40,IF(C215=8,Inc_17.12.18!$B$17:$O$40,IF(C215=9,Inc_14.01.19!$B$17:$O$40,Inc_21.01.19!$B$17:$O$40))))))))),2,FALSE)</f>
        <v>43479.504861111112</v>
      </c>
      <c r="J215">
        <f t="shared" si="59"/>
        <v>2019</v>
      </c>
      <c r="K215">
        <f t="shared" si="63"/>
        <v>1</v>
      </c>
      <c r="L215">
        <f t="shared" si="64"/>
        <v>14.504861111112405</v>
      </c>
      <c r="M215" t="s">
        <v>296</v>
      </c>
      <c r="N215" s="66">
        <f t="shared" si="65"/>
        <v>37.914583333331393</v>
      </c>
      <c r="O215">
        <f>IFERROR(VLOOKUP($A215,IF(C215=1,Pre_04.12.18!$B$17:$O$40,IF(C215=2,Pre_05.12.18!$B$17:$O$40,IF(C215=3,Pre_06.12.18!$B$17:$O$40,IF(C215=4,Pre_07.12.18!$B$17:$O$40,IF(C215=5,Inc_10.12.18!$B$17:$O$40,IF(C215=6,Inc_12.12.18!$B$17:$O$40,IF(C215=7,Inc_14.12.18!$B$17:$O$40,IF(C215=8,Inc_17.12.18!$B$17:$O$40,IF(C215=9,Inc_14.01.19!$B$17:$O$40,Inc_21.01.19!$B$17:$O$40))))))))),14,FALSE),"")</f>
        <v>13.616266184527984</v>
      </c>
      <c r="P215" s="66">
        <f t="shared" si="60"/>
        <v>41.754861111112405</v>
      </c>
    </row>
    <row r="216" spans="1:16">
      <c r="A216" t="s">
        <v>17</v>
      </c>
      <c r="B216" t="str">
        <f t="shared" si="56"/>
        <v>SEW43</v>
      </c>
      <c r="C216">
        <f t="shared" si="53"/>
        <v>9</v>
      </c>
      <c r="D216" t="str">
        <f t="shared" si="54"/>
        <v/>
      </c>
      <c r="E216">
        <f>VLOOKUP($A216,Inc_10.12.18!$B$17:$J$40,9,FALSE)</f>
        <v>43441.590277777781</v>
      </c>
      <c r="F216">
        <f t="shared" si="58"/>
        <v>2018</v>
      </c>
      <c r="G216">
        <f t="shared" si="61"/>
        <v>12</v>
      </c>
      <c r="H216">
        <f t="shared" si="62"/>
        <v>7.5902777777810115</v>
      </c>
      <c r="I216" s="144">
        <f>VLOOKUP($A216,IF(C216=1,Pre_04.12.18!$B$17:$O$40,IF(C216=2,Pre_05.12.18!$B$17:$O$40,IF(C216=3,Pre_06.12.18!$B$17:$O$40,IF(C216=4,Pre_07.12.18!$B$17:$O$40,IF(C216=5,Inc_10.12.18!$B$17:$O$40,IF(C216=6,Inc_12.12.18!$B$17:$O$40,IF(C216=7,Inc_14.12.18!$B$17:$O$40,IF(C216=8,Inc_17.12.18!$B$17:$O$40,IF(C216=9,Inc_14.01.19!$B$17:$O$40,Inc_21.01.19!$B$17:$O$40))))))))),2,FALSE)</f>
        <v>43479</v>
      </c>
      <c r="J216">
        <f t="shared" si="59"/>
        <v>2019</v>
      </c>
      <c r="K216">
        <f t="shared" si="63"/>
        <v>1</v>
      </c>
      <c r="L216">
        <f t="shared" si="64"/>
        <v>14</v>
      </c>
      <c r="M216" t="s">
        <v>296</v>
      </c>
      <c r="N216" s="66">
        <f t="shared" si="65"/>
        <v>37.409722222218988</v>
      </c>
      <c r="O216" t="str">
        <f>IFERROR(VLOOKUP($A216,IF(C216=1,Pre_04.12.18!$B$17:$O$40,IF(C216=2,Pre_05.12.18!$B$17:$O$40,IF(C216=3,Pre_06.12.18!$B$17:$O$40,IF(C216=4,Pre_07.12.18!$B$17:$O$40,IF(C216=5,Inc_10.12.18!$B$17:$O$40,IF(C216=6,Inc_12.12.18!$B$17:$O$40,IF(C216=7,Inc_14.12.18!$B$17:$O$40,IF(C216=8,Inc_17.12.18!$B$17:$O$40,IF(C216=9,Inc_14.01.19!$B$17:$O$40,Inc_21.01.19!$B$17:$O$40))))))))),14,FALSE),"")</f>
        <v/>
      </c>
      <c r="P216" s="66">
        <f t="shared" si="60"/>
        <v>41.25</v>
      </c>
    </row>
    <row r="217" spans="1:16">
      <c r="A217" t="s">
        <v>18</v>
      </c>
      <c r="B217" t="str">
        <f t="shared" si="56"/>
        <v>SEW43</v>
      </c>
      <c r="C217">
        <f t="shared" si="53"/>
        <v>9</v>
      </c>
      <c r="D217" t="str">
        <f t="shared" si="54"/>
        <v/>
      </c>
      <c r="E217">
        <f>VLOOKUP($A217,Inc_10.12.18!$B$17:$J$40,9,FALSE)</f>
        <v>43441.590277777781</v>
      </c>
      <c r="F217">
        <f t="shared" si="58"/>
        <v>2018</v>
      </c>
      <c r="G217">
        <f t="shared" si="61"/>
        <v>12</v>
      </c>
      <c r="H217">
        <f t="shared" si="62"/>
        <v>7.5902777777810115</v>
      </c>
      <c r="I217" s="144">
        <f>VLOOKUP($A217,IF(C217=1,Pre_04.12.18!$B$17:$O$40,IF(C217=2,Pre_05.12.18!$B$17:$O$40,IF(C217=3,Pre_06.12.18!$B$17:$O$40,IF(C217=4,Pre_07.12.18!$B$17:$O$40,IF(C217=5,Inc_10.12.18!$B$17:$O$40,IF(C217=6,Inc_12.12.18!$B$17:$O$40,IF(C217=7,Inc_14.12.18!$B$17:$O$40,IF(C217=8,Inc_17.12.18!$B$17:$O$40,IF(C217=9,Inc_14.01.19!$B$17:$O$40,Inc_21.01.19!$B$17:$O$40))))))))),2,FALSE)</f>
        <v>43479</v>
      </c>
      <c r="J217">
        <f t="shared" si="59"/>
        <v>2019</v>
      </c>
      <c r="K217">
        <f t="shared" si="63"/>
        <v>1</v>
      </c>
      <c r="L217">
        <f t="shared" si="64"/>
        <v>14</v>
      </c>
      <c r="M217" t="s">
        <v>296</v>
      </c>
      <c r="N217" s="66">
        <f t="shared" si="65"/>
        <v>37.409722222218988</v>
      </c>
      <c r="O217" t="str">
        <f>IFERROR(VLOOKUP($A217,IF(C217=1,Pre_04.12.18!$B$17:$O$40,IF(C217=2,Pre_05.12.18!$B$17:$O$40,IF(C217=3,Pre_06.12.18!$B$17:$O$40,IF(C217=4,Pre_07.12.18!$B$17:$O$40,IF(C217=5,Inc_10.12.18!$B$17:$O$40,IF(C217=6,Inc_12.12.18!$B$17:$O$40,IF(C217=7,Inc_14.12.18!$B$17:$O$40,IF(C217=8,Inc_17.12.18!$B$17:$O$40,IF(C217=9,Inc_14.01.19!$B$17:$O$40,Inc_21.01.19!$B$17:$O$40))))))))),14,FALSE),"")</f>
        <v/>
      </c>
      <c r="P217" s="66">
        <f t="shared" si="60"/>
        <v>41.25</v>
      </c>
    </row>
    <row r="218" spans="1:16">
      <c r="A218" t="s">
        <v>27</v>
      </c>
      <c r="B218" t="str">
        <f t="shared" si="56"/>
        <v>HEG10</v>
      </c>
      <c r="C218">
        <v>10</v>
      </c>
      <c r="D218" t="str">
        <f t="shared" si="54"/>
        <v/>
      </c>
      <c r="E218">
        <f>VLOOKUP($A218,Inc_10.12.18!$B$17:$J$40,9,FALSE)</f>
        <v>43441.590277777781</v>
      </c>
      <c r="F218">
        <f t="shared" si="58"/>
        <v>2018</v>
      </c>
      <c r="G218">
        <f t="shared" si="61"/>
        <v>12</v>
      </c>
      <c r="H218">
        <f t="shared" si="62"/>
        <v>7.5902777777810115</v>
      </c>
      <c r="I218" s="144">
        <f>VLOOKUP($A218,IF(C218=1,Pre_04.12.18!$B$17:$O$40,IF(C218=2,Pre_05.12.18!$B$17:$O$40,IF(C218=3,Pre_06.12.18!$B$17:$O$40,IF(C218=4,Pre_07.12.18!$B$17:$O$40,IF(C218=5,Inc_10.12.18!$B$17:$O$40,IF(C218=6,Inc_12.12.18!$B$17:$O$40,IF(C218=7,Inc_14.12.18!$B$17:$O$40,IF(C218=8,Inc_17.12.18!$B$17:$O$40,IF(C218=9,Inc_14.01.19!$B$17:$O$40,Inc_21.01.19!$B$17:$O$40))))))))),2,FALSE)</f>
        <v>43486</v>
      </c>
      <c r="J218">
        <f t="shared" si="59"/>
        <v>2019</v>
      </c>
      <c r="K218">
        <f t="shared" si="63"/>
        <v>1</v>
      </c>
      <c r="L218">
        <f t="shared" si="64"/>
        <v>21</v>
      </c>
      <c r="M218" t="s">
        <v>296</v>
      </c>
      <c r="N218" s="66">
        <f t="shared" si="65"/>
        <v>44.409722222218988</v>
      </c>
      <c r="O218" t="str">
        <f>IFERROR(VLOOKUP($A218,IF(C218=1,Pre_04.12.18!$B$17:$O$40,IF(C218=2,Pre_05.12.18!$B$17:$O$40,IF(C218=3,Pre_06.12.18!$B$17:$O$40,IF(C218=4,Pre_07.12.18!$B$17:$O$40,IF(C218=5,Inc_10.12.18!$B$17:$O$40,IF(C218=6,Inc_12.12.18!$B$17:$O$40,IF(C218=7,Inc_14.12.18!$B$17:$O$40,IF(C218=8,Inc_17.12.18!$B$17:$O$40,IF(C218=9,Inc_14.01.19!$B$17:$O$40,Inc_21.01.19!$B$17:$O$40))))))))),14,FALSE),"")</f>
        <v/>
      </c>
      <c r="P218" s="66">
        <f t="shared" si="60"/>
        <v>48.25</v>
      </c>
    </row>
    <row r="219" spans="1:16">
      <c r="A219" t="s">
        <v>28</v>
      </c>
      <c r="B219" t="str">
        <f t="shared" si="56"/>
        <v>HEG10</v>
      </c>
      <c r="C219">
        <f t="shared" ref="C219:C241" si="66">C218</f>
        <v>10</v>
      </c>
      <c r="D219" t="str">
        <f t="shared" ref="D219:D241" si="67">IF(AND(C219&lt;&gt;C218,I219=I218),"fix meas date",IF(AND(C219&lt;&gt;C218,O219=O195,O219&lt;&gt;""),"fix mgCO2 ref",""))</f>
        <v/>
      </c>
      <c r="E219">
        <f>VLOOKUP($A219,Inc_10.12.18!$B$17:$J$40,9,FALSE)</f>
        <v>43441.590277777781</v>
      </c>
      <c r="F219">
        <f t="shared" si="58"/>
        <v>2018</v>
      </c>
      <c r="G219">
        <f t="shared" si="61"/>
        <v>12</v>
      </c>
      <c r="H219">
        <f t="shared" si="62"/>
        <v>7.5902777777810115</v>
      </c>
      <c r="I219" s="144">
        <f>VLOOKUP($A219,IF(C219=1,Pre_04.12.18!$B$17:$O$40,IF(C219=2,Pre_05.12.18!$B$17:$O$40,IF(C219=3,Pre_06.12.18!$B$17:$O$40,IF(C219=4,Pre_07.12.18!$B$17:$O$40,IF(C219=5,Inc_10.12.18!$B$17:$O$40,IF(C219=6,Inc_12.12.18!$B$17:$O$40,IF(C219=7,Inc_14.12.18!$B$17:$O$40,IF(C219=8,Inc_17.12.18!$B$17:$O$40,IF(C219=9,Inc_14.01.19!$B$17:$O$40,Inc_21.01.19!$B$17:$O$40))))))))),2,FALSE)</f>
        <v>43486</v>
      </c>
      <c r="J219">
        <f t="shared" si="59"/>
        <v>2019</v>
      </c>
      <c r="K219">
        <f t="shared" si="63"/>
        <v>1</v>
      </c>
      <c r="L219">
        <f t="shared" si="64"/>
        <v>21</v>
      </c>
      <c r="M219" t="s">
        <v>296</v>
      </c>
      <c r="N219" s="66">
        <f t="shared" si="65"/>
        <v>44.409722222218988</v>
      </c>
      <c r="O219" t="str">
        <f>IFERROR(VLOOKUP($A219,IF(C219=1,Pre_04.12.18!$B$17:$O$40,IF(C219=2,Pre_05.12.18!$B$17:$O$40,IF(C219=3,Pre_06.12.18!$B$17:$O$40,IF(C219=4,Pre_07.12.18!$B$17:$O$40,IF(C219=5,Inc_10.12.18!$B$17:$O$40,IF(C219=6,Inc_12.12.18!$B$17:$O$40,IF(C219=7,Inc_14.12.18!$B$17:$O$40,IF(C219=8,Inc_17.12.18!$B$17:$O$40,IF(C219=9,Inc_14.01.19!$B$17:$O$40,Inc_21.01.19!$B$17:$O$40))))))))),14,FALSE),"")</f>
        <v/>
      </c>
      <c r="P219" s="66">
        <f t="shared" si="60"/>
        <v>48.25</v>
      </c>
    </row>
    <row r="220" spans="1:16">
      <c r="A220" t="s">
        <v>25</v>
      </c>
      <c r="B220" t="str">
        <f t="shared" si="56"/>
        <v>HEG32</v>
      </c>
      <c r="C220">
        <f t="shared" si="66"/>
        <v>10</v>
      </c>
      <c r="D220" t="str">
        <f t="shared" si="67"/>
        <v/>
      </c>
      <c r="E220">
        <f>VLOOKUP($A220,Inc_10.12.18!$B$17:$J$40,9,FALSE)</f>
        <v>43441.590277777781</v>
      </c>
      <c r="F220">
        <f t="shared" si="58"/>
        <v>2018</v>
      </c>
      <c r="G220">
        <f t="shared" si="61"/>
        <v>12</v>
      </c>
      <c r="H220">
        <f t="shared" si="62"/>
        <v>7.5902777777810115</v>
      </c>
      <c r="I220" s="144">
        <f>VLOOKUP($A220,IF(C220=1,Pre_04.12.18!$B$17:$O$40,IF(C220=2,Pre_05.12.18!$B$17:$O$40,IF(C220=3,Pre_06.12.18!$B$17:$O$40,IF(C220=4,Pre_07.12.18!$B$17:$O$40,IF(C220=5,Inc_10.12.18!$B$17:$O$40,IF(C220=6,Inc_12.12.18!$B$17:$O$40,IF(C220=7,Inc_14.12.18!$B$17:$O$40,IF(C220=8,Inc_17.12.18!$B$17:$O$40,IF(C220=9,Inc_14.01.19!$B$17:$O$40,Inc_21.01.19!$B$17:$O$40))))))))),2,FALSE)</f>
        <v>43486</v>
      </c>
      <c r="J220">
        <f t="shared" si="59"/>
        <v>2019</v>
      </c>
      <c r="K220">
        <f t="shared" si="63"/>
        <v>1</v>
      </c>
      <c r="L220">
        <f t="shared" si="64"/>
        <v>21</v>
      </c>
      <c r="M220" t="s">
        <v>296</v>
      </c>
      <c r="N220" s="66">
        <f t="shared" si="65"/>
        <v>44.409722222218988</v>
      </c>
      <c r="O220" t="str">
        <f>IFERROR(VLOOKUP($A220,IF(C220=1,Pre_04.12.18!$B$17:$O$40,IF(C220=2,Pre_05.12.18!$B$17:$O$40,IF(C220=3,Pre_06.12.18!$B$17:$O$40,IF(C220=4,Pre_07.12.18!$B$17:$O$40,IF(C220=5,Inc_10.12.18!$B$17:$O$40,IF(C220=6,Inc_12.12.18!$B$17:$O$40,IF(C220=7,Inc_14.12.18!$B$17:$O$40,IF(C220=8,Inc_17.12.18!$B$17:$O$40,IF(C220=9,Inc_14.01.19!$B$17:$O$40,Inc_21.01.19!$B$17:$O$40))))))))),14,FALSE),"")</f>
        <v/>
      </c>
      <c r="P220" s="66">
        <f t="shared" si="60"/>
        <v>48.25</v>
      </c>
    </row>
    <row r="221" spans="1:16">
      <c r="A221" t="s">
        <v>26</v>
      </c>
      <c r="B221" t="str">
        <f t="shared" si="56"/>
        <v>HEG32</v>
      </c>
      <c r="C221">
        <f t="shared" si="66"/>
        <v>10</v>
      </c>
      <c r="D221" t="str">
        <f t="shared" si="67"/>
        <v/>
      </c>
      <c r="E221">
        <f>VLOOKUP($A221,Inc_10.12.18!$B$17:$J$40,9,FALSE)</f>
        <v>43441.590277777781</v>
      </c>
      <c r="F221">
        <f t="shared" si="58"/>
        <v>2018</v>
      </c>
      <c r="G221">
        <f t="shared" si="61"/>
        <v>12</v>
      </c>
      <c r="H221">
        <f t="shared" si="62"/>
        <v>7.5902777777810115</v>
      </c>
      <c r="I221" s="144">
        <f>VLOOKUP($A221,IF(C221=1,Pre_04.12.18!$B$17:$O$40,IF(C221=2,Pre_05.12.18!$B$17:$O$40,IF(C221=3,Pre_06.12.18!$B$17:$O$40,IF(C221=4,Pre_07.12.18!$B$17:$O$40,IF(C221=5,Inc_10.12.18!$B$17:$O$40,IF(C221=6,Inc_12.12.18!$B$17:$O$40,IF(C221=7,Inc_14.12.18!$B$17:$O$40,IF(C221=8,Inc_17.12.18!$B$17:$O$40,IF(C221=9,Inc_14.01.19!$B$17:$O$40,Inc_21.01.19!$B$17:$O$40))))))))),2,FALSE)</f>
        <v>43486</v>
      </c>
      <c r="J221">
        <f t="shared" si="59"/>
        <v>2019</v>
      </c>
      <c r="K221">
        <f t="shared" si="63"/>
        <v>1</v>
      </c>
      <c r="L221">
        <f t="shared" si="64"/>
        <v>21</v>
      </c>
      <c r="M221" t="s">
        <v>296</v>
      </c>
      <c r="N221" s="66">
        <f t="shared" si="65"/>
        <v>44.409722222218988</v>
      </c>
      <c r="O221" t="str">
        <f>IFERROR(VLOOKUP($A221,IF(C221=1,Pre_04.12.18!$B$17:$O$40,IF(C221=2,Pre_05.12.18!$B$17:$O$40,IF(C221=3,Pre_06.12.18!$B$17:$O$40,IF(C221=4,Pre_07.12.18!$B$17:$O$40,IF(C221=5,Inc_10.12.18!$B$17:$O$40,IF(C221=6,Inc_12.12.18!$B$17:$O$40,IF(C221=7,Inc_14.12.18!$B$17:$O$40,IF(C221=8,Inc_17.12.18!$B$17:$O$40,IF(C221=9,Inc_14.01.19!$B$17:$O$40,Inc_21.01.19!$B$17:$O$40))))))))),14,FALSE),"")</f>
        <v/>
      </c>
      <c r="P221" s="66">
        <f t="shared" si="60"/>
        <v>48.25</v>
      </c>
    </row>
    <row r="222" spans="1:16">
      <c r="A222" t="s">
        <v>29</v>
      </c>
      <c r="B222" t="str">
        <f t="shared" si="56"/>
        <v>HEG48</v>
      </c>
      <c r="C222">
        <f t="shared" si="66"/>
        <v>10</v>
      </c>
      <c r="D222" t="str">
        <f t="shared" si="67"/>
        <v/>
      </c>
      <c r="E222">
        <f>VLOOKUP($A222,Inc_10.12.18!$B$17:$J$40,9,FALSE)</f>
        <v>43441.590277777781</v>
      </c>
      <c r="F222">
        <f t="shared" si="58"/>
        <v>2018</v>
      </c>
      <c r="G222">
        <f t="shared" si="61"/>
        <v>12</v>
      </c>
      <c r="H222">
        <f t="shared" si="62"/>
        <v>7.5902777777810115</v>
      </c>
      <c r="I222" s="144">
        <f>VLOOKUP($A222,IF(C222=1,Pre_04.12.18!$B$17:$O$40,IF(C222=2,Pre_05.12.18!$B$17:$O$40,IF(C222=3,Pre_06.12.18!$B$17:$O$40,IF(C222=4,Pre_07.12.18!$B$17:$O$40,IF(C222=5,Inc_10.12.18!$B$17:$O$40,IF(C222=6,Inc_12.12.18!$B$17:$O$40,IF(C222=7,Inc_14.12.18!$B$17:$O$40,IF(C222=8,Inc_17.12.18!$B$17:$O$40,IF(C222=9,Inc_14.01.19!$B$17:$O$40,Inc_21.01.19!$B$17:$O$40))))))))),2,FALSE)</f>
        <v>43486</v>
      </c>
      <c r="J222">
        <f t="shared" si="59"/>
        <v>2019</v>
      </c>
      <c r="K222">
        <f t="shared" si="63"/>
        <v>1</v>
      </c>
      <c r="L222">
        <f t="shared" si="64"/>
        <v>21</v>
      </c>
      <c r="M222" t="s">
        <v>296</v>
      </c>
      <c r="N222" s="66">
        <f t="shared" si="65"/>
        <v>44.409722222218988</v>
      </c>
      <c r="O222" t="str">
        <f>IFERROR(VLOOKUP($A222,IF(C222=1,Pre_04.12.18!$B$17:$O$40,IF(C222=2,Pre_05.12.18!$B$17:$O$40,IF(C222=3,Pre_06.12.18!$B$17:$O$40,IF(C222=4,Pre_07.12.18!$B$17:$O$40,IF(C222=5,Inc_10.12.18!$B$17:$O$40,IF(C222=6,Inc_12.12.18!$B$17:$O$40,IF(C222=7,Inc_14.12.18!$B$17:$O$40,IF(C222=8,Inc_17.12.18!$B$17:$O$40,IF(C222=9,Inc_14.01.19!$B$17:$O$40,Inc_21.01.19!$B$17:$O$40))))))))),14,FALSE),"")</f>
        <v/>
      </c>
      <c r="P222" s="66">
        <f t="shared" si="60"/>
        <v>48.25</v>
      </c>
    </row>
    <row r="223" spans="1:16">
      <c r="A223" t="s">
        <v>30</v>
      </c>
      <c r="B223" t="str">
        <f t="shared" si="56"/>
        <v>HEG48</v>
      </c>
      <c r="C223">
        <f t="shared" si="66"/>
        <v>10</v>
      </c>
      <c r="D223" t="str">
        <f t="shared" si="67"/>
        <v/>
      </c>
      <c r="E223">
        <f>VLOOKUP($A223,Inc_10.12.18!$B$17:$J$40,9,FALSE)</f>
        <v>43441.590277777781</v>
      </c>
      <c r="F223">
        <f t="shared" si="58"/>
        <v>2018</v>
      </c>
      <c r="G223">
        <f t="shared" si="61"/>
        <v>12</v>
      </c>
      <c r="H223">
        <f t="shared" si="62"/>
        <v>7.5902777777810115</v>
      </c>
      <c r="I223" s="144">
        <f>VLOOKUP($A223,IF(C223=1,Pre_04.12.18!$B$17:$O$40,IF(C223=2,Pre_05.12.18!$B$17:$O$40,IF(C223=3,Pre_06.12.18!$B$17:$O$40,IF(C223=4,Pre_07.12.18!$B$17:$O$40,IF(C223=5,Inc_10.12.18!$B$17:$O$40,IF(C223=6,Inc_12.12.18!$B$17:$O$40,IF(C223=7,Inc_14.12.18!$B$17:$O$40,IF(C223=8,Inc_17.12.18!$B$17:$O$40,IF(C223=9,Inc_14.01.19!$B$17:$O$40,Inc_21.01.19!$B$17:$O$40))))))))),2,FALSE)</f>
        <v>43486</v>
      </c>
      <c r="J223">
        <f t="shared" si="59"/>
        <v>2019</v>
      </c>
      <c r="K223">
        <f t="shared" si="63"/>
        <v>1</v>
      </c>
      <c r="L223">
        <f t="shared" si="64"/>
        <v>21</v>
      </c>
      <c r="M223" t="s">
        <v>296</v>
      </c>
      <c r="N223" s="66">
        <f t="shared" si="65"/>
        <v>44.409722222218988</v>
      </c>
      <c r="O223" t="str">
        <f>IFERROR(VLOOKUP($A223,IF(C223=1,Pre_04.12.18!$B$17:$O$40,IF(C223=2,Pre_05.12.18!$B$17:$O$40,IF(C223=3,Pre_06.12.18!$B$17:$O$40,IF(C223=4,Pre_07.12.18!$B$17:$O$40,IF(C223=5,Inc_10.12.18!$B$17:$O$40,IF(C223=6,Inc_12.12.18!$B$17:$O$40,IF(C223=7,Inc_14.12.18!$B$17:$O$40,IF(C223=8,Inc_17.12.18!$B$17:$O$40,IF(C223=9,Inc_14.01.19!$B$17:$O$40,Inc_21.01.19!$B$17:$O$40))))))))),14,FALSE),"")</f>
        <v/>
      </c>
      <c r="P223" s="66">
        <f t="shared" si="60"/>
        <v>48.25</v>
      </c>
    </row>
    <row r="224" spans="1:16">
      <c r="A224" t="s">
        <v>3</v>
      </c>
      <c r="B224" t="str">
        <f t="shared" si="56"/>
        <v>HEW22</v>
      </c>
      <c r="C224">
        <f t="shared" si="66"/>
        <v>10</v>
      </c>
      <c r="D224" t="str">
        <f t="shared" si="67"/>
        <v/>
      </c>
      <c r="E224">
        <f>VLOOKUP($A224,Inc_10.12.18!$B$17:$J$40,9,FALSE)</f>
        <v>43441.590277777781</v>
      </c>
      <c r="F224">
        <f t="shared" si="58"/>
        <v>2018</v>
      </c>
      <c r="G224">
        <f t="shared" si="61"/>
        <v>12</v>
      </c>
      <c r="H224">
        <f t="shared" si="62"/>
        <v>7.5902777777810115</v>
      </c>
      <c r="I224" s="144">
        <f>VLOOKUP($A224,IF(C224=1,Pre_04.12.18!$B$17:$O$40,IF(C224=2,Pre_05.12.18!$B$17:$O$40,IF(C224=3,Pre_06.12.18!$B$17:$O$40,IF(C224=4,Pre_07.12.18!$B$17:$O$40,IF(C224=5,Inc_10.12.18!$B$17:$O$40,IF(C224=6,Inc_12.12.18!$B$17:$O$40,IF(C224=7,Inc_14.12.18!$B$17:$O$40,IF(C224=8,Inc_17.12.18!$B$17:$O$40,IF(C224=9,Inc_14.01.19!$B$17:$O$40,Inc_21.01.19!$B$17:$O$40))))))))),2,FALSE)</f>
        <v>43486</v>
      </c>
      <c r="J224">
        <f t="shared" si="59"/>
        <v>2019</v>
      </c>
      <c r="K224">
        <f t="shared" si="63"/>
        <v>1</v>
      </c>
      <c r="L224">
        <f t="shared" si="64"/>
        <v>21</v>
      </c>
      <c r="M224" t="s">
        <v>296</v>
      </c>
      <c r="N224" s="66">
        <f t="shared" si="65"/>
        <v>44.409722222218988</v>
      </c>
      <c r="O224" t="str">
        <f>IFERROR(VLOOKUP($A224,IF(C224=1,Pre_04.12.18!$B$17:$O$40,IF(C224=2,Pre_05.12.18!$B$17:$O$40,IF(C224=3,Pre_06.12.18!$B$17:$O$40,IF(C224=4,Pre_07.12.18!$B$17:$O$40,IF(C224=5,Inc_10.12.18!$B$17:$O$40,IF(C224=6,Inc_12.12.18!$B$17:$O$40,IF(C224=7,Inc_14.12.18!$B$17:$O$40,IF(C224=8,Inc_17.12.18!$B$17:$O$40,IF(C224=9,Inc_14.01.19!$B$17:$O$40,Inc_21.01.19!$B$17:$O$40))))))))),14,FALSE),"")</f>
        <v/>
      </c>
      <c r="P224" s="66">
        <f t="shared" si="60"/>
        <v>48.25</v>
      </c>
    </row>
    <row r="225" spans="1:16">
      <c r="A225" t="s">
        <v>4</v>
      </c>
      <c r="B225" t="str">
        <f t="shared" si="56"/>
        <v>HEW22</v>
      </c>
      <c r="C225">
        <f t="shared" si="66"/>
        <v>10</v>
      </c>
      <c r="D225" t="str">
        <f t="shared" si="67"/>
        <v/>
      </c>
      <c r="E225">
        <f>VLOOKUP($A225,Inc_10.12.18!$B$17:$J$40,9,FALSE)</f>
        <v>43441.590277777781</v>
      </c>
      <c r="F225">
        <f t="shared" si="58"/>
        <v>2018</v>
      </c>
      <c r="G225">
        <f t="shared" si="61"/>
        <v>12</v>
      </c>
      <c r="H225">
        <f t="shared" si="62"/>
        <v>7.5902777777810115</v>
      </c>
      <c r="I225" s="144">
        <f>VLOOKUP($A225,IF(C225=1,Pre_04.12.18!$B$17:$O$40,IF(C225=2,Pre_05.12.18!$B$17:$O$40,IF(C225=3,Pre_06.12.18!$B$17:$O$40,IF(C225=4,Pre_07.12.18!$B$17:$O$40,IF(C225=5,Inc_10.12.18!$B$17:$O$40,IF(C225=6,Inc_12.12.18!$B$17:$O$40,IF(C225=7,Inc_14.12.18!$B$17:$O$40,IF(C225=8,Inc_17.12.18!$B$17:$O$40,IF(C225=9,Inc_14.01.19!$B$17:$O$40,Inc_21.01.19!$B$17:$O$40))))))))),2,FALSE)</f>
        <v>43486</v>
      </c>
      <c r="J225">
        <f t="shared" si="59"/>
        <v>2019</v>
      </c>
      <c r="K225">
        <f t="shared" si="63"/>
        <v>1</v>
      </c>
      <c r="L225">
        <f t="shared" si="64"/>
        <v>21</v>
      </c>
      <c r="M225" t="s">
        <v>296</v>
      </c>
      <c r="N225" s="66">
        <f t="shared" si="65"/>
        <v>44.409722222218988</v>
      </c>
      <c r="O225" t="str">
        <f>IFERROR(VLOOKUP($A225,IF(C225=1,Pre_04.12.18!$B$17:$O$40,IF(C225=2,Pre_05.12.18!$B$17:$O$40,IF(C225=3,Pre_06.12.18!$B$17:$O$40,IF(C225=4,Pre_07.12.18!$B$17:$O$40,IF(C225=5,Inc_10.12.18!$B$17:$O$40,IF(C225=6,Inc_12.12.18!$B$17:$O$40,IF(C225=7,Inc_14.12.18!$B$17:$O$40,IF(C225=8,Inc_17.12.18!$B$17:$O$40,IF(C225=9,Inc_14.01.19!$B$17:$O$40,Inc_21.01.19!$B$17:$O$40))))))))),14,FALSE),"")</f>
        <v/>
      </c>
      <c r="P225" s="66">
        <f t="shared" si="60"/>
        <v>48.25</v>
      </c>
    </row>
    <row r="226" spans="1:16">
      <c r="A226" t="s">
        <v>31</v>
      </c>
      <c r="B226" t="str">
        <f t="shared" si="56"/>
        <v>HEW41</v>
      </c>
      <c r="C226">
        <f t="shared" si="66"/>
        <v>10</v>
      </c>
      <c r="D226" t="str">
        <f t="shared" si="67"/>
        <v/>
      </c>
      <c r="E226">
        <f>VLOOKUP($A226,Inc_10.12.18!$B$17:$J$40,9,FALSE)</f>
        <v>43441.590277777781</v>
      </c>
      <c r="F226">
        <f t="shared" si="58"/>
        <v>2018</v>
      </c>
      <c r="G226">
        <f t="shared" si="61"/>
        <v>12</v>
      </c>
      <c r="H226">
        <f t="shared" si="62"/>
        <v>7.5902777777810115</v>
      </c>
      <c r="I226" s="144">
        <f>VLOOKUP($A226,IF(C226=1,Pre_04.12.18!$B$17:$O$40,IF(C226=2,Pre_05.12.18!$B$17:$O$40,IF(C226=3,Pre_06.12.18!$B$17:$O$40,IF(C226=4,Pre_07.12.18!$B$17:$O$40,IF(C226=5,Inc_10.12.18!$B$17:$O$40,IF(C226=6,Inc_12.12.18!$B$17:$O$40,IF(C226=7,Inc_14.12.18!$B$17:$O$40,IF(C226=8,Inc_17.12.18!$B$17:$O$40,IF(C226=9,Inc_14.01.19!$B$17:$O$40,Inc_21.01.19!$B$17:$O$40))))))))),2,FALSE)</f>
        <v>43486</v>
      </c>
      <c r="J226">
        <f t="shared" si="59"/>
        <v>2019</v>
      </c>
      <c r="K226">
        <f t="shared" si="63"/>
        <v>1</v>
      </c>
      <c r="L226">
        <f t="shared" si="64"/>
        <v>21</v>
      </c>
      <c r="M226" t="s">
        <v>296</v>
      </c>
      <c r="N226" s="66">
        <f t="shared" si="65"/>
        <v>44.409722222218988</v>
      </c>
      <c r="O226" t="str">
        <f>IFERROR(VLOOKUP($A226,IF(C226=1,Pre_04.12.18!$B$17:$O$40,IF(C226=2,Pre_05.12.18!$B$17:$O$40,IF(C226=3,Pre_06.12.18!$B$17:$O$40,IF(C226=4,Pre_07.12.18!$B$17:$O$40,IF(C226=5,Inc_10.12.18!$B$17:$O$40,IF(C226=6,Inc_12.12.18!$B$17:$O$40,IF(C226=7,Inc_14.12.18!$B$17:$O$40,IF(C226=8,Inc_17.12.18!$B$17:$O$40,IF(C226=9,Inc_14.01.19!$B$17:$O$40,Inc_21.01.19!$B$17:$O$40))))))))),14,FALSE),"")</f>
        <v/>
      </c>
      <c r="P226" s="66">
        <f t="shared" si="60"/>
        <v>48.25</v>
      </c>
    </row>
    <row r="227" spans="1:16">
      <c r="A227" t="s">
        <v>32</v>
      </c>
      <c r="B227" t="str">
        <f t="shared" si="56"/>
        <v>HEW41</v>
      </c>
      <c r="C227">
        <f t="shared" si="66"/>
        <v>10</v>
      </c>
      <c r="D227" t="str">
        <f t="shared" si="67"/>
        <v/>
      </c>
      <c r="E227">
        <f>VLOOKUP($A227,Inc_10.12.18!$B$17:$J$40,9,FALSE)</f>
        <v>43441.590277777781</v>
      </c>
      <c r="F227">
        <f t="shared" si="58"/>
        <v>2018</v>
      </c>
      <c r="G227">
        <f t="shared" si="61"/>
        <v>12</v>
      </c>
      <c r="H227">
        <f t="shared" si="62"/>
        <v>7.5902777777810115</v>
      </c>
      <c r="I227" s="144">
        <f>VLOOKUP($A227,IF(C227=1,Pre_04.12.18!$B$17:$O$40,IF(C227=2,Pre_05.12.18!$B$17:$O$40,IF(C227=3,Pre_06.12.18!$B$17:$O$40,IF(C227=4,Pre_07.12.18!$B$17:$O$40,IF(C227=5,Inc_10.12.18!$B$17:$O$40,IF(C227=6,Inc_12.12.18!$B$17:$O$40,IF(C227=7,Inc_14.12.18!$B$17:$O$40,IF(C227=8,Inc_17.12.18!$B$17:$O$40,IF(C227=9,Inc_14.01.19!$B$17:$O$40,Inc_21.01.19!$B$17:$O$40))))))))),2,FALSE)</f>
        <v>43486</v>
      </c>
      <c r="J227">
        <f t="shared" si="59"/>
        <v>2019</v>
      </c>
      <c r="K227">
        <f t="shared" si="63"/>
        <v>1</v>
      </c>
      <c r="L227">
        <f t="shared" si="64"/>
        <v>21</v>
      </c>
      <c r="M227" t="s">
        <v>296</v>
      </c>
      <c r="N227" s="66">
        <f t="shared" si="65"/>
        <v>44.409722222218988</v>
      </c>
      <c r="O227" t="str">
        <f>IFERROR(VLOOKUP($A227,IF(C227=1,Pre_04.12.18!$B$17:$O$40,IF(C227=2,Pre_05.12.18!$B$17:$O$40,IF(C227=3,Pre_06.12.18!$B$17:$O$40,IF(C227=4,Pre_07.12.18!$B$17:$O$40,IF(C227=5,Inc_10.12.18!$B$17:$O$40,IF(C227=6,Inc_12.12.18!$B$17:$O$40,IF(C227=7,Inc_14.12.18!$B$17:$O$40,IF(C227=8,Inc_17.12.18!$B$17:$O$40,IF(C227=9,Inc_14.01.19!$B$17:$O$40,Inc_21.01.19!$B$17:$O$40))))))))),14,FALSE),"")</f>
        <v/>
      </c>
      <c r="P227" s="66">
        <f t="shared" si="60"/>
        <v>48.25</v>
      </c>
    </row>
    <row r="228" spans="1:16">
      <c r="A228" t="s">
        <v>5</v>
      </c>
      <c r="B228" t="str">
        <f t="shared" si="56"/>
        <v>HEW42</v>
      </c>
      <c r="C228">
        <f t="shared" si="66"/>
        <v>10</v>
      </c>
      <c r="D228" t="str">
        <f t="shared" si="67"/>
        <v/>
      </c>
      <c r="E228">
        <f>VLOOKUP($A228,Inc_10.12.18!$B$17:$J$40,9,FALSE)</f>
        <v>43441.590277777781</v>
      </c>
      <c r="F228">
        <f t="shared" si="58"/>
        <v>2018</v>
      </c>
      <c r="G228">
        <f t="shared" si="61"/>
        <v>12</v>
      </c>
      <c r="H228">
        <f t="shared" si="62"/>
        <v>7.5902777777810115</v>
      </c>
      <c r="I228" s="144">
        <f>VLOOKUP($A228,IF(C228=1,Pre_04.12.18!$B$17:$O$40,IF(C228=2,Pre_05.12.18!$B$17:$O$40,IF(C228=3,Pre_06.12.18!$B$17:$O$40,IF(C228=4,Pre_07.12.18!$B$17:$O$40,IF(C228=5,Inc_10.12.18!$B$17:$O$40,IF(C228=6,Inc_12.12.18!$B$17:$O$40,IF(C228=7,Inc_14.12.18!$B$17:$O$40,IF(C228=8,Inc_17.12.18!$B$17:$O$40,IF(C228=9,Inc_14.01.19!$B$17:$O$40,Inc_21.01.19!$B$17:$O$40))))))))),2,FALSE)</f>
        <v>43486</v>
      </c>
      <c r="J228">
        <f t="shared" si="59"/>
        <v>2019</v>
      </c>
      <c r="K228">
        <f t="shared" si="63"/>
        <v>1</v>
      </c>
      <c r="L228">
        <f t="shared" si="64"/>
        <v>21</v>
      </c>
      <c r="M228" t="s">
        <v>296</v>
      </c>
      <c r="N228" s="66">
        <f t="shared" si="65"/>
        <v>44.409722222218988</v>
      </c>
      <c r="O228" t="str">
        <f>IFERROR(VLOOKUP($A228,IF(C228=1,Pre_04.12.18!$B$17:$O$40,IF(C228=2,Pre_05.12.18!$B$17:$O$40,IF(C228=3,Pre_06.12.18!$B$17:$O$40,IF(C228=4,Pre_07.12.18!$B$17:$O$40,IF(C228=5,Inc_10.12.18!$B$17:$O$40,IF(C228=6,Inc_12.12.18!$B$17:$O$40,IF(C228=7,Inc_14.12.18!$B$17:$O$40,IF(C228=8,Inc_17.12.18!$B$17:$O$40,IF(C228=9,Inc_14.01.19!$B$17:$O$40,Inc_21.01.19!$B$17:$O$40))))))))),14,FALSE),"")</f>
        <v/>
      </c>
      <c r="P228" s="66">
        <f t="shared" si="60"/>
        <v>48.25</v>
      </c>
    </row>
    <row r="229" spans="1:16">
      <c r="A229" t="s">
        <v>6</v>
      </c>
      <c r="B229" t="str">
        <f t="shared" si="56"/>
        <v>HEW42</v>
      </c>
      <c r="C229">
        <f t="shared" si="66"/>
        <v>10</v>
      </c>
      <c r="D229" t="str">
        <f t="shared" si="67"/>
        <v/>
      </c>
      <c r="E229">
        <f>VLOOKUP($A229,Inc_10.12.18!$B$17:$J$40,9,FALSE)</f>
        <v>43441.590277777781</v>
      </c>
      <c r="F229">
        <f t="shared" si="58"/>
        <v>2018</v>
      </c>
      <c r="G229">
        <f t="shared" si="61"/>
        <v>12</v>
      </c>
      <c r="H229">
        <f t="shared" si="62"/>
        <v>7.5902777777810115</v>
      </c>
      <c r="I229" s="144">
        <f>VLOOKUP($A229,IF(C229=1,Pre_04.12.18!$B$17:$O$40,IF(C229=2,Pre_05.12.18!$B$17:$O$40,IF(C229=3,Pre_06.12.18!$B$17:$O$40,IF(C229=4,Pre_07.12.18!$B$17:$O$40,IF(C229=5,Inc_10.12.18!$B$17:$O$40,IF(C229=6,Inc_12.12.18!$B$17:$O$40,IF(C229=7,Inc_14.12.18!$B$17:$O$40,IF(C229=8,Inc_17.12.18!$B$17:$O$40,IF(C229=9,Inc_14.01.19!$B$17:$O$40,Inc_21.01.19!$B$17:$O$40))))))))),2,FALSE)</f>
        <v>43486</v>
      </c>
      <c r="J229">
        <f t="shared" si="59"/>
        <v>2019</v>
      </c>
      <c r="K229">
        <f t="shared" si="63"/>
        <v>1</v>
      </c>
      <c r="L229">
        <f t="shared" si="64"/>
        <v>21</v>
      </c>
      <c r="M229" t="s">
        <v>296</v>
      </c>
      <c r="N229" s="66">
        <f t="shared" si="65"/>
        <v>44.409722222218988</v>
      </c>
      <c r="O229" t="str">
        <f>IFERROR(VLOOKUP($A229,IF(C229=1,Pre_04.12.18!$B$17:$O$40,IF(C229=2,Pre_05.12.18!$B$17:$O$40,IF(C229=3,Pre_06.12.18!$B$17:$O$40,IF(C229=4,Pre_07.12.18!$B$17:$O$40,IF(C229=5,Inc_10.12.18!$B$17:$O$40,IF(C229=6,Inc_12.12.18!$B$17:$O$40,IF(C229=7,Inc_14.12.18!$B$17:$O$40,IF(C229=8,Inc_17.12.18!$B$17:$O$40,IF(C229=9,Inc_14.01.19!$B$17:$O$40,Inc_21.01.19!$B$17:$O$40))))))))),14,FALSE),"")</f>
        <v/>
      </c>
      <c r="P229" s="66">
        <f t="shared" si="60"/>
        <v>48.25</v>
      </c>
    </row>
    <row r="230" spans="1:16">
      <c r="A230" t="s">
        <v>7</v>
      </c>
      <c r="B230" t="str">
        <f t="shared" si="56"/>
        <v>SEG38</v>
      </c>
      <c r="C230">
        <f t="shared" si="66"/>
        <v>10</v>
      </c>
      <c r="D230" t="str">
        <f t="shared" si="67"/>
        <v/>
      </c>
      <c r="E230">
        <f>VLOOKUP($A230,Inc_10.12.18!$B$17:$J$40,9,FALSE)</f>
        <v>43441.590277777781</v>
      </c>
      <c r="F230">
        <f t="shared" si="58"/>
        <v>2018</v>
      </c>
      <c r="G230">
        <f t="shared" si="61"/>
        <v>12</v>
      </c>
      <c r="H230">
        <f t="shared" si="62"/>
        <v>7.5902777777810115</v>
      </c>
      <c r="I230" s="144">
        <f>VLOOKUP($A230,IF(C230=1,Pre_04.12.18!$B$17:$O$40,IF(C230=2,Pre_05.12.18!$B$17:$O$40,IF(C230=3,Pre_06.12.18!$B$17:$O$40,IF(C230=4,Pre_07.12.18!$B$17:$O$40,IF(C230=5,Inc_10.12.18!$B$17:$O$40,IF(C230=6,Inc_12.12.18!$B$17:$O$40,IF(C230=7,Inc_14.12.18!$B$17:$O$40,IF(C230=8,Inc_17.12.18!$B$17:$O$40,IF(C230=9,Inc_14.01.19!$B$17:$O$40,Inc_21.01.19!$B$17:$O$40))))))))),2,FALSE)</f>
        <v>43486</v>
      </c>
      <c r="J230">
        <f t="shared" si="59"/>
        <v>2019</v>
      </c>
      <c r="K230">
        <f t="shared" si="63"/>
        <v>1</v>
      </c>
      <c r="L230">
        <f t="shared" si="64"/>
        <v>21</v>
      </c>
      <c r="M230" t="s">
        <v>296</v>
      </c>
      <c r="N230" s="66">
        <f t="shared" si="65"/>
        <v>44.409722222218988</v>
      </c>
      <c r="O230" t="str">
        <f>IFERROR(VLOOKUP($A230,IF(C230=1,Pre_04.12.18!$B$17:$O$40,IF(C230=2,Pre_05.12.18!$B$17:$O$40,IF(C230=3,Pre_06.12.18!$B$17:$O$40,IF(C230=4,Pre_07.12.18!$B$17:$O$40,IF(C230=5,Inc_10.12.18!$B$17:$O$40,IF(C230=6,Inc_12.12.18!$B$17:$O$40,IF(C230=7,Inc_14.12.18!$B$17:$O$40,IF(C230=8,Inc_17.12.18!$B$17:$O$40,IF(C230=9,Inc_14.01.19!$B$17:$O$40,Inc_21.01.19!$B$17:$O$40))))))))),14,FALSE),"")</f>
        <v/>
      </c>
      <c r="P230" s="66">
        <f t="shared" si="60"/>
        <v>48.25</v>
      </c>
    </row>
    <row r="231" spans="1:16">
      <c r="A231" t="s">
        <v>8</v>
      </c>
      <c r="B231" t="str">
        <f t="shared" si="56"/>
        <v>SEG38</v>
      </c>
      <c r="C231">
        <f t="shared" si="66"/>
        <v>10</v>
      </c>
      <c r="D231" t="str">
        <f t="shared" si="67"/>
        <v/>
      </c>
      <c r="E231">
        <f>VLOOKUP($A231,Inc_10.12.18!$B$17:$J$40,9,FALSE)</f>
        <v>43441.590277777781</v>
      </c>
      <c r="F231">
        <f t="shared" si="58"/>
        <v>2018</v>
      </c>
      <c r="G231">
        <f t="shared" si="61"/>
        <v>12</v>
      </c>
      <c r="H231">
        <f t="shared" si="62"/>
        <v>7.5902777777810115</v>
      </c>
      <c r="I231" s="144">
        <f>VLOOKUP($A231,IF(C231=1,Pre_04.12.18!$B$17:$O$40,IF(C231=2,Pre_05.12.18!$B$17:$O$40,IF(C231=3,Pre_06.12.18!$B$17:$O$40,IF(C231=4,Pre_07.12.18!$B$17:$O$40,IF(C231=5,Inc_10.12.18!$B$17:$O$40,IF(C231=6,Inc_12.12.18!$B$17:$O$40,IF(C231=7,Inc_14.12.18!$B$17:$O$40,IF(C231=8,Inc_17.12.18!$B$17:$O$40,IF(C231=9,Inc_14.01.19!$B$17:$O$40,Inc_21.01.19!$B$17:$O$40))))))))),2,FALSE)</f>
        <v>43486</v>
      </c>
      <c r="J231">
        <f t="shared" si="59"/>
        <v>2019</v>
      </c>
      <c r="K231">
        <f t="shared" si="63"/>
        <v>1</v>
      </c>
      <c r="L231">
        <f t="shared" si="64"/>
        <v>21</v>
      </c>
      <c r="M231" t="s">
        <v>296</v>
      </c>
      <c r="N231" s="66">
        <f t="shared" si="65"/>
        <v>44.409722222218988</v>
      </c>
      <c r="O231" t="str">
        <f>IFERROR(VLOOKUP($A231,IF(C231=1,Pre_04.12.18!$B$17:$O$40,IF(C231=2,Pre_05.12.18!$B$17:$O$40,IF(C231=3,Pre_06.12.18!$B$17:$O$40,IF(C231=4,Pre_07.12.18!$B$17:$O$40,IF(C231=5,Inc_10.12.18!$B$17:$O$40,IF(C231=6,Inc_12.12.18!$B$17:$O$40,IF(C231=7,Inc_14.12.18!$B$17:$O$40,IF(C231=8,Inc_17.12.18!$B$17:$O$40,IF(C231=9,Inc_14.01.19!$B$17:$O$40,Inc_21.01.19!$B$17:$O$40))))))))),14,FALSE),"")</f>
        <v/>
      </c>
      <c r="P231" s="66">
        <f t="shared" si="60"/>
        <v>48.25</v>
      </c>
    </row>
    <row r="232" spans="1:16">
      <c r="A232" t="s">
        <v>9</v>
      </c>
      <c r="B232" t="str">
        <f t="shared" si="56"/>
        <v>SEG40</v>
      </c>
      <c r="C232">
        <f t="shared" si="66"/>
        <v>10</v>
      </c>
      <c r="D232" t="str">
        <f t="shared" si="67"/>
        <v/>
      </c>
      <c r="E232">
        <f>VLOOKUP($A232,Inc_10.12.18!$B$17:$J$40,9,FALSE)</f>
        <v>43441.590277777781</v>
      </c>
      <c r="F232">
        <f t="shared" si="58"/>
        <v>2018</v>
      </c>
      <c r="G232">
        <f t="shared" si="61"/>
        <v>12</v>
      </c>
      <c r="H232">
        <f t="shared" si="62"/>
        <v>7.5902777777810115</v>
      </c>
      <c r="I232" s="144">
        <f>VLOOKUP($A232,IF(C232=1,Pre_04.12.18!$B$17:$O$40,IF(C232=2,Pre_05.12.18!$B$17:$O$40,IF(C232=3,Pre_06.12.18!$B$17:$O$40,IF(C232=4,Pre_07.12.18!$B$17:$O$40,IF(C232=5,Inc_10.12.18!$B$17:$O$40,IF(C232=6,Inc_12.12.18!$B$17:$O$40,IF(C232=7,Inc_14.12.18!$B$17:$O$40,IF(C232=8,Inc_17.12.18!$B$17:$O$40,IF(C232=9,Inc_14.01.19!$B$17:$O$40,Inc_21.01.19!$B$17:$O$40))))))))),2,FALSE)</f>
        <v>43486</v>
      </c>
      <c r="J232">
        <f t="shared" si="59"/>
        <v>2019</v>
      </c>
      <c r="K232">
        <f t="shared" si="63"/>
        <v>1</v>
      </c>
      <c r="L232">
        <f t="shared" si="64"/>
        <v>21</v>
      </c>
      <c r="M232" t="s">
        <v>296</v>
      </c>
      <c r="N232" s="66">
        <f t="shared" si="65"/>
        <v>44.409722222218988</v>
      </c>
      <c r="O232" t="str">
        <f>IFERROR(VLOOKUP($A232,IF(C232=1,Pre_04.12.18!$B$17:$O$40,IF(C232=2,Pre_05.12.18!$B$17:$O$40,IF(C232=3,Pre_06.12.18!$B$17:$O$40,IF(C232=4,Pre_07.12.18!$B$17:$O$40,IF(C232=5,Inc_10.12.18!$B$17:$O$40,IF(C232=6,Inc_12.12.18!$B$17:$O$40,IF(C232=7,Inc_14.12.18!$B$17:$O$40,IF(C232=8,Inc_17.12.18!$B$17:$O$40,IF(C232=9,Inc_14.01.19!$B$17:$O$40,Inc_21.01.19!$B$17:$O$40))))))))),14,FALSE),"")</f>
        <v/>
      </c>
      <c r="P232" s="66">
        <f t="shared" si="60"/>
        <v>48.25</v>
      </c>
    </row>
    <row r="233" spans="1:16">
      <c r="A233" t="s">
        <v>10</v>
      </c>
      <c r="B233" t="str">
        <f t="shared" si="56"/>
        <v>SEG40</v>
      </c>
      <c r="C233">
        <f t="shared" si="66"/>
        <v>10</v>
      </c>
      <c r="D233" t="str">
        <f t="shared" si="67"/>
        <v/>
      </c>
      <c r="E233">
        <f>VLOOKUP($A233,Inc_10.12.18!$B$17:$J$40,9,FALSE)</f>
        <v>43441.590277777781</v>
      </c>
      <c r="F233">
        <f t="shared" si="58"/>
        <v>2018</v>
      </c>
      <c r="G233">
        <f t="shared" si="61"/>
        <v>12</v>
      </c>
      <c r="H233">
        <f t="shared" si="62"/>
        <v>7.5902777777810115</v>
      </c>
      <c r="I233" s="144">
        <f>VLOOKUP($A233,IF(C233=1,Pre_04.12.18!$B$17:$O$40,IF(C233=2,Pre_05.12.18!$B$17:$O$40,IF(C233=3,Pre_06.12.18!$B$17:$O$40,IF(C233=4,Pre_07.12.18!$B$17:$O$40,IF(C233=5,Inc_10.12.18!$B$17:$O$40,IF(C233=6,Inc_12.12.18!$B$17:$O$40,IF(C233=7,Inc_14.12.18!$B$17:$O$40,IF(C233=8,Inc_17.12.18!$B$17:$O$40,IF(C233=9,Inc_14.01.19!$B$17:$O$40,Inc_21.01.19!$B$17:$O$40))))))))),2,FALSE)</f>
        <v>43486</v>
      </c>
      <c r="J233">
        <f t="shared" si="59"/>
        <v>2019</v>
      </c>
      <c r="K233">
        <f t="shared" si="63"/>
        <v>1</v>
      </c>
      <c r="L233">
        <f t="shared" si="64"/>
        <v>21</v>
      </c>
      <c r="M233" t="s">
        <v>296</v>
      </c>
      <c r="N233" s="66">
        <f t="shared" si="65"/>
        <v>44.409722222218988</v>
      </c>
      <c r="O233" t="str">
        <f>IFERROR(VLOOKUP($A233,IF(C233=1,Pre_04.12.18!$B$17:$O$40,IF(C233=2,Pre_05.12.18!$B$17:$O$40,IF(C233=3,Pre_06.12.18!$B$17:$O$40,IF(C233=4,Pre_07.12.18!$B$17:$O$40,IF(C233=5,Inc_10.12.18!$B$17:$O$40,IF(C233=6,Inc_12.12.18!$B$17:$O$40,IF(C233=7,Inc_14.12.18!$B$17:$O$40,IF(C233=8,Inc_17.12.18!$B$17:$O$40,IF(C233=9,Inc_14.01.19!$B$17:$O$40,Inc_21.01.19!$B$17:$O$40))))))))),14,FALSE),"")</f>
        <v/>
      </c>
      <c r="P233" s="66">
        <f t="shared" si="60"/>
        <v>48.25</v>
      </c>
    </row>
    <row r="234" spans="1:16">
      <c r="A234" t="s">
        <v>11</v>
      </c>
      <c r="B234" t="str">
        <f t="shared" si="56"/>
        <v>SEG46</v>
      </c>
      <c r="C234">
        <f t="shared" si="66"/>
        <v>10</v>
      </c>
      <c r="D234" t="str">
        <f t="shared" si="67"/>
        <v/>
      </c>
      <c r="E234">
        <f>VLOOKUP($A234,Inc_10.12.18!$B$17:$J$40,9,FALSE)</f>
        <v>43441.590277777781</v>
      </c>
      <c r="F234">
        <f t="shared" si="58"/>
        <v>2018</v>
      </c>
      <c r="G234">
        <f t="shared" si="61"/>
        <v>12</v>
      </c>
      <c r="H234">
        <f t="shared" si="62"/>
        <v>7.5902777777810115</v>
      </c>
      <c r="I234" s="144">
        <f>VLOOKUP($A234,IF(C234=1,Pre_04.12.18!$B$17:$O$40,IF(C234=2,Pre_05.12.18!$B$17:$O$40,IF(C234=3,Pre_06.12.18!$B$17:$O$40,IF(C234=4,Pre_07.12.18!$B$17:$O$40,IF(C234=5,Inc_10.12.18!$B$17:$O$40,IF(C234=6,Inc_12.12.18!$B$17:$O$40,IF(C234=7,Inc_14.12.18!$B$17:$O$40,IF(C234=8,Inc_17.12.18!$B$17:$O$40,IF(C234=9,Inc_14.01.19!$B$17:$O$40,Inc_21.01.19!$B$17:$O$40))))))))),2,FALSE)</f>
        <v>43486</v>
      </c>
      <c r="J234">
        <f t="shared" si="59"/>
        <v>2019</v>
      </c>
      <c r="K234">
        <f t="shared" si="63"/>
        <v>1</v>
      </c>
      <c r="L234">
        <f t="shared" si="64"/>
        <v>21</v>
      </c>
      <c r="M234" t="s">
        <v>296</v>
      </c>
      <c r="N234" s="66">
        <f t="shared" si="65"/>
        <v>44.409722222218988</v>
      </c>
      <c r="O234" t="str">
        <f>IFERROR(VLOOKUP($A234,IF(C234=1,Pre_04.12.18!$B$17:$O$40,IF(C234=2,Pre_05.12.18!$B$17:$O$40,IF(C234=3,Pre_06.12.18!$B$17:$O$40,IF(C234=4,Pre_07.12.18!$B$17:$O$40,IF(C234=5,Inc_10.12.18!$B$17:$O$40,IF(C234=6,Inc_12.12.18!$B$17:$O$40,IF(C234=7,Inc_14.12.18!$B$17:$O$40,IF(C234=8,Inc_17.12.18!$B$17:$O$40,IF(C234=9,Inc_14.01.19!$B$17:$O$40,Inc_21.01.19!$B$17:$O$40))))))))),14,FALSE),"")</f>
        <v/>
      </c>
      <c r="P234" s="66">
        <f t="shared" si="60"/>
        <v>48.25</v>
      </c>
    </row>
    <row r="235" spans="1:16">
      <c r="A235" t="s">
        <v>12</v>
      </c>
      <c r="B235" t="str">
        <f t="shared" si="56"/>
        <v>SEG46</v>
      </c>
      <c r="C235">
        <f t="shared" si="66"/>
        <v>10</v>
      </c>
      <c r="D235" t="str">
        <f t="shared" si="67"/>
        <v/>
      </c>
      <c r="E235">
        <f>VLOOKUP($A235,Inc_10.12.18!$B$17:$J$40,9,FALSE)</f>
        <v>43441.590277777781</v>
      </c>
      <c r="F235">
        <f t="shared" si="58"/>
        <v>2018</v>
      </c>
      <c r="G235">
        <f t="shared" si="61"/>
        <v>12</v>
      </c>
      <c r="H235">
        <f t="shared" si="62"/>
        <v>7.5902777777810115</v>
      </c>
      <c r="I235" s="144">
        <f>VLOOKUP($A235,IF(C235=1,Pre_04.12.18!$B$17:$O$40,IF(C235=2,Pre_05.12.18!$B$17:$O$40,IF(C235=3,Pre_06.12.18!$B$17:$O$40,IF(C235=4,Pre_07.12.18!$B$17:$O$40,IF(C235=5,Inc_10.12.18!$B$17:$O$40,IF(C235=6,Inc_12.12.18!$B$17:$O$40,IF(C235=7,Inc_14.12.18!$B$17:$O$40,IF(C235=8,Inc_17.12.18!$B$17:$O$40,IF(C235=9,Inc_14.01.19!$B$17:$O$40,Inc_21.01.19!$B$17:$O$40))))))))),2,FALSE)</f>
        <v>43486</v>
      </c>
      <c r="J235">
        <f t="shared" si="59"/>
        <v>2019</v>
      </c>
      <c r="K235">
        <f t="shared" si="63"/>
        <v>1</v>
      </c>
      <c r="L235">
        <f t="shared" si="64"/>
        <v>21</v>
      </c>
      <c r="M235" t="s">
        <v>296</v>
      </c>
      <c r="N235" s="66">
        <f t="shared" si="65"/>
        <v>44.409722222218988</v>
      </c>
      <c r="O235" t="str">
        <f>IFERROR(VLOOKUP($A235,IF(C235=1,Pre_04.12.18!$B$17:$O$40,IF(C235=2,Pre_05.12.18!$B$17:$O$40,IF(C235=3,Pre_06.12.18!$B$17:$O$40,IF(C235=4,Pre_07.12.18!$B$17:$O$40,IF(C235=5,Inc_10.12.18!$B$17:$O$40,IF(C235=6,Inc_12.12.18!$B$17:$O$40,IF(C235=7,Inc_14.12.18!$B$17:$O$40,IF(C235=8,Inc_17.12.18!$B$17:$O$40,IF(C235=9,Inc_14.01.19!$B$17:$O$40,Inc_21.01.19!$B$17:$O$40))))))))),14,FALSE),"")</f>
        <v/>
      </c>
      <c r="P235" s="66">
        <f t="shared" si="60"/>
        <v>48.25</v>
      </c>
    </row>
    <row r="236" spans="1:16">
      <c r="A236" t="s">
        <v>13</v>
      </c>
      <c r="B236" t="str">
        <f t="shared" si="56"/>
        <v>SEW11</v>
      </c>
      <c r="C236">
        <f t="shared" si="66"/>
        <v>10</v>
      </c>
      <c r="D236" t="str">
        <f t="shared" si="67"/>
        <v/>
      </c>
      <c r="E236">
        <f>VLOOKUP($A236,Inc_10.12.18!$B$17:$J$40,9,FALSE)</f>
        <v>43441.590277777781</v>
      </c>
      <c r="F236">
        <f t="shared" si="58"/>
        <v>2018</v>
      </c>
      <c r="G236">
        <f t="shared" si="61"/>
        <v>12</v>
      </c>
      <c r="H236">
        <f t="shared" si="62"/>
        <v>7.5902777777810115</v>
      </c>
      <c r="I236" s="144">
        <f>VLOOKUP($A236,IF(C236=1,Pre_04.12.18!$B$17:$O$40,IF(C236=2,Pre_05.12.18!$B$17:$O$40,IF(C236=3,Pre_06.12.18!$B$17:$O$40,IF(C236=4,Pre_07.12.18!$B$17:$O$40,IF(C236=5,Inc_10.12.18!$B$17:$O$40,IF(C236=6,Inc_12.12.18!$B$17:$O$40,IF(C236=7,Inc_14.12.18!$B$17:$O$40,IF(C236=8,Inc_17.12.18!$B$17:$O$40,IF(C236=9,Inc_14.01.19!$B$17:$O$40,Inc_21.01.19!$B$17:$O$40))))))))),2,FALSE)</f>
        <v>43486</v>
      </c>
      <c r="J236">
        <f t="shared" si="59"/>
        <v>2019</v>
      </c>
      <c r="K236">
        <f t="shared" si="63"/>
        <v>1</v>
      </c>
      <c r="L236">
        <f t="shared" si="64"/>
        <v>21</v>
      </c>
      <c r="M236" t="s">
        <v>296</v>
      </c>
      <c r="N236" s="66">
        <f t="shared" si="65"/>
        <v>44.409722222218988</v>
      </c>
      <c r="O236" t="str">
        <f>IFERROR(VLOOKUP($A236,IF(C236=1,Pre_04.12.18!$B$17:$O$40,IF(C236=2,Pre_05.12.18!$B$17:$O$40,IF(C236=3,Pre_06.12.18!$B$17:$O$40,IF(C236=4,Pre_07.12.18!$B$17:$O$40,IF(C236=5,Inc_10.12.18!$B$17:$O$40,IF(C236=6,Inc_12.12.18!$B$17:$O$40,IF(C236=7,Inc_14.12.18!$B$17:$O$40,IF(C236=8,Inc_17.12.18!$B$17:$O$40,IF(C236=9,Inc_14.01.19!$B$17:$O$40,Inc_21.01.19!$B$17:$O$40))))))))),14,FALSE),"")</f>
        <v/>
      </c>
      <c r="P236" s="66">
        <f t="shared" si="60"/>
        <v>48.25</v>
      </c>
    </row>
    <row r="237" spans="1:16">
      <c r="A237" t="s">
        <v>14</v>
      </c>
      <c r="B237" t="str">
        <f t="shared" si="56"/>
        <v>SEW11</v>
      </c>
      <c r="C237">
        <f t="shared" si="66"/>
        <v>10</v>
      </c>
      <c r="D237" t="str">
        <f t="shared" si="67"/>
        <v/>
      </c>
      <c r="E237">
        <f>VLOOKUP($A237,Inc_10.12.18!$B$17:$J$40,9,FALSE)</f>
        <v>43441.590277777781</v>
      </c>
      <c r="F237">
        <f t="shared" si="58"/>
        <v>2018</v>
      </c>
      <c r="G237">
        <f t="shared" si="61"/>
        <v>12</v>
      </c>
      <c r="H237">
        <f t="shared" si="62"/>
        <v>7.5902777777810115</v>
      </c>
      <c r="I237" s="144">
        <f>VLOOKUP($A237,IF(C237=1,Pre_04.12.18!$B$17:$O$40,IF(C237=2,Pre_05.12.18!$B$17:$O$40,IF(C237=3,Pre_06.12.18!$B$17:$O$40,IF(C237=4,Pre_07.12.18!$B$17:$O$40,IF(C237=5,Inc_10.12.18!$B$17:$O$40,IF(C237=6,Inc_12.12.18!$B$17:$O$40,IF(C237=7,Inc_14.12.18!$B$17:$O$40,IF(C237=8,Inc_17.12.18!$B$17:$O$40,IF(C237=9,Inc_14.01.19!$B$17:$O$40,Inc_21.01.19!$B$17:$O$40))))))))),2,FALSE)</f>
        <v>43486</v>
      </c>
      <c r="J237">
        <f t="shared" si="59"/>
        <v>2019</v>
      </c>
      <c r="K237">
        <f t="shared" si="63"/>
        <v>1</v>
      </c>
      <c r="L237">
        <f t="shared" si="64"/>
        <v>21</v>
      </c>
      <c r="M237" t="s">
        <v>296</v>
      </c>
      <c r="N237" s="66">
        <f t="shared" si="65"/>
        <v>44.409722222218988</v>
      </c>
      <c r="O237" t="str">
        <f>IFERROR(VLOOKUP($A237,IF(C237=1,Pre_04.12.18!$B$17:$O$40,IF(C237=2,Pre_05.12.18!$B$17:$O$40,IF(C237=3,Pre_06.12.18!$B$17:$O$40,IF(C237=4,Pre_07.12.18!$B$17:$O$40,IF(C237=5,Inc_10.12.18!$B$17:$O$40,IF(C237=6,Inc_12.12.18!$B$17:$O$40,IF(C237=7,Inc_14.12.18!$B$17:$O$40,IF(C237=8,Inc_17.12.18!$B$17:$O$40,IF(C237=9,Inc_14.01.19!$B$17:$O$40,Inc_21.01.19!$B$17:$O$40))))))))),14,FALSE),"")</f>
        <v/>
      </c>
      <c r="P237" s="66">
        <f t="shared" si="60"/>
        <v>48.25</v>
      </c>
    </row>
    <row r="238" spans="1:16">
      <c r="A238" t="s">
        <v>15</v>
      </c>
      <c r="B238" t="str">
        <f t="shared" si="56"/>
        <v>SEW34</v>
      </c>
      <c r="C238">
        <f t="shared" si="66"/>
        <v>10</v>
      </c>
      <c r="D238" t="str">
        <f t="shared" si="67"/>
        <v/>
      </c>
      <c r="E238">
        <f>VLOOKUP($A238,Inc_10.12.18!$B$17:$J$40,9,FALSE)</f>
        <v>43441.590277777781</v>
      </c>
      <c r="F238">
        <f t="shared" si="58"/>
        <v>2018</v>
      </c>
      <c r="G238">
        <f t="shared" si="61"/>
        <v>12</v>
      </c>
      <c r="H238">
        <f t="shared" si="62"/>
        <v>7.5902777777810115</v>
      </c>
      <c r="I238" s="144">
        <f>VLOOKUP($A238,IF(C238=1,Pre_04.12.18!$B$17:$O$40,IF(C238=2,Pre_05.12.18!$B$17:$O$40,IF(C238=3,Pre_06.12.18!$B$17:$O$40,IF(C238=4,Pre_07.12.18!$B$17:$O$40,IF(C238=5,Inc_10.12.18!$B$17:$O$40,IF(C238=6,Inc_12.12.18!$B$17:$O$40,IF(C238=7,Inc_14.12.18!$B$17:$O$40,IF(C238=8,Inc_17.12.18!$B$17:$O$40,IF(C238=9,Inc_14.01.19!$B$17:$O$40,Inc_21.01.19!$B$17:$O$40))))))))),2,FALSE)</f>
        <v>43486.504861111112</v>
      </c>
      <c r="J238">
        <f t="shared" si="59"/>
        <v>2019</v>
      </c>
      <c r="K238">
        <f t="shared" si="63"/>
        <v>1</v>
      </c>
      <c r="L238">
        <f t="shared" si="64"/>
        <v>21.504861111112405</v>
      </c>
      <c r="M238" t="s">
        <v>296</v>
      </c>
      <c r="N238" s="66">
        <f t="shared" si="65"/>
        <v>44.914583333331393</v>
      </c>
      <c r="O238">
        <f>IFERROR(VLOOKUP($A238,IF(C238=1,Pre_04.12.18!$B$17:$O$40,IF(C238=2,Pre_05.12.18!$B$17:$O$40,IF(C238=3,Pre_06.12.18!$B$17:$O$40,IF(C238=4,Pre_07.12.18!$B$17:$O$40,IF(C238=5,Inc_10.12.18!$B$17:$O$40,IF(C238=6,Inc_12.12.18!$B$17:$O$40,IF(C238=7,Inc_14.12.18!$B$17:$O$40,IF(C238=8,Inc_17.12.18!$B$17:$O$40,IF(C238=9,Inc_14.01.19!$B$17:$O$40,Inc_21.01.19!$B$17:$O$40))))))))),14,FALSE),"")</f>
        <v>9.9926962680640052</v>
      </c>
      <c r="P238" s="66">
        <f t="shared" si="60"/>
        <v>48.754861111112405</v>
      </c>
    </row>
    <row r="239" spans="1:16">
      <c r="A239" t="s">
        <v>16</v>
      </c>
      <c r="B239" t="str">
        <f t="shared" si="56"/>
        <v>SEW34</v>
      </c>
      <c r="C239">
        <f t="shared" si="66"/>
        <v>10</v>
      </c>
      <c r="D239" t="str">
        <f t="shared" si="67"/>
        <v/>
      </c>
      <c r="E239">
        <f>VLOOKUP($A239,Inc_10.12.18!$B$17:$J$40,9,FALSE)</f>
        <v>43441.590277777781</v>
      </c>
      <c r="F239">
        <f t="shared" si="58"/>
        <v>2018</v>
      </c>
      <c r="G239">
        <f t="shared" si="61"/>
        <v>12</v>
      </c>
      <c r="H239">
        <f t="shared" si="62"/>
        <v>7.5902777777810115</v>
      </c>
      <c r="I239" s="144">
        <f>VLOOKUP($A239,IF(C239=1,Pre_04.12.18!$B$17:$O$40,IF(C239=2,Pre_05.12.18!$B$17:$O$40,IF(C239=3,Pre_06.12.18!$B$17:$O$40,IF(C239=4,Pre_07.12.18!$B$17:$O$40,IF(C239=5,Inc_10.12.18!$B$17:$O$40,IF(C239=6,Inc_12.12.18!$B$17:$O$40,IF(C239=7,Inc_14.12.18!$B$17:$O$40,IF(C239=8,Inc_17.12.18!$B$17:$O$40,IF(C239=9,Inc_14.01.19!$B$17:$O$40,Inc_21.01.19!$B$17:$O$40))))))))),2,FALSE)</f>
        <v>43486.504861111112</v>
      </c>
      <c r="J239">
        <f t="shared" si="59"/>
        <v>2019</v>
      </c>
      <c r="K239">
        <f t="shared" si="63"/>
        <v>1</v>
      </c>
      <c r="L239">
        <f t="shared" si="64"/>
        <v>21.504861111112405</v>
      </c>
      <c r="M239" t="s">
        <v>296</v>
      </c>
      <c r="N239" s="66">
        <f t="shared" si="65"/>
        <v>44.914583333331393</v>
      </c>
      <c r="O239">
        <f>IFERROR(VLOOKUP($A239,IF(C239=1,Pre_04.12.18!$B$17:$O$40,IF(C239=2,Pre_05.12.18!$B$17:$O$40,IF(C239=3,Pre_06.12.18!$B$17:$O$40,IF(C239=4,Pre_07.12.18!$B$17:$O$40,IF(C239=5,Inc_10.12.18!$B$17:$O$40,IF(C239=6,Inc_12.12.18!$B$17:$O$40,IF(C239=7,Inc_14.12.18!$B$17:$O$40,IF(C239=8,Inc_17.12.18!$B$17:$O$40,IF(C239=9,Inc_14.01.19!$B$17:$O$40,Inc_21.01.19!$B$17:$O$40))))))))),14,FALSE),"")</f>
        <v>14.84637026872257</v>
      </c>
      <c r="P239" s="66">
        <f t="shared" si="60"/>
        <v>48.754861111112405</v>
      </c>
    </row>
    <row r="240" spans="1:16">
      <c r="A240" t="s">
        <v>17</v>
      </c>
      <c r="B240" t="str">
        <f t="shared" si="56"/>
        <v>SEW43</v>
      </c>
      <c r="C240">
        <f t="shared" si="66"/>
        <v>10</v>
      </c>
      <c r="D240" t="str">
        <f t="shared" si="67"/>
        <v/>
      </c>
      <c r="E240">
        <f>VLOOKUP($A240,Inc_10.12.18!$B$17:$J$40,9,FALSE)</f>
        <v>43441.590277777781</v>
      </c>
      <c r="F240">
        <f t="shared" si="58"/>
        <v>2018</v>
      </c>
      <c r="G240">
        <f t="shared" si="61"/>
        <v>12</v>
      </c>
      <c r="H240">
        <f t="shared" si="62"/>
        <v>7.5902777777810115</v>
      </c>
      <c r="I240" s="144">
        <f>VLOOKUP($A240,IF(C240=1,Pre_04.12.18!$B$17:$O$40,IF(C240=2,Pre_05.12.18!$B$17:$O$40,IF(C240=3,Pre_06.12.18!$B$17:$O$40,IF(C240=4,Pre_07.12.18!$B$17:$O$40,IF(C240=5,Inc_10.12.18!$B$17:$O$40,IF(C240=6,Inc_12.12.18!$B$17:$O$40,IF(C240=7,Inc_14.12.18!$B$17:$O$40,IF(C240=8,Inc_17.12.18!$B$17:$O$40,IF(C240=9,Inc_14.01.19!$B$17:$O$40,Inc_21.01.19!$B$17:$O$40))))))))),2,FALSE)</f>
        <v>43486</v>
      </c>
      <c r="J240">
        <f t="shared" si="59"/>
        <v>2019</v>
      </c>
      <c r="K240">
        <f t="shared" si="63"/>
        <v>1</v>
      </c>
      <c r="L240">
        <f t="shared" si="64"/>
        <v>21</v>
      </c>
      <c r="M240" t="s">
        <v>296</v>
      </c>
      <c r="N240" s="66">
        <f t="shared" si="65"/>
        <v>44.409722222218988</v>
      </c>
      <c r="O240" t="str">
        <f>IFERROR(VLOOKUP($A240,IF(C240=1,Pre_04.12.18!$B$17:$O$40,IF(C240=2,Pre_05.12.18!$B$17:$O$40,IF(C240=3,Pre_06.12.18!$B$17:$O$40,IF(C240=4,Pre_07.12.18!$B$17:$O$40,IF(C240=5,Inc_10.12.18!$B$17:$O$40,IF(C240=6,Inc_12.12.18!$B$17:$O$40,IF(C240=7,Inc_14.12.18!$B$17:$O$40,IF(C240=8,Inc_17.12.18!$B$17:$O$40,IF(C240=9,Inc_14.01.19!$B$17:$O$40,Inc_21.01.19!$B$17:$O$40))))))))),14,FALSE),"")</f>
        <v/>
      </c>
      <c r="P240" s="66">
        <f t="shared" si="60"/>
        <v>48.25</v>
      </c>
    </row>
    <row r="241" spans="1:16">
      <c r="A241" t="s">
        <v>18</v>
      </c>
      <c r="B241" t="str">
        <f t="shared" si="56"/>
        <v>SEW43</v>
      </c>
      <c r="C241">
        <f t="shared" si="66"/>
        <v>10</v>
      </c>
      <c r="D241" t="str">
        <f t="shared" si="67"/>
        <v/>
      </c>
      <c r="E241">
        <f>VLOOKUP($A241,Inc_10.12.18!$B$17:$J$40,9,FALSE)</f>
        <v>43441.590277777781</v>
      </c>
      <c r="F241">
        <f t="shared" si="58"/>
        <v>2018</v>
      </c>
      <c r="G241">
        <f t="shared" si="61"/>
        <v>12</v>
      </c>
      <c r="H241">
        <f t="shared" si="62"/>
        <v>7.5902777777810115</v>
      </c>
      <c r="I241" s="144">
        <f>VLOOKUP($A241,IF(C241=1,Pre_04.12.18!$B$17:$O$40,IF(C241=2,Pre_05.12.18!$B$17:$O$40,IF(C241=3,Pre_06.12.18!$B$17:$O$40,IF(C241=4,Pre_07.12.18!$B$17:$O$40,IF(C241=5,Inc_10.12.18!$B$17:$O$40,IF(C241=6,Inc_12.12.18!$B$17:$O$40,IF(C241=7,Inc_14.12.18!$B$17:$O$40,IF(C241=8,Inc_17.12.18!$B$17:$O$40,IF(C241=9,Inc_14.01.19!$B$17:$O$40,Inc_21.01.19!$B$17:$O$40))))))))),2,FALSE)</f>
        <v>43486</v>
      </c>
      <c r="J241">
        <f t="shared" si="59"/>
        <v>2019</v>
      </c>
      <c r="K241">
        <f t="shared" si="63"/>
        <v>1</v>
      </c>
      <c r="L241">
        <f t="shared" si="64"/>
        <v>21</v>
      </c>
      <c r="M241" t="s">
        <v>296</v>
      </c>
      <c r="N241" s="66">
        <f t="shared" si="65"/>
        <v>44.409722222218988</v>
      </c>
      <c r="O241" t="str">
        <f>IFERROR(VLOOKUP($A241,IF(C241=1,Pre_04.12.18!$B$17:$O$40,IF(C241=2,Pre_05.12.18!$B$17:$O$40,IF(C241=3,Pre_06.12.18!$B$17:$O$40,IF(C241=4,Pre_07.12.18!$B$17:$O$40,IF(C241=5,Inc_10.12.18!$B$17:$O$40,IF(C241=6,Inc_12.12.18!$B$17:$O$40,IF(C241=7,Inc_14.12.18!$B$17:$O$40,IF(C241=8,Inc_17.12.18!$B$17:$O$40,IF(C241=9,Inc_14.01.19!$B$17:$O$40,Inc_21.01.19!$B$17:$O$40))))))))),14,FALSE),"")</f>
        <v/>
      </c>
      <c r="P241" s="66">
        <f t="shared" si="60"/>
        <v>48.25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:B11"/>
    </sheetView>
  </sheetViews>
  <sheetFormatPr baseColWidth="10" defaultRowHeight="15" x14ac:dyDescent="0"/>
  <sheetData>
    <row r="1" spans="1:2">
      <c r="A1" t="s">
        <v>21</v>
      </c>
      <c r="B1" t="s">
        <v>106</v>
      </c>
    </row>
    <row r="2" spans="1:2">
      <c r="A2" s="76">
        <v>43437</v>
      </c>
      <c r="B2" t="s">
        <v>107</v>
      </c>
    </row>
    <row r="3" spans="1:2">
      <c r="A3" s="76">
        <v>43438</v>
      </c>
      <c r="B3" t="s">
        <v>108</v>
      </c>
    </row>
    <row r="4" spans="1:2">
      <c r="A4" s="76">
        <v>43439</v>
      </c>
      <c r="B4" t="s">
        <v>108</v>
      </c>
    </row>
    <row r="5" spans="1:2">
      <c r="A5" s="76">
        <v>43440</v>
      </c>
      <c r="B5" t="s">
        <v>108</v>
      </c>
    </row>
    <row r="6" spans="1:2">
      <c r="A6" s="76">
        <v>43441</v>
      </c>
      <c r="B6" t="s">
        <v>111</v>
      </c>
    </row>
    <row r="7" spans="1:2">
      <c r="A7" s="76">
        <v>43444</v>
      </c>
      <c r="B7" t="s">
        <v>108</v>
      </c>
    </row>
    <row r="8" spans="1:2">
      <c r="A8" s="76">
        <v>43446</v>
      </c>
      <c r="B8" t="s">
        <v>108</v>
      </c>
    </row>
    <row r="9" spans="1:2">
      <c r="A9" s="76">
        <v>43448</v>
      </c>
      <c r="B9" t="s">
        <v>108</v>
      </c>
    </row>
    <row r="10" spans="1:2">
      <c r="A10" s="76">
        <v>43451</v>
      </c>
      <c r="B10" t="s">
        <v>108</v>
      </c>
    </row>
    <row r="11" spans="1:2">
      <c r="A11" s="76">
        <v>43114</v>
      </c>
      <c r="B11" t="s">
        <v>108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L1" sqref="L1:R44"/>
    </sheetView>
  </sheetViews>
  <sheetFormatPr baseColWidth="10" defaultRowHeight="15" x14ac:dyDescent="0"/>
  <sheetData>
    <row r="1" spans="1:18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/>
      <c r="G1" s="6"/>
      <c r="H1" s="6" t="s">
        <v>38</v>
      </c>
      <c r="I1" s="6" t="s">
        <v>39</v>
      </c>
      <c r="J1" s="6" t="s">
        <v>40</v>
      </c>
      <c r="L1" s="20" t="s">
        <v>54</v>
      </c>
    </row>
    <row r="2" spans="1:18" ht="30">
      <c r="A2" s="1">
        <v>41</v>
      </c>
      <c r="B2" s="1" t="s">
        <v>27</v>
      </c>
      <c r="C2" s="6"/>
      <c r="D2" s="6"/>
      <c r="E2" s="6"/>
      <c r="F2" s="1">
        <v>41</v>
      </c>
      <c r="G2" s="1" t="s">
        <v>27</v>
      </c>
      <c r="H2" s="6"/>
      <c r="I2" s="6"/>
      <c r="J2" s="6"/>
      <c r="L2" s="21" t="s">
        <v>40</v>
      </c>
      <c r="M2" s="21" t="s">
        <v>36</v>
      </c>
      <c r="N2" s="21" t="s">
        <v>37</v>
      </c>
      <c r="O2" s="21" t="s">
        <v>55</v>
      </c>
      <c r="P2" s="21" t="s">
        <v>56</v>
      </c>
      <c r="Q2" s="21" t="s">
        <v>57</v>
      </c>
      <c r="R2" s="6"/>
    </row>
    <row r="3" spans="1:18">
      <c r="A3" s="1">
        <v>42</v>
      </c>
      <c r="B3" s="1" t="s">
        <v>28</v>
      </c>
      <c r="C3" s="6"/>
      <c r="D3" s="6"/>
      <c r="E3" s="6"/>
      <c r="F3" s="1">
        <v>42</v>
      </c>
      <c r="G3" s="1" t="s">
        <v>28</v>
      </c>
      <c r="H3" s="6"/>
      <c r="I3" s="6"/>
      <c r="J3" s="6"/>
      <c r="L3" s="22"/>
      <c r="M3" s="23"/>
      <c r="N3" s="23"/>
      <c r="O3" s="24" t="s">
        <v>58</v>
      </c>
      <c r="P3" s="22"/>
      <c r="Q3" s="22"/>
      <c r="R3" s="23"/>
    </row>
    <row r="4" spans="1:18">
      <c r="A4" s="1">
        <v>43</v>
      </c>
      <c r="B4" s="1" t="s">
        <v>25</v>
      </c>
      <c r="C4" s="6"/>
      <c r="D4" s="6"/>
      <c r="E4" s="6"/>
      <c r="F4" s="1">
        <v>43</v>
      </c>
      <c r="G4" s="1" t="s">
        <v>25</v>
      </c>
      <c r="H4" s="6"/>
      <c r="I4" s="6"/>
      <c r="J4" s="6"/>
      <c r="L4" s="22"/>
      <c r="M4" s="23"/>
      <c r="N4" s="23"/>
      <c r="O4" s="24" t="s">
        <v>59</v>
      </c>
      <c r="P4" s="22"/>
      <c r="Q4" s="22"/>
      <c r="R4" s="23"/>
    </row>
    <row r="5" spans="1:18">
      <c r="A5" s="1">
        <v>44</v>
      </c>
      <c r="B5" s="1" t="s">
        <v>26</v>
      </c>
      <c r="C5" s="6"/>
      <c r="D5" s="6"/>
      <c r="E5" s="6"/>
      <c r="F5" s="1">
        <v>44</v>
      </c>
      <c r="G5" s="1" t="s">
        <v>26</v>
      </c>
      <c r="H5" s="6"/>
      <c r="I5" s="6"/>
      <c r="J5" s="6"/>
      <c r="L5" s="22"/>
      <c r="M5" s="23"/>
      <c r="N5" s="23"/>
      <c r="O5" s="24" t="s">
        <v>60</v>
      </c>
      <c r="P5" s="22"/>
      <c r="Q5" s="22"/>
      <c r="R5" s="23"/>
    </row>
    <row r="6" spans="1:18">
      <c r="A6" s="1">
        <v>45</v>
      </c>
      <c r="B6" s="1" t="s">
        <v>29</v>
      </c>
      <c r="C6" s="6"/>
      <c r="D6" s="6"/>
      <c r="E6" s="6"/>
      <c r="F6" s="1">
        <v>45</v>
      </c>
      <c r="G6" s="1" t="s">
        <v>29</v>
      </c>
      <c r="H6" s="6"/>
      <c r="I6" s="6"/>
      <c r="J6" s="6"/>
      <c r="L6" s="22"/>
      <c r="M6" s="23"/>
      <c r="N6" s="23"/>
      <c r="O6" s="24" t="s">
        <v>61</v>
      </c>
      <c r="P6" s="22"/>
      <c r="Q6" s="22"/>
      <c r="R6" s="23"/>
    </row>
    <row r="7" spans="1:18">
      <c r="A7" s="1">
        <v>46</v>
      </c>
      <c r="B7" s="1" t="s">
        <v>30</v>
      </c>
      <c r="C7" s="6"/>
      <c r="D7" s="6"/>
      <c r="E7" s="6"/>
      <c r="F7" s="1">
        <v>46</v>
      </c>
      <c r="G7" s="1" t="s">
        <v>30</v>
      </c>
      <c r="H7" s="6"/>
      <c r="I7" s="6"/>
      <c r="J7" s="6"/>
      <c r="L7" s="22"/>
      <c r="M7" s="23"/>
      <c r="N7" s="23"/>
      <c r="O7" s="24" t="s">
        <v>62</v>
      </c>
      <c r="P7" s="22"/>
      <c r="Q7" s="22"/>
      <c r="R7" s="23"/>
    </row>
    <row r="8" spans="1:18">
      <c r="A8" s="1">
        <v>47</v>
      </c>
      <c r="B8" s="1" t="s">
        <v>3</v>
      </c>
      <c r="C8" s="6"/>
      <c r="D8" s="6"/>
      <c r="E8" s="6"/>
      <c r="F8" s="1">
        <v>47</v>
      </c>
      <c r="G8" s="1" t="s">
        <v>3</v>
      </c>
      <c r="H8" s="6"/>
      <c r="I8" s="6"/>
      <c r="J8" s="6"/>
      <c r="L8" s="22"/>
      <c r="M8" s="23"/>
      <c r="N8" s="23"/>
      <c r="O8" s="24" t="s">
        <v>63</v>
      </c>
      <c r="P8" s="22"/>
      <c r="Q8" s="22"/>
      <c r="R8" s="23"/>
    </row>
    <row r="9" spans="1:18">
      <c r="A9" s="1">
        <v>48</v>
      </c>
      <c r="B9" s="1" t="s">
        <v>4</v>
      </c>
      <c r="C9" s="6"/>
      <c r="D9" s="6"/>
      <c r="E9" s="6"/>
      <c r="F9" s="1">
        <v>48</v>
      </c>
      <c r="G9" s="1" t="s">
        <v>4</v>
      </c>
      <c r="H9" s="6"/>
      <c r="I9" s="6"/>
      <c r="J9" s="6"/>
      <c r="L9" s="22"/>
      <c r="M9" s="23"/>
      <c r="N9" s="23"/>
      <c r="O9" s="24" t="s">
        <v>64</v>
      </c>
      <c r="P9" s="22"/>
      <c r="Q9" s="22"/>
      <c r="R9" s="23"/>
    </row>
    <row r="10" spans="1:18">
      <c r="A10" s="1">
        <v>49</v>
      </c>
      <c r="B10" s="1" t="s">
        <v>31</v>
      </c>
      <c r="C10" s="6"/>
      <c r="D10" s="6"/>
      <c r="E10" s="6"/>
      <c r="F10" s="1">
        <v>49</v>
      </c>
      <c r="G10" s="1" t="s">
        <v>31</v>
      </c>
      <c r="H10" s="6"/>
      <c r="I10" s="6"/>
      <c r="J10" s="6"/>
      <c r="L10" s="22"/>
      <c r="M10" s="23"/>
      <c r="N10" s="23"/>
      <c r="O10" s="24" t="s">
        <v>65</v>
      </c>
      <c r="P10" s="22"/>
      <c r="Q10" s="22"/>
      <c r="R10" s="23"/>
    </row>
    <row r="11" spans="1:18">
      <c r="A11" s="1">
        <v>50</v>
      </c>
      <c r="B11" s="1" t="s">
        <v>32</v>
      </c>
      <c r="C11" s="6"/>
      <c r="D11" s="6"/>
      <c r="E11" s="6"/>
      <c r="F11" s="1">
        <v>50</v>
      </c>
      <c r="G11" s="1" t="s">
        <v>32</v>
      </c>
      <c r="H11" s="6"/>
      <c r="I11" s="6"/>
      <c r="J11" s="6"/>
      <c r="L11" s="22"/>
      <c r="M11" s="23"/>
      <c r="N11" s="23"/>
      <c r="O11" s="24" t="s">
        <v>66</v>
      </c>
      <c r="P11" s="22"/>
      <c r="Q11" s="22"/>
      <c r="R11" s="23"/>
    </row>
    <row r="12" spans="1:18">
      <c r="A12" s="1">
        <v>51</v>
      </c>
      <c r="B12" s="1" t="s">
        <v>5</v>
      </c>
      <c r="C12" s="6"/>
      <c r="D12" s="6"/>
      <c r="E12" s="6"/>
      <c r="F12" s="1">
        <v>51</v>
      </c>
      <c r="G12" s="1" t="s">
        <v>5</v>
      </c>
      <c r="H12" s="6"/>
      <c r="I12" s="6"/>
      <c r="J12" s="6"/>
      <c r="L12" s="22"/>
      <c r="M12" s="23"/>
      <c r="N12" s="23"/>
      <c r="O12" s="24" t="s">
        <v>67</v>
      </c>
      <c r="P12" s="22"/>
      <c r="Q12" s="22"/>
      <c r="R12" s="23"/>
    </row>
    <row r="13" spans="1:18">
      <c r="A13" s="1">
        <v>52</v>
      </c>
      <c r="B13" s="1" t="s">
        <v>6</v>
      </c>
      <c r="C13" s="6"/>
      <c r="D13" s="6"/>
      <c r="E13" s="6"/>
      <c r="F13" s="1">
        <v>52</v>
      </c>
      <c r="G13" s="1" t="s">
        <v>6</v>
      </c>
      <c r="H13" s="6"/>
      <c r="I13" s="6"/>
      <c r="J13" s="6"/>
      <c r="L13" s="22"/>
      <c r="M13" s="23"/>
      <c r="N13" s="23"/>
      <c r="O13" s="24">
        <v>0.2</v>
      </c>
      <c r="P13" s="22"/>
      <c r="Q13" s="22"/>
      <c r="R13" s="23"/>
    </row>
    <row r="14" spans="1:18">
      <c r="A14" s="1">
        <v>53</v>
      </c>
      <c r="B14" s="1" t="s">
        <v>7</v>
      </c>
      <c r="C14" s="6"/>
      <c r="D14" s="6"/>
      <c r="E14" s="6"/>
      <c r="F14" s="1">
        <v>53</v>
      </c>
      <c r="G14" s="1" t="s">
        <v>7</v>
      </c>
      <c r="H14" s="6"/>
      <c r="I14" s="6"/>
      <c r="J14" s="6"/>
      <c r="L14" s="25"/>
      <c r="M14" s="26"/>
      <c r="N14" s="26"/>
      <c r="O14" s="25"/>
      <c r="P14" s="25"/>
      <c r="Q14" s="25"/>
      <c r="R14" s="23"/>
    </row>
    <row r="15" spans="1:18">
      <c r="A15" s="1">
        <v>54</v>
      </c>
      <c r="B15" s="1" t="s">
        <v>8</v>
      </c>
      <c r="C15" s="6"/>
      <c r="D15" s="6"/>
      <c r="E15" s="6"/>
      <c r="F15" s="1">
        <v>54</v>
      </c>
      <c r="G15" s="1" t="s">
        <v>8</v>
      </c>
      <c r="H15" s="6"/>
      <c r="I15" s="6"/>
      <c r="J15" s="6"/>
      <c r="L15" s="24"/>
      <c r="M15" s="1">
        <v>41</v>
      </c>
      <c r="N15" s="1" t="s">
        <v>27</v>
      </c>
      <c r="O15" s="87">
        <v>0.4</v>
      </c>
      <c r="P15" s="27"/>
      <c r="Q15" s="27"/>
      <c r="R15" s="6"/>
    </row>
    <row r="16" spans="1:18">
      <c r="A16" s="1">
        <v>55</v>
      </c>
      <c r="B16" s="1" t="s">
        <v>9</v>
      </c>
      <c r="C16" s="6"/>
      <c r="D16" s="6"/>
      <c r="E16" s="6"/>
      <c r="F16" s="1">
        <v>55</v>
      </c>
      <c r="G16" s="1" t="s">
        <v>9</v>
      </c>
      <c r="H16" s="6"/>
      <c r="I16" s="6"/>
      <c r="J16" s="6"/>
      <c r="L16" s="24"/>
      <c r="M16" s="1">
        <v>42</v>
      </c>
      <c r="N16" s="1" t="s">
        <v>28</v>
      </c>
      <c r="O16" s="87">
        <v>0.4</v>
      </c>
      <c r="P16" s="27"/>
      <c r="Q16" s="27"/>
      <c r="R16" s="6"/>
    </row>
    <row r="17" spans="1:18">
      <c r="A17" s="1">
        <v>56</v>
      </c>
      <c r="B17" s="1" t="s">
        <v>10</v>
      </c>
      <c r="C17" s="6"/>
      <c r="D17" s="6"/>
      <c r="E17" s="6"/>
      <c r="F17" s="1">
        <v>56</v>
      </c>
      <c r="G17" s="1" t="s">
        <v>10</v>
      </c>
      <c r="H17" s="6"/>
      <c r="I17" s="6"/>
      <c r="J17" s="6"/>
      <c r="L17" s="24"/>
      <c r="M17" s="1">
        <v>43</v>
      </c>
      <c r="N17" s="1" t="s">
        <v>25</v>
      </c>
      <c r="O17" s="87">
        <v>0.4</v>
      </c>
      <c r="P17" s="27"/>
      <c r="Q17" s="27"/>
      <c r="R17" s="6"/>
    </row>
    <row r="18" spans="1:18">
      <c r="A18" s="1">
        <v>57</v>
      </c>
      <c r="B18" s="1" t="s">
        <v>11</v>
      </c>
      <c r="C18" s="6"/>
      <c r="D18" s="6"/>
      <c r="E18" s="6"/>
      <c r="F18" s="1">
        <v>57</v>
      </c>
      <c r="G18" s="1" t="s">
        <v>11</v>
      </c>
      <c r="H18" s="6"/>
      <c r="I18" s="6"/>
      <c r="J18" s="6"/>
      <c r="L18" s="24"/>
      <c r="M18" s="1">
        <v>44</v>
      </c>
      <c r="N18" s="1" t="s">
        <v>26</v>
      </c>
      <c r="O18" s="87">
        <v>0.4</v>
      </c>
      <c r="P18" s="27"/>
      <c r="Q18" s="27"/>
      <c r="R18" s="6"/>
    </row>
    <row r="19" spans="1:18">
      <c r="A19" s="1">
        <v>58</v>
      </c>
      <c r="B19" s="1" t="s">
        <v>12</v>
      </c>
      <c r="C19" s="6"/>
      <c r="D19" s="6"/>
      <c r="E19" s="6"/>
      <c r="F19" s="1">
        <v>58</v>
      </c>
      <c r="G19" s="1" t="s">
        <v>12</v>
      </c>
      <c r="H19" s="6"/>
      <c r="I19" s="6"/>
      <c r="J19" s="6"/>
      <c r="L19" s="24"/>
      <c r="M19" s="1">
        <v>45</v>
      </c>
      <c r="N19" s="1" t="s">
        <v>29</v>
      </c>
      <c r="O19" s="87">
        <v>0.4</v>
      </c>
      <c r="P19" s="27"/>
      <c r="Q19" s="27"/>
      <c r="R19" s="6"/>
    </row>
    <row r="20" spans="1:18">
      <c r="A20" s="1">
        <v>59</v>
      </c>
      <c r="B20" s="1" t="s">
        <v>13</v>
      </c>
      <c r="C20" s="6"/>
      <c r="D20" s="6"/>
      <c r="E20" s="6"/>
      <c r="F20" s="1">
        <v>59</v>
      </c>
      <c r="G20" s="1" t="s">
        <v>13</v>
      </c>
      <c r="H20" s="6"/>
      <c r="I20" s="6"/>
      <c r="J20" s="6"/>
      <c r="L20" s="24"/>
      <c r="M20" s="1">
        <v>46</v>
      </c>
      <c r="N20" s="1" t="s">
        <v>30</v>
      </c>
      <c r="O20" s="87">
        <v>0.4</v>
      </c>
      <c r="P20" s="27"/>
      <c r="Q20" s="27"/>
      <c r="R20" s="6"/>
    </row>
    <row r="21" spans="1:18">
      <c r="A21" s="1">
        <v>60</v>
      </c>
      <c r="B21" s="1" t="s">
        <v>14</v>
      </c>
      <c r="C21" s="6"/>
      <c r="D21" s="6"/>
      <c r="E21" s="6"/>
      <c r="F21" s="1">
        <v>60</v>
      </c>
      <c r="G21" s="1" t="s">
        <v>14</v>
      </c>
      <c r="H21" s="6"/>
      <c r="I21" s="6"/>
      <c r="J21" s="6"/>
      <c r="L21" s="27"/>
      <c r="M21" s="1">
        <v>47</v>
      </c>
      <c r="N21" s="1" t="s">
        <v>3</v>
      </c>
      <c r="O21" s="87">
        <v>2</v>
      </c>
      <c r="P21" s="27"/>
      <c r="Q21" s="27"/>
      <c r="R21" s="6"/>
    </row>
    <row r="22" spans="1:18">
      <c r="A22" s="1">
        <v>61</v>
      </c>
      <c r="B22" s="1" t="s">
        <v>15</v>
      </c>
      <c r="C22" s="6"/>
      <c r="D22" s="6"/>
      <c r="E22" s="6"/>
      <c r="F22" s="1">
        <v>61</v>
      </c>
      <c r="G22" s="1" t="s">
        <v>15</v>
      </c>
      <c r="H22" s="6"/>
      <c r="I22" s="6"/>
      <c r="J22" s="6"/>
      <c r="L22" s="24"/>
      <c r="M22" s="1">
        <v>48</v>
      </c>
      <c r="N22" s="1" t="s">
        <v>4</v>
      </c>
      <c r="O22" s="87">
        <v>2</v>
      </c>
      <c r="P22" s="27"/>
      <c r="Q22" s="27"/>
      <c r="R22" s="6"/>
    </row>
    <row r="23" spans="1:18">
      <c r="A23" s="1">
        <v>62</v>
      </c>
      <c r="B23" s="1" t="s">
        <v>16</v>
      </c>
      <c r="C23" s="6"/>
      <c r="D23" s="6"/>
      <c r="E23" s="6"/>
      <c r="F23" s="1">
        <v>62</v>
      </c>
      <c r="G23" s="1" t="s">
        <v>16</v>
      </c>
      <c r="H23" s="6"/>
      <c r="I23" s="6"/>
      <c r="J23" s="6"/>
      <c r="L23" s="24"/>
      <c r="M23" s="1">
        <v>49</v>
      </c>
      <c r="N23" s="1" t="s">
        <v>31</v>
      </c>
      <c r="O23" s="87">
        <v>1</v>
      </c>
      <c r="P23" s="27"/>
      <c r="Q23" s="27"/>
      <c r="R23" s="6"/>
    </row>
    <row r="24" spans="1:18">
      <c r="A24" s="1">
        <v>63</v>
      </c>
      <c r="B24" s="1" t="s">
        <v>17</v>
      </c>
      <c r="C24" s="6"/>
      <c r="D24" s="6"/>
      <c r="E24" s="6"/>
      <c r="F24" s="1">
        <v>63</v>
      </c>
      <c r="G24" s="1" t="s">
        <v>17</v>
      </c>
      <c r="H24" s="6"/>
      <c r="I24" s="6"/>
      <c r="J24" s="6"/>
      <c r="L24" s="24"/>
      <c r="M24" s="1">
        <v>50</v>
      </c>
      <c r="N24" s="1" t="s">
        <v>32</v>
      </c>
      <c r="O24" s="87">
        <v>1</v>
      </c>
      <c r="P24" s="27"/>
      <c r="Q24" s="27"/>
      <c r="R24" s="6"/>
    </row>
    <row r="25" spans="1:18">
      <c r="A25" s="1">
        <v>64</v>
      </c>
      <c r="B25" s="1" t="s">
        <v>18</v>
      </c>
      <c r="C25" s="6"/>
      <c r="D25" s="6"/>
      <c r="E25" s="6"/>
      <c r="F25" s="1">
        <v>64</v>
      </c>
      <c r="G25" s="1" t="s">
        <v>18</v>
      </c>
      <c r="H25" s="6"/>
      <c r="I25" s="6"/>
      <c r="J25" s="6"/>
      <c r="L25" s="24"/>
      <c r="M25" s="1">
        <v>51</v>
      </c>
      <c r="N25" s="1" t="s">
        <v>5</v>
      </c>
      <c r="O25" s="87">
        <v>2</v>
      </c>
      <c r="P25" s="27"/>
      <c r="Q25" s="27"/>
      <c r="R25" s="6"/>
    </row>
    <row r="26" spans="1:18">
      <c r="A26" s="6"/>
      <c r="B26" s="6"/>
      <c r="C26" s="6"/>
      <c r="D26" s="6"/>
      <c r="E26" s="6"/>
      <c r="F26" s="6"/>
      <c r="G26" s="6"/>
      <c r="H26" s="6"/>
      <c r="I26" s="6"/>
      <c r="J26" s="6"/>
      <c r="L26" s="21"/>
      <c r="M26" s="1">
        <v>52</v>
      </c>
      <c r="N26" s="1" t="s">
        <v>6</v>
      </c>
      <c r="O26" s="87">
        <v>2</v>
      </c>
      <c r="P26" s="27"/>
      <c r="Q26" s="27"/>
      <c r="R26" s="6"/>
    </row>
    <row r="27" spans="1:18">
      <c r="A27" s="6"/>
      <c r="B27" s="6"/>
      <c r="C27" s="6"/>
      <c r="D27" s="6"/>
      <c r="E27" s="6"/>
      <c r="F27" s="6"/>
      <c r="G27" s="6"/>
      <c r="H27" s="6"/>
      <c r="I27" s="6"/>
      <c r="J27" s="6"/>
      <c r="L27" s="24"/>
      <c r="M27" s="1">
        <v>53</v>
      </c>
      <c r="N27" s="1" t="s">
        <v>7</v>
      </c>
      <c r="O27" s="87">
        <v>2</v>
      </c>
      <c r="P27" s="27"/>
      <c r="Q27" s="27"/>
      <c r="R27" s="6"/>
    </row>
    <row r="28" spans="1:18">
      <c r="A28" s="6"/>
      <c r="B28" s="6"/>
      <c r="C28" s="6"/>
      <c r="D28" s="6"/>
      <c r="E28" s="6"/>
      <c r="F28" s="6"/>
      <c r="G28" s="6"/>
      <c r="H28" s="6"/>
      <c r="I28" s="6"/>
      <c r="J28" s="6"/>
      <c r="L28" s="24"/>
      <c r="M28" s="1">
        <v>54</v>
      </c>
      <c r="N28" s="1" t="s">
        <v>8</v>
      </c>
      <c r="O28" s="87">
        <v>2</v>
      </c>
      <c r="P28" s="27"/>
      <c r="Q28" s="27"/>
      <c r="R28" s="6"/>
    </row>
    <row r="29" spans="1:18">
      <c r="L29" s="24"/>
      <c r="M29" s="1">
        <v>55</v>
      </c>
      <c r="N29" s="1" t="s">
        <v>9</v>
      </c>
      <c r="O29" s="87">
        <v>2</v>
      </c>
      <c r="P29" s="27"/>
      <c r="Q29" s="27"/>
      <c r="R29" s="6"/>
    </row>
    <row r="30" spans="1:18">
      <c r="L30" s="24"/>
      <c r="M30" s="1">
        <v>56</v>
      </c>
      <c r="N30" s="1" t="s">
        <v>10</v>
      </c>
      <c r="O30" s="87">
        <v>2</v>
      </c>
      <c r="P30" s="27"/>
      <c r="Q30" s="27"/>
      <c r="R30" s="6"/>
    </row>
    <row r="31" spans="1:18">
      <c r="L31" s="24"/>
      <c r="M31" s="1">
        <v>57</v>
      </c>
      <c r="N31" s="1" t="s">
        <v>11</v>
      </c>
      <c r="O31" s="87">
        <v>2</v>
      </c>
      <c r="P31" s="27"/>
      <c r="Q31" s="27"/>
      <c r="R31" s="6"/>
    </row>
    <row r="32" spans="1:18">
      <c r="L32" s="24"/>
      <c r="M32" s="1">
        <v>58</v>
      </c>
      <c r="N32" s="1" t="s">
        <v>12</v>
      </c>
      <c r="O32" s="87">
        <v>2</v>
      </c>
      <c r="P32" s="27"/>
      <c r="Q32" s="27"/>
      <c r="R32" s="6"/>
    </row>
    <row r="33" spans="12:18">
      <c r="L33" s="24"/>
      <c r="M33" s="1">
        <v>59</v>
      </c>
      <c r="N33" s="1" t="s">
        <v>13</v>
      </c>
      <c r="O33" s="87">
        <v>3</v>
      </c>
      <c r="P33" s="27"/>
      <c r="Q33" s="27"/>
      <c r="R33" s="6"/>
    </row>
    <row r="34" spans="12:18">
      <c r="L34" s="24"/>
      <c r="M34" s="1">
        <v>60</v>
      </c>
      <c r="N34" s="1" t="s">
        <v>14</v>
      </c>
      <c r="O34" s="88">
        <v>3</v>
      </c>
      <c r="P34" s="24"/>
      <c r="Q34" s="24"/>
      <c r="R34" s="6"/>
    </row>
    <row r="35" spans="12:18">
      <c r="L35" s="25"/>
      <c r="M35" s="1">
        <v>61</v>
      </c>
      <c r="N35" s="1" t="s">
        <v>15</v>
      </c>
      <c r="O35" s="88">
        <v>3</v>
      </c>
      <c r="P35" s="25"/>
      <c r="Q35" s="25"/>
      <c r="R35" s="6"/>
    </row>
    <row r="36" spans="12:18">
      <c r="L36" s="25"/>
      <c r="M36" s="1">
        <v>62</v>
      </c>
      <c r="N36" s="1" t="s">
        <v>16</v>
      </c>
      <c r="O36" s="88">
        <v>3</v>
      </c>
      <c r="P36" s="25"/>
      <c r="Q36" s="25"/>
      <c r="R36" s="6"/>
    </row>
    <row r="37" spans="12:18">
      <c r="L37" s="25"/>
      <c r="M37" s="1">
        <v>63</v>
      </c>
      <c r="N37" s="1" t="s">
        <v>17</v>
      </c>
      <c r="O37" s="88">
        <v>3</v>
      </c>
      <c r="P37" s="25"/>
      <c r="Q37" s="25"/>
      <c r="R37" s="6"/>
    </row>
    <row r="38" spans="12:18">
      <c r="L38" s="25"/>
      <c r="M38" s="1">
        <v>64</v>
      </c>
      <c r="N38" s="1" t="s">
        <v>18</v>
      </c>
      <c r="O38" s="88">
        <v>3</v>
      </c>
      <c r="P38" s="25"/>
      <c r="Q38" s="25"/>
      <c r="R38" s="6"/>
    </row>
    <row r="39" spans="12:18">
      <c r="L39" s="25"/>
      <c r="M39" s="6"/>
      <c r="N39" s="6"/>
      <c r="O39" s="25"/>
      <c r="P39" s="25"/>
      <c r="Q39" s="25"/>
      <c r="R39" s="6"/>
    </row>
    <row r="40" spans="12:18">
      <c r="L40" s="25"/>
      <c r="M40" s="6"/>
      <c r="N40" s="6"/>
      <c r="O40" s="25"/>
      <c r="P40" s="25"/>
      <c r="Q40" s="25"/>
      <c r="R40" s="6"/>
    </row>
    <row r="41" spans="12:18">
      <c r="L41" s="25"/>
      <c r="M41" s="6"/>
      <c r="N41" s="6"/>
      <c r="O41" s="25"/>
      <c r="P41" s="25"/>
      <c r="Q41" s="25"/>
      <c r="R41" s="6"/>
    </row>
    <row r="42" spans="12:18">
      <c r="L42" s="25"/>
      <c r="M42" s="26"/>
      <c r="N42" s="26"/>
      <c r="O42" s="25"/>
      <c r="P42" s="25"/>
      <c r="Q42" s="25"/>
      <c r="R42" s="28"/>
    </row>
    <row r="43" spans="12:18">
      <c r="L43" s="25"/>
      <c r="M43" s="6"/>
      <c r="N43" s="6"/>
      <c r="O43" s="25"/>
      <c r="P43" s="25"/>
      <c r="Q43" s="25"/>
      <c r="R43" s="6"/>
    </row>
    <row r="44" spans="12:18">
      <c r="L44" s="25"/>
      <c r="M44" s="26"/>
      <c r="N44" s="26"/>
      <c r="O44" s="25"/>
      <c r="P44" s="25"/>
      <c r="Q44" s="25"/>
      <c r="R44" s="28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G36" sqref="G36"/>
    </sheetView>
  </sheetViews>
  <sheetFormatPr baseColWidth="10" defaultRowHeight="15" x14ac:dyDescent="0"/>
  <cols>
    <col min="1" max="1" width="2.83203125" bestFit="1" customWidth="1"/>
    <col min="13" max="13" width="12.6640625" bestFit="1" customWidth="1"/>
    <col min="15" max="15" width="17.83203125" customWidth="1"/>
    <col min="17" max="17" width="20.83203125" bestFit="1" customWidth="1"/>
    <col min="18" max="18" width="17.6640625" bestFit="1" customWidth="1"/>
  </cols>
  <sheetData>
    <row r="1" spans="1:18" ht="15" customHeight="1">
      <c r="A1" s="5" t="s">
        <v>36</v>
      </c>
      <c r="B1" s="5" t="s">
        <v>37</v>
      </c>
      <c r="C1" s="7" t="s">
        <v>21</v>
      </c>
      <c r="D1" s="8" t="s">
        <v>41</v>
      </c>
      <c r="E1" s="8" t="s">
        <v>42</v>
      </c>
      <c r="F1" s="8" t="s">
        <v>43</v>
      </c>
      <c r="G1" s="8" t="s">
        <v>44</v>
      </c>
      <c r="H1" s="9" t="s">
        <v>45</v>
      </c>
      <c r="I1" s="10" t="s">
        <v>46</v>
      </c>
      <c r="J1" s="10" t="s">
        <v>47</v>
      </c>
      <c r="K1" s="10" t="s">
        <v>48</v>
      </c>
      <c r="L1" s="11" t="s">
        <v>49</v>
      </c>
      <c r="M1" s="129" t="s">
        <v>263</v>
      </c>
      <c r="N1" s="129" t="s">
        <v>265</v>
      </c>
      <c r="O1" s="129" t="s">
        <v>268</v>
      </c>
      <c r="P1" s="129" t="s">
        <v>266</v>
      </c>
      <c r="Q1" s="130" t="s">
        <v>53</v>
      </c>
      <c r="R1" s="131" t="s">
        <v>50</v>
      </c>
    </row>
    <row r="2" spans="1:18" ht="34" customHeight="1" thickBot="1">
      <c r="A2" s="132"/>
      <c r="B2" s="132"/>
      <c r="C2" s="133"/>
      <c r="D2" s="134" t="s">
        <v>51</v>
      </c>
      <c r="E2" s="134" t="s">
        <v>51</v>
      </c>
      <c r="F2" s="134" t="s">
        <v>51</v>
      </c>
      <c r="G2" s="134" t="s">
        <v>52</v>
      </c>
      <c r="H2" s="135" t="s">
        <v>52</v>
      </c>
      <c r="I2" s="136" t="s">
        <v>51</v>
      </c>
      <c r="J2" s="136" t="s">
        <v>51</v>
      </c>
      <c r="K2" s="136" t="s">
        <v>52</v>
      </c>
      <c r="L2" s="137" t="s">
        <v>52</v>
      </c>
      <c r="M2" s="138" t="s">
        <v>264</v>
      </c>
      <c r="N2" s="138" t="s">
        <v>52</v>
      </c>
      <c r="O2" s="139" t="s">
        <v>269</v>
      </c>
      <c r="P2" s="138" t="s">
        <v>267</v>
      </c>
      <c r="Q2" s="140"/>
      <c r="R2" s="141"/>
    </row>
    <row r="3" spans="1:18">
      <c r="A3" s="75">
        <v>41</v>
      </c>
      <c r="B3" s="75" t="s">
        <v>27</v>
      </c>
      <c r="C3" s="12">
        <v>43437</v>
      </c>
      <c r="D3" s="13">
        <v>310</v>
      </c>
      <c r="E3" s="13">
        <v>313</v>
      </c>
      <c r="F3" s="13">
        <v>978</v>
      </c>
      <c r="G3" s="14">
        <f>L3</f>
        <v>2251.4018691588785</v>
      </c>
      <c r="H3" s="15">
        <f>(((D3+J3)*G3)/(F3-(D3+J3)))</f>
        <v>1044.8122446695395</v>
      </c>
      <c r="I3" s="13">
        <v>321</v>
      </c>
      <c r="J3" s="13"/>
      <c r="K3" s="13">
        <v>1100</v>
      </c>
      <c r="L3" s="16">
        <f>((K3*F3)/(I3+J3))-K3</f>
        <v>2251.4018691588785</v>
      </c>
      <c r="M3" s="63">
        <v>19.966000000000001</v>
      </c>
      <c r="N3" s="63">
        <v>12.241516132717784</v>
      </c>
      <c r="O3" s="63">
        <v>0.61311810741850059</v>
      </c>
      <c r="P3" s="63">
        <v>60</v>
      </c>
      <c r="Q3" s="17">
        <v>43437.75</v>
      </c>
      <c r="R3" s="17">
        <v>43441.590277777781</v>
      </c>
    </row>
    <row r="4" spans="1:18">
      <c r="A4" s="75">
        <v>42</v>
      </c>
      <c r="B4" s="75" t="s">
        <v>28</v>
      </c>
      <c r="C4" s="12">
        <v>43437</v>
      </c>
      <c r="D4" s="13">
        <v>310</v>
      </c>
      <c r="E4" s="13">
        <v>313</v>
      </c>
      <c r="F4" s="13">
        <v>978</v>
      </c>
      <c r="G4" s="14">
        <f t="shared" ref="G4:G22" si="0">L4</f>
        <v>2251.4018691588785</v>
      </c>
      <c r="H4" s="15">
        <f t="shared" ref="H4:H26" si="1">(((D4+J4)*G4)/(F4-(D4+J4)))</f>
        <v>1044.8122446695395</v>
      </c>
      <c r="I4" s="13">
        <v>321</v>
      </c>
      <c r="J4" s="13"/>
      <c r="K4" s="13">
        <v>1100</v>
      </c>
      <c r="L4" s="16">
        <f t="shared" ref="L4:L22" si="2">((K4*F4)/(I4+J4))-K4</f>
        <v>2251.4018691588785</v>
      </c>
      <c r="M4" s="63">
        <v>20.004000000000001</v>
      </c>
      <c r="N4" s="63">
        <v>12.264814620799687</v>
      </c>
      <c r="O4" s="63">
        <v>0.61311810741850059</v>
      </c>
      <c r="P4" s="63">
        <v>60</v>
      </c>
      <c r="Q4" s="17">
        <v>43437.75</v>
      </c>
      <c r="R4" s="17">
        <v>43441.590277777781</v>
      </c>
    </row>
    <row r="5" spans="1:18">
      <c r="A5" s="75">
        <v>43</v>
      </c>
      <c r="B5" s="75" t="s">
        <v>25</v>
      </c>
      <c r="C5" s="12">
        <v>43437</v>
      </c>
      <c r="D5" s="13">
        <v>311</v>
      </c>
      <c r="E5" s="13">
        <v>313</v>
      </c>
      <c r="F5" s="13">
        <v>978</v>
      </c>
      <c r="G5" s="14">
        <f t="shared" si="0"/>
        <v>2251.4018691588785</v>
      </c>
      <c r="H5" s="15">
        <f t="shared" si="1"/>
        <v>1049.7540949151592</v>
      </c>
      <c r="I5" s="13">
        <v>321</v>
      </c>
      <c r="J5" s="13"/>
      <c r="K5" s="13">
        <v>1100</v>
      </c>
      <c r="L5" s="16">
        <f t="shared" si="2"/>
        <v>2251.4018691588785</v>
      </c>
      <c r="M5" s="63">
        <v>20.035</v>
      </c>
      <c r="N5" s="63">
        <v>10.846720241320249</v>
      </c>
      <c r="O5" s="63">
        <v>0.54138858204742946</v>
      </c>
      <c r="P5" s="63">
        <v>60</v>
      </c>
      <c r="Q5" s="17">
        <v>43437.75</v>
      </c>
      <c r="R5" s="17">
        <v>43441.590277777781</v>
      </c>
    </row>
    <row r="6" spans="1:18">
      <c r="A6" s="75">
        <v>44</v>
      </c>
      <c r="B6" s="75" t="s">
        <v>26</v>
      </c>
      <c r="C6" s="12">
        <v>43437</v>
      </c>
      <c r="D6" s="13">
        <v>310</v>
      </c>
      <c r="E6" s="13">
        <v>313</v>
      </c>
      <c r="F6" s="13">
        <v>978</v>
      </c>
      <c r="G6" s="14">
        <f t="shared" si="0"/>
        <v>2251.4018691588785</v>
      </c>
      <c r="H6" s="15">
        <f t="shared" si="1"/>
        <v>1044.8122446695395</v>
      </c>
      <c r="I6" s="13">
        <v>321</v>
      </c>
      <c r="J6" s="13"/>
      <c r="K6" s="13">
        <v>1100</v>
      </c>
      <c r="L6" s="16">
        <f t="shared" si="2"/>
        <v>2251.4018691588785</v>
      </c>
      <c r="M6" s="63">
        <v>20.059000000000001</v>
      </c>
      <c r="N6" s="63">
        <v>10.859713567289388</v>
      </c>
      <c r="O6" s="63">
        <v>0.54138858204742946</v>
      </c>
      <c r="P6" s="63">
        <v>60</v>
      </c>
      <c r="Q6" s="17">
        <v>43437.75</v>
      </c>
      <c r="R6" s="17">
        <v>43441.590277777781</v>
      </c>
    </row>
    <row r="7" spans="1:18">
      <c r="A7" s="75">
        <v>45</v>
      </c>
      <c r="B7" s="75" t="s">
        <v>29</v>
      </c>
      <c r="C7" s="12">
        <v>43437</v>
      </c>
      <c r="D7" s="13">
        <v>308</v>
      </c>
      <c r="E7" s="13">
        <v>311</v>
      </c>
      <c r="F7" s="13">
        <v>978</v>
      </c>
      <c r="G7" s="14">
        <f t="shared" si="0"/>
        <v>2251.4018691588785</v>
      </c>
      <c r="H7" s="15">
        <f t="shared" si="1"/>
        <v>1034.9727995536336</v>
      </c>
      <c r="I7" s="13">
        <v>321</v>
      </c>
      <c r="J7" s="13"/>
      <c r="K7" s="13">
        <v>1100</v>
      </c>
      <c r="L7" s="16">
        <f t="shared" si="2"/>
        <v>2251.4018691588785</v>
      </c>
      <c r="M7" s="63">
        <v>20.018000000000001</v>
      </c>
      <c r="N7" s="63">
        <v>11.193484799435799</v>
      </c>
      <c r="O7" s="63">
        <v>0.55917098608431404</v>
      </c>
      <c r="P7" s="63">
        <v>60</v>
      </c>
      <c r="Q7" s="17">
        <v>43437.75</v>
      </c>
      <c r="R7" s="17">
        <v>43441.590277777781</v>
      </c>
    </row>
    <row r="8" spans="1:18">
      <c r="A8" s="75">
        <v>46</v>
      </c>
      <c r="B8" s="75" t="s">
        <v>30</v>
      </c>
      <c r="C8" s="12">
        <v>43437</v>
      </c>
      <c r="D8" s="13">
        <v>310</v>
      </c>
      <c r="E8" s="13">
        <v>312</v>
      </c>
      <c r="F8" s="13">
        <v>978</v>
      </c>
      <c r="G8" s="14">
        <f t="shared" si="0"/>
        <v>2251.4018691588785</v>
      </c>
      <c r="H8" s="15">
        <f t="shared" si="1"/>
        <v>1044.8122446695395</v>
      </c>
      <c r="I8" s="13">
        <v>321</v>
      </c>
      <c r="J8" s="13"/>
      <c r="K8" s="13">
        <v>1100</v>
      </c>
      <c r="L8" s="16">
        <f t="shared" si="2"/>
        <v>2251.4018691588785</v>
      </c>
      <c r="M8" s="63">
        <v>19.992000000000001</v>
      </c>
      <c r="N8" s="63">
        <v>11.178946353797606</v>
      </c>
      <c r="O8" s="63">
        <v>0.55917098608431404</v>
      </c>
      <c r="P8" s="63">
        <v>60</v>
      </c>
      <c r="Q8" s="17">
        <v>43437.75</v>
      </c>
      <c r="R8" s="17">
        <v>43441.590277777781</v>
      </c>
    </row>
    <row r="9" spans="1:18">
      <c r="A9" s="75">
        <v>47</v>
      </c>
      <c r="B9" s="75" t="s">
        <v>3</v>
      </c>
      <c r="C9" s="12">
        <v>43437</v>
      </c>
      <c r="D9" s="13">
        <v>310</v>
      </c>
      <c r="E9" s="13">
        <v>313</v>
      </c>
      <c r="F9" s="13">
        <v>978</v>
      </c>
      <c r="G9" s="14">
        <f t="shared" si="0"/>
        <v>2251.4018691588785</v>
      </c>
      <c r="H9" s="15">
        <f t="shared" si="1"/>
        <v>1044.8122446695395</v>
      </c>
      <c r="I9" s="13">
        <v>321</v>
      </c>
      <c r="J9" s="13"/>
      <c r="K9" s="13">
        <v>1100</v>
      </c>
      <c r="L9" s="16">
        <f t="shared" si="2"/>
        <v>2251.4018691588785</v>
      </c>
      <c r="M9" s="63">
        <v>20.007999999999999</v>
      </c>
      <c r="N9" s="63">
        <v>7.459120482636207</v>
      </c>
      <c r="O9" s="63">
        <v>0.37280690137126188</v>
      </c>
      <c r="P9" s="63">
        <v>60</v>
      </c>
      <c r="Q9" s="17">
        <v>43437.75</v>
      </c>
      <c r="R9" s="17">
        <v>43441.590277777781</v>
      </c>
    </row>
    <row r="10" spans="1:18">
      <c r="A10" s="75">
        <v>48</v>
      </c>
      <c r="B10" s="75" t="s">
        <v>4</v>
      </c>
      <c r="C10" s="12">
        <v>43437</v>
      </c>
      <c r="D10" s="13">
        <v>311</v>
      </c>
      <c r="E10" s="13">
        <v>313</v>
      </c>
      <c r="F10" s="13">
        <v>978</v>
      </c>
      <c r="G10" s="14">
        <f t="shared" si="0"/>
        <v>2251.4018691588785</v>
      </c>
      <c r="H10" s="15">
        <f t="shared" si="1"/>
        <v>1049.7540949151592</v>
      </c>
      <c r="I10" s="13">
        <v>321</v>
      </c>
      <c r="J10" s="13"/>
      <c r="K10" s="13">
        <v>1100</v>
      </c>
      <c r="L10" s="16">
        <f t="shared" si="2"/>
        <v>2251.4018691588785</v>
      </c>
      <c r="M10" s="63">
        <v>20.004000000000001</v>
      </c>
      <c r="N10" s="63">
        <v>7.4576292550307235</v>
      </c>
      <c r="O10" s="63">
        <v>0.37280690137126188</v>
      </c>
      <c r="P10" s="63">
        <v>60</v>
      </c>
      <c r="Q10" s="17">
        <v>43437.75</v>
      </c>
      <c r="R10" s="17">
        <v>43441.590277777781</v>
      </c>
    </row>
    <row r="11" spans="1:18">
      <c r="A11" s="75">
        <v>49</v>
      </c>
      <c r="B11" s="75" t="s">
        <v>31</v>
      </c>
      <c r="C11" s="12">
        <v>43437</v>
      </c>
      <c r="D11" s="13">
        <v>311</v>
      </c>
      <c r="E11" s="13">
        <v>314</v>
      </c>
      <c r="F11" s="13">
        <v>978</v>
      </c>
      <c r="G11" s="14">
        <f t="shared" si="0"/>
        <v>2251.4018691588785</v>
      </c>
      <c r="H11" s="15">
        <f t="shared" si="1"/>
        <v>1049.7540949151592</v>
      </c>
      <c r="I11" s="13">
        <v>321</v>
      </c>
      <c r="J11" s="13"/>
      <c r="K11" s="13">
        <v>1100</v>
      </c>
      <c r="L11" s="16">
        <f t="shared" si="2"/>
        <v>2251.4018691588785</v>
      </c>
      <c r="M11" s="63">
        <v>20.018999999999998</v>
      </c>
      <c r="N11" s="63">
        <v>8.4774761241882075</v>
      </c>
      <c r="O11" s="63">
        <v>0.42347150827654773</v>
      </c>
      <c r="P11" s="63">
        <v>60</v>
      </c>
      <c r="Q11" s="17">
        <v>43437.75</v>
      </c>
      <c r="R11" s="17">
        <v>43441.590277777781</v>
      </c>
    </row>
    <row r="12" spans="1:18">
      <c r="A12" s="75">
        <v>50</v>
      </c>
      <c r="B12" s="75" t="s">
        <v>32</v>
      </c>
      <c r="C12" s="12">
        <v>43437</v>
      </c>
      <c r="D12" s="13">
        <v>309</v>
      </c>
      <c r="E12" s="13">
        <v>311</v>
      </c>
      <c r="F12" s="13">
        <v>978</v>
      </c>
      <c r="G12" s="14">
        <f t="shared" si="0"/>
        <v>2251.4018691588785</v>
      </c>
      <c r="H12" s="15">
        <f t="shared" si="1"/>
        <v>1039.8851682662084</v>
      </c>
      <c r="I12" s="13">
        <v>321</v>
      </c>
      <c r="J12" s="13"/>
      <c r="K12" s="13">
        <v>1100</v>
      </c>
      <c r="L12" s="16">
        <f t="shared" si="2"/>
        <v>2251.4018691588785</v>
      </c>
      <c r="M12" s="63">
        <v>20.033999999999999</v>
      </c>
      <c r="N12" s="63">
        <v>8.4838281968123574</v>
      </c>
      <c r="O12" s="63">
        <v>0.42347150827654773</v>
      </c>
      <c r="P12" s="63">
        <v>60</v>
      </c>
      <c r="Q12" s="17">
        <v>43437.75</v>
      </c>
      <c r="R12" s="17">
        <v>43441.590277777781</v>
      </c>
    </row>
    <row r="13" spans="1:18">
      <c r="A13" s="75">
        <v>51</v>
      </c>
      <c r="B13" s="75" t="s">
        <v>5</v>
      </c>
      <c r="C13" s="12">
        <v>43437</v>
      </c>
      <c r="D13" s="13">
        <v>311</v>
      </c>
      <c r="E13" s="13">
        <v>313</v>
      </c>
      <c r="F13" s="13">
        <v>978</v>
      </c>
      <c r="G13" s="14">
        <f t="shared" si="0"/>
        <v>2251.4018691588785</v>
      </c>
      <c r="H13" s="15">
        <f t="shared" si="1"/>
        <v>1049.7540949151592</v>
      </c>
      <c r="I13" s="13">
        <v>321</v>
      </c>
      <c r="J13" s="13"/>
      <c r="K13" s="13">
        <v>1100</v>
      </c>
      <c r="L13" s="16">
        <f t="shared" si="2"/>
        <v>2251.4018691588785</v>
      </c>
      <c r="M13" s="63">
        <v>20.001999999999999</v>
      </c>
      <c r="N13" s="63">
        <v>7.1605724558138641</v>
      </c>
      <c r="O13" s="63">
        <v>0.35799282350834238</v>
      </c>
      <c r="P13" s="63">
        <v>60</v>
      </c>
      <c r="Q13" s="17">
        <v>43437.75</v>
      </c>
      <c r="R13" s="17">
        <v>43441.590277777781</v>
      </c>
    </row>
    <row r="14" spans="1:18">
      <c r="A14" s="75">
        <v>52</v>
      </c>
      <c r="B14" s="75" t="s">
        <v>6</v>
      </c>
      <c r="C14" s="12">
        <v>43437</v>
      </c>
      <c r="D14" s="13">
        <v>311</v>
      </c>
      <c r="E14" s="13">
        <v>313</v>
      </c>
      <c r="F14" s="13">
        <v>978</v>
      </c>
      <c r="G14" s="14">
        <f t="shared" si="0"/>
        <v>2251.4018691588785</v>
      </c>
      <c r="H14" s="15">
        <f t="shared" si="1"/>
        <v>1049.7540949151592</v>
      </c>
      <c r="I14" s="13">
        <v>321</v>
      </c>
      <c r="J14" s="13"/>
      <c r="K14" s="13">
        <v>1100</v>
      </c>
      <c r="L14" s="16">
        <f t="shared" si="2"/>
        <v>2251.4018691588785</v>
      </c>
      <c r="M14" s="63">
        <v>19.986000000000001</v>
      </c>
      <c r="N14" s="63">
        <v>7.1548445706377315</v>
      </c>
      <c r="O14" s="63">
        <v>0.35799282350834238</v>
      </c>
      <c r="P14" s="63">
        <v>60</v>
      </c>
      <c r="Q14" s="17">
        <v>43437.75</v>
      </c>
      <c r="R14" s="17">
        <v>43441.590277777781</v>
      </c>
    </row>
    <row r="15" spans="1:18">
      <c r="A15" s="75">
        <v>53</v>
      </c>
      <c r="B15" s="75" t="s">
        <v>7</v>
      </c>
      <c r="C15" s="12">
        <v>43437</v>
      </c>
      <c r="D15" s="13">
        <v>312</v>
      </c>
      <c r="E15" s="13">
        <v>314</v>
      </c>
      <c r="F15" s="13">
        <v>978</v>
      </c>
      <c r="G15" s="14">
        <f t="shared" si="0"/>
        <v>2251.4018691588785</v>
      </c>
      <c r="H15" s="15">
        <f t="shared" si="1"/>
        <v>1054.7107855519071</v>
      </c>
      <c r="I15" s="13">
        <v>321</v>
      </c>
      <c r="J15" s="13"/>
      <c r="K15" s="13">
        <v>1100</v>
      </c>
      <c r="L15" s="16">
        <f t="shared" si="2"/>
        <v>2251.4018691588785</v>
      </c>
      <c r="M15" s="63">
        <v>20.007999999999999</v>
      </c>
      <c r="N15" s="63">
        <v>5.4579018782436544</v>
      </c>
      <c r="O15" s="63">
        <v>0.27278597952037459</v>
      </c>
      <c r="P15" s="63">
        <v>60</v>
      </c>
      <c r="Q15" s="17">
        <v>43437.75</v>
      </c>
      <c r="R15" s="17">
        <v>43441.590277777781</v>
      </c>
    </row>
    <row r="16" spans="1:18">
      <c r="A16" s="75">
        <v>54</v>
      </c>
      <c r="B16" s="75" t="s">
        <v>8</v>
      </c>
      <c r="C16" s="12">
        <v>43437</v>
      </c>
      <c r="D16" s="13">
        <v>311</v>
      </c>
      <c r="E16" s="13">
        <v>313</v>
      </c>
      <c r="F16" s="13">
        <v>978</v>
      </c>
      <c r="G16" s="14">
        <f t="shared" si="0"/>
        <v>2251.4018691588785</v>
      </c>
      <c r="H16" s="15">
        <f t="shared" si="1"/>
        <v>1049.7540949151592</v>
      </c>
      <c r="I16" s="13">
        <v>321</v>
      </c>
      <c r="J16" s="13"/>
      <c r="K16" s="13">
        <v>1100</v>
      </c>
      <c r="L16" s="16">
        <f t="shared" si="2"/>
        <v>2251.4018691588785</v>
      </c>
      <c r="M16" s="63">
        <v>20.021000000000001</v>
      </c>
      <c r="N16" s="63">
        <v>5.4614480959774196</v>
      </c>
      <c r="O16" s="63">
        <v>0.27278597952037459</v>
      </c>
      <c r="P16" s="63">
        <v>60</v>
      </c>
      <c r="Q16" s="17">
        <v>43437.75</v>
      </c>
      <c r="R16" s="17">
        <v>43441.590277777781</v>
      </c>
    </row>
    <row r="17" spans="1:18">
      <c r="A17" s="75">
        <v>55</v>
      </c>
      <c r="B17" s="75" t="s">
        <v>9</v>
      </c>
      <c r="C17" s="12">
        <v>43437</v>
      </c>
      <c r="D17" s="13">
        <v>312</v>
      </c>
      <c r="E17" s="13">
        <v>315</v>
      </c>
      <c r="F17" s="13">
        <v>978</v>
      </c>
      <c r="G17" s="14">
        <f t="shared" si="0"/>
        <v>2251.4018691588785</v>
      </c>
      <c r="H17" s="15">
        <f t="shared" si="1"/>
        <v>1054.7107855519071</v>
      </c>
      <c r="I17" s="13">
        <v>321</v>
      </c>
      <c r="J17" s="13"/>
      <c r="K17" s="13">
        <v>1100</v>
      </c>
      <c r="L17" s="16">
        <f t="shared" si="2"/>
        <v>2251.4018691588785</v>
      </c>
      <c r="M17" s="63">
        <v>20.047000000000001</v>
      </c>
      <c r="N17" s="63">
        <v>5.4541942089297946</v>
      </c>
      <c r="O17" s="63">
        <v>0.2720703451354215</v>
      </c>
      <c r="P17" s="63">
        <v>60</v>
      </c>
      <c r="Q17" s="17">
        <v>43437.75</v>
      </c>
      <c r="R17" s="17">
        <v>43441.590277777781</v>
      </c>
    </row>
    <row r="18" spans="1:18">
      <c r="A18" s="75">
        <v>56</v>
      </c>
      <c r="B18" s="75" t="s">
        <v>10</v>
      </c>
      <c r="C18" s="12">
        <v>43437</v>
      </c>
      <c r="D18" s="13">
        <v>311</v>
      </c>
      <c r="E18" s="13">
        <v>313</v>
      </c>
      <c r="F18" s="13">
        <v>978</v>
      </c>
      <c r="G18" s="14">
        <f t="shared" si="0"/>
        <v>2251.4018691588785</v>
      </c>
      <c r="H18" s="15">
        <f t="shared" si="1"/>
        <v>1049.7540949151592</v>
      </c>
      <c r="I18" s="13">
        <v>321</v>
      </c>
      <c r="J18" s="13"/>
      <c r="K18" s="13">
        <v>1100</v>
      </c>
      <c r="L18" s="16">
        <f t="shared" si="2"/>
        <v>2251.4018691588785</v>
      </c>
      <c r="M18" s="63">
        <v>20.010999999999999</v>
      </c>
      <c r="N18" s="63">
        <v>5.4443996765049194</v>
      </c>
      <c r="O18" s="63">
        <v>0.2720703451354215</v>
      </c>
      <c r="P18" s="63">
        <v>60</v>
      </c>
      <c r="Q18" s="17">
        <v>43437.75</v>
      </c>
      <c r="R18" s="17">
        <v>43441.590277777781</v>
      </c>
    </row>
    <row r="19" spans="1:18">
      <c r="A19" s="75">
        <v>57</v>
      </c>
      <c r="B19" s="75" t="s">
        <v>11</v>
      </c>
      <c r="C19" s="12">
        <v>43437</v>
      </c>
      <c r="D19" s="5">
        <v>311</v>
      </c>
      <c r="E19" s="5">
        <v>313</v>
      </c>
      <c r="F19" s="13">
        <v>978</v>
      </c>
      <c r="G19" s="14">
        <f t="shared" si="0"/>
        <v>2251.4018691588785</v>
      </c>
      <c r="H19" s="15">
        <f t="shared" si="1"/>
        <v>1049.7540949151592</v>
      </c>
      <c r="I19" s="13">
        <v>321</v>
      </c>
      <c r="J19" s="13"/>
      <c r="K19" s="13">
        <v>1100</v>
      </c>
      <c r="L19" s="16">
        <f t="shared" si="2"/>
        <v>2251.4018691588785</v>
      </c>
      <c r="M19" s="63">
        <v>20.012</v>
      </c>
      <c r="N19" s="63">
        <v>6.8882380193656232</v>
      </c>
      <c r="O19" s="63">
        <v>0.34420537774163618</v>
      </c>
      <c r="P19" s="63">
        <v>60</v>
      </c>
      <c r="Q19" s="17">
        <v>43437.75</v>
      </c>
      <c r="R19" s="17">
        <v>43441.590277777781</v>
      </c>
    </row>
    <row r="20" spans="1:18">
      <c r="A20" s="75">
        <v>58</v>
      </c>
      <c r="B20" s="75" t="s">
        <v>12</v>
      </c>
      <c r="C20" s="12">
        <v>43437</v>
      </c>
      <c r="D20" s="5">
        <v>311</v>
      </c>
      <c r="E20" s="5">
        <v>314</v>
      </c>
      <c r="F20" s="13">
        <v>978</v>
      </c>
      <c r="G20" s="14">
        <f t="shared" si="0"/>
        <v>2251.4018691588785</v>
      </c>
      <c r="H20" s="15">
        <f t="shared" si="1"/>
        <v>1049.7540949151592</v>
      </c>
      <c r="I20" s="13">
        <v>321</v>
      </c>
      <c r="J20" s="13"/>
      <c r="K20" s="13">
        <v>1100</v>
      </c>
      <c r="L20" s="16">
        <f t="shared" si="2"/>
        <v>2251.4018691588785</v>
      </c>
      <c r="M20" s="63">
        <v>20</v>
      </c>
      <c r="N20" s="63">
        <v>6.884107554832724</v>
      </c>
      <c r="O20" s="63">
        <v>0.34420537774163618</v>
      </c>
      <c r="P20" s="63">
        <v>60</v>
      </c>
      <c r="Q20" s="17">
        <v>43437.75</v>
      </c>
      <c r="R20" s="17">
        <v>43441.590277777781</v>
      </c>
    </row>
    <row r="21" spans="1:18">
      <c r="A21" s="75">
        <v>59</v>
      </c>
      <c r="B21" s="75" t="s">
        <v>13</v>
      </c>
      <c r="C21" s="12">
        <v>43437</v>
      </c>
      <c r="D21" s="5">
        <v>311</v>
      </c>
      <c r="E21" s="5">
        <v>314</v>
      </c>
      <c r="F21" s="13">
        <v>978</v>
      </c>
      <c r="G21" s="14">
        <f t="shared" si="0"/>
        <v>2251.4018691588785</v>
      </c>
      <c r="H21" s="15">
        <f t="shared" si="1"/>
        <v>1049.7540949151592</v>
      </c>
      <c r="I21" s="13">
        <v>321</v>
      </c>
      <c r="J21" s="13"/>
      <c r="K21" s="13">
        <v>1100</v>
      </c>
      <c r="L21" s="16">
        <f t="shared" si="2"/>
        <v>2251.4018691588785</v>
      </c>
      <c r="M21" s="63">
        <v>20.003</v>
      </c>
      <c r="N21" s="63">
        <v>5.1472620392531736</v>
      </c>
      <c r="O21" s="63">
        <v>0.25732450328716561</v>
      </c>
      <c r="P21" s="63">
        <v>60</v>
      </c>
      <c r="Q21" s="17">
        <v>43437.75</v>
      </c>
      <c r="R21" s="17">
        <v>43441.590277777781</v>
      </c>
    </row>
    <row r="22" spans="1:18">
      <c r="A22" s="75">
        <v>60</v>
      </c>
      <c r="B22" s="75" t="s">
        <v>14</v>
      </c>
      <c r="C22" s="12">
        <v>43437</v>
      </c>
      <c r="D22" s="73">
        <v>311</v>
      </c>
      <c r="E22" s="73">
        <v>313</v>
      </c>
      <c r="F22" s="31">
        <v>978</v>
      </c>
      <c r="G22" s="63">
        <f t="shared" si="0"/>
        <v>2251.4018691588785</v>
      </c>
      <c r="H22" s="15">
        <f t="shared" si="1"/>
        <v>1049.7540949151592</v>
      </c>
      <c r="I22" s="13">
        <v>321</v>
      </c>
      <c r="J22" s="31"/>
      <c r="K22" s="31">
        <v>1100</v>
      </c>
      <c r="L22" s="16">
        <f t="shared" si="2"/>
        <v>2251.4018691588785</v>
      </c>
      <c r="M22" s="63">
        <v>20.02</v>
      </c>
      <c r="N22" s="63">
        <v>5.1516365558090556</v>
      </c>
      <c r="O22" s="63">
        <v>0.25732450328716561</v>
      </c>
      <c r="P22" s="63">
        <v>60</v>
      </c>
      <c r="Q22" s="17">
        <v>43437.75</v>
      </c>
      <c r="R22" s="17">
        <v>43441.590277777781</v>
      </c>
    </row>
    <row r="23" spans="1:18">
      <c r="A23" s="75">
        <v>61</v>
      </c>
      <c r="B23" s="75" t="s">
        <v>15</v>
      </c>
      <c r="C23" s="12">
        <v>43437</v>
      </c>
      <c r="D23" s="19">
        <v>312</v>
      </c>
      <c r="E23" s="19">
        <v>314</v>
      </c>
      <c r="F23" s="31">
        <v>978</v>
      </c>
      <c r="G23" s="63">
        <f>L23</f>
        <v>2251.4018691588785</v>
      </c>
      <c r="H23" s="15">
        <f t="shared" si="1"/>
        <v>1054.7107855519071</v>
      </c>
      <c r="I23" s="13">
        <v>321</v>
      </c>
      <c r="J23" s="31"/>
      <c r="K23" s="31">
        <v>1100</v>
      </c>
      <c r="L23" s="16">
        <f>((K23*F23)/(I23+J23))-K23</f>
        <v>2251.4018691588785</v>
      </c>
      <c r="M23" s="63">
        <v>20.021000000000001</v>
      </c>
      <c r="N23" s="63">
        <v>4.8854738528846289</v>
      </c>
      <c r="O23" s="63">
        <v>0.24401747429622039</v>
      </c>
      <c r="P23" s="63">
        <v>60</v>
      </c>
      <c r="Q23" s="17">
        <v>43437.75</v>
      </c>
      <c r="R23" s="17">
        <v>43441.590277777781</v>
      </c>
    </row>
    <row r="24" spans="1:18">
      <c r="A24" s="75">
        <v>62</v>
      </c>
      <c r="B24" s="75" t="s">
        <v>16</v>
      </c>
      <c r="C24" s="12">
        <v>43437</v>
      </c>
      <c r="D24" s="19">
        <v>313</v>
      </c>
      <c r="E24" s="19">
        <v>316</v>
      </c>
      <c r="F24" s="13">
        <v>978</v>
      </c>
      <c r="G24" s="14">
        <f t="shared" ref="G24:G26" si="3">L24</f>
        <v>2251.4018691588785</v>
      </c>
      <c r="H24" s="15">
        <f t="shared" si="1"/>
        <v>1059.6823835289158</v>
      </c>
      <c r="I24" s="13">
        <v>321</v>
      </c>
      <c r="J24" s="31"/>
      <c r="K24" s="31">
        <v>1100</v>
      </c>
      <c r="L24" s="16">
        <f t="shared" ref="L24:L26" si="4">((K24*F24)/(I24+J24))-K24</f>
        <v>2251.4018691588785</v>
      </c>
      <c r="M24" s="63">
        <v>20.033999999999999</v>
      </c>
      <c r="N24" s="63">
        <v>4.8886460800504787</v>
      </c>
      <c r="O24" s="63">
        <v>0.24401747429622039</v>
      </c>
      <c r="P24" s="63">
        <v>60</v>
      </c>
      <c r="Q24" s="17">
        <v>43437.75</v>
      </c>
      <c r="R24" s="17">
        <v>43441.590277777781</v>
      </c>
    </row>
    <row r="25" spans="1:18">
      <c r="A25" s="75">
        <v>63</v>
      </c>
      <c r="B25" s="75" t="s">
        <v>17</v>
      </c>
      <c r="C25" s="12">
        <v>43437</v>
      </c>
      <c r="D25" s="19">
        <v>313</v>
      </c>
      <c r="E25" s="19">
        <v>316</v>
      </c>
      <c r="F25" s="13">
        <v>978</v>
      </c>
      <c r="G25" s="14">
        <f t="shared" si="3"/>
        <v>2251.4018691588785</v>
      </c>
      <c r="H25" s="15">
        <f t="shared" si="1"/>
        <v>1059.6823835289158</v>
      </c>
      <c r="I25" s="13">
        <v>321</v>
      </c>
      <c r="J25" s="13"/>
      <c r="K25" s="13">
        <v>1100</v>
      </c>
      <c r="L25" s="16">
        <f t="shared" si="4"/>
        <v>2251.4018691588785</v>
      </c>
      <c r="M25" s="63">
        <v>20.007999999999999</v>
      </c>
      <c r="N25" s="63">
        <v>6.0267479119381857</v>
      </c>
      <c r="O25" s="63">
        <v>0.30121690883337593</v>
      </c>
      <c r="P25" s="63">
        <v>60</v>
      </c>
      <c r="Q25" s="17">
        <v>43437.75</v>
      </c>
      <c r="R25" s="17">
        <v>43441.590277777781</v>
      </c>
    </row>
    <row r="26" spans="1:18">
      <c r="A26" s="75">
        <v>64</v>
      </c>
      <c r="B26" s="75" t="s">
        <v>18</v>
      </c>
      <c r="C26" s="12">
        <v>43437</v>
      </c>
      <c r="D26" s="5">
        <v>312</v>
      </c>
      <c r="E26" s="19">
        <v>314</v>
      </c>
      <c r="F26" s="13">
        <v>978</v>
      </c>
      <c r="G26" s="14">
        <f t="shared" si="3"/>
        <v>2251.4018691588785</v>
      </c>
      <c r="H26" s="15">
        <f t="shared" si="1"/>
        <v>1054.7107855519071</v>
      </c>
      <c r="I26" s="13">
        <v>321</v>
      </c>
      <c r="J26" s="13"/>
      <c r="K26" s="13">
        <v>1100</v>
      </c>
      <c r="L26" s="16">
        <f t="shared" si="4"/>
        <v>2251.4018691588785</v>
      </c>
      <c r="M26" s="63">
        <v>20.024000000000001</v>
      </c>
      <c r="N26" s="63">
        <v>6.03156738247952</v>
      </c>
      <c r="O26" s="63">
        <v>0.30121690883337593</v>
      </c>
      <c r="P26" s="63">
        <v>60</v>
      </c>
      <c r="Q26" s="17">
        <v>43437.75</v>
      </c>
      <c r="R26" s="17">
        <v>43441.590277777781</v>
      </c>
    </row>
    <row r="27" spans="1:18">
      <c r="A27" s="5"/>
      <c r="B27" s="5"/>
      <c r="C27" s="18"/>
      <c r="D27" s="19"/>
      <c r="E27" s="19"/>
      <c r="F27" s="13"/>
      <c r="G27" s="14"/>
      <c r="H27" s="62"/>
      <c r="I27" s="31"/>
      <c r="J27" s="31"/>
      <c r="K27" s="31"/>
      <c r="L27" s="63"/>
      <c r="M27" s="63"/>
      <c r="N27" s="63"/>
      <c r="O27" s="63"/>
      <c r="P27" s="63"/>
      <c r="Q27" s="74"/>
    </row>
  </sheetData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5" workbookViewId="0">
      <selection activeCell="O17" sqref="B17:O17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4" max="4" width="8.1640625" customWidth="1"/>
    <col min="9" max="9" width="12" bestFit="1" customWidth="1"/>
    <col min="10" max="10" width="13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43438</v>
      </c>
      <c r="D3" s="36">
        <v>3015</v>
      </c>
      <c r="E3" s="14">
        <v>1646</v>
      </c>
      <c r="F3" s="37">
        <v>351.47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43438</v>
      </c>
      <c r="D4" s="36">
        <v>3015</v>
      </c>
      <c r="E4" s="37">
        <v>1449.7</v>
      </c>
      <c r="F4" s="37">
        <v>323.48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43438</v>
      </c>
      <c r="D5" s="36">
        <v>3015</v>
      </c>
      <c r="E5" s="14">
        <v>1333.5</v>
      </c>
      <c r="F5" s="37">
        <v>281.02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43438</v>
      </c>
      <c r="D6" s="36">
        <v>3015</v>
      </c>
      <c r="E6" s="37">
        <v>1172</v>
      </c>
      <c r="F6" s="37">
        <v>265.44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43438</v>
      </c>
      <c r="D7" s="36">
        <v>3015</v>
      </c>
      <c r="E7" s="14">
        <v>1047</v>
      </c>
      <c r="F7" s="37">
        <v>226.82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43438</v>
      </c>
      <c r="D8" s="36">
        <v>3015</v>
      </c>
      <c r="E8" s="37">
        <v>834.18</v>
      </c>
      <c r="F8" s="37">
        <v>197.62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43438</v>
      </c>
      <c r="D9" s="36">
        <v>3015</v>
      </c>
      <c r="E9" s="14">
        <v>722.8</v>
      </c>
      <c r="F9" s="37">
        <v>159.78</v>
      </c>
      <c r="G9" s="38">
        <f t="shared" si="0"/>
        <v>6.03</v>
      </c>
      <c r="H9" s="41" t="s">
        <v>78</v>
      </c>
      <c r="I9" s="41"/>
      <c r="J9" s="42">
        <f>SLOPE(G3:G13,E3:E13)</f>
        <v>9.1816919367042026E-3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43438</v>
      </c>
      <c r="D10" s="36">
        <v>3015</v>
      </c>
      <c r="E10" s="14">
        <v>504.82</v>
      </c>
      <c r="F10" s="37">
        <v>118.15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-0.29189336342175221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43438</v>
      </c>
      <c r="D11" s="36">
        <v>3015</v>
      </c>
      <c r="E11" s="14">
        <v>367.17</v>
      </c>
      <c r="F11" s="37">
        <v>87.036000000000001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43438</v>
      </c>
      <c r="D12" s="36">
        <v>3015</v>
      </c>
      <c r="E12" s="43">
        <v>143</v>
      </c>
      <c r="F12" s="43">
        <v>35.485999999999997</v>
      </c>
      <c r="G12" s="38">
        <f t="shared" si="0"/>
        <v>1.206</v>
      </c>
      <c r="H12" s="44" t="s">
        <v>80</v>
      </c>
      <c r="I12" s="44"/>
      <c r="J12" s="45">
        <f>SLOPE(G3:G13,F3:F13)</f>
        <v>4.3018243024106728E-2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43438</v>
      </c>
      <c r="D13" s="36">
        <v>3015</v>
      </c>
      <c r="E13" s="43">
        <v>61.216000000000001</v>
      </c>
      <c r="F13" s="43">
        <v>17.346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-0.61513738001925411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43438.416666666664</v>
      </c>
      <c r="D17" s="13">
        <v>1</v>
      </c>
      <c r="E17" s="57">
        <v>1177.8</v>
      </c>
      <c r="F17" s="58">
        <v>264.73</v>
      </c>
      <c r="G17" s="59">
        <f>((J$9*E17)+J$10)/D17/1000</f>
        <v>1.0522303399628456E-2</v>
      </c>
      <c r="H17" s="59">
        <f>((J$12*F17)+J$13)/D17/1000</f>
        <v>1.077308209575252E-2</v>
      </c>
      <c r="I17" s="59">
        <f>1/24*10</f>
        <v>0.41666666666666663</v>
      </c>
      <c r="J17" s="60">
        <f>jar_information!Q3</f>
        <v>43437.75</v>
      </c>
      <c r="K17" s="61">
        <f t="shared" ref="K17" si="1">C17-J17</f>
        <v>0.66666666666424135</v>
      </c>
      <c r="L17" s="61">
        <f>K17*24</f>
        <v>15.999999999941792</v>
      </c>
      <c r="M17" s="62">
        <f>jar_information!H3</f>
        <v>1044.8122446695395</v>
      </c>
      <c r="N17" s="61">
        <f>G17*M17</f>
        <v>10.993831434059732</v>
      </c>
      <c r="O17" s="61">
        <f>N17*1.83</f>
        <v>20.11871152432931</v>
      </c>
      <c r="P17" s="63">
        <f>O17*(12/(12+(16*2)))</f>
        <v>5.4869213248170841</v>
      </c>
      <c r="Q17" s="61"/>
      <c r="R17" s="64">
        <f>P17*(400/(400+M17))</f>
        <v>1.5190683343279845</v>
      </c>
      <c r="S17" s="64"/>
      <c r="T17" s="64"/>
      <c r="U17" s="62"/>
      <c r="V17" s="65">
        <f>G17*1000000</f>
        <v>10522.303399628456</v>
      </c>
      <c r="W17" s="66">
        <f>N17/M17*100</f>
        <v>1.0522303399628457</v>
      </c>
    </row>
    <row r="18" spans="1:23">
      <c r="A18">
        <v>42</v>
      </c>
      <c r="B18" s="5" t="s">
        <v>28</v>
      </c>
      <c r="C18" s="56">
        <f t="shared" ref="C18:C40" si="2">C$3+I18</f>
        <v>43438.416666666664</v>
      </c>
      <c r="D18" s="13">
        <v>1</v>
      </c>
      <c r="E18" s="67">
        <v>1140.7</v>
      </c>
      <c r="F18" s="68">
        <v>252.55</v>
      </c>
      <c r="G18" s="59">
        <f t="shared" ref="G18:G40" si="3">((J$9*E18)+J$10)/D18/1000</f>
        <v>1.0181662628776731E-2</v>
      </c>
      <c r="H18" s="59">
        <f t="shared" ref="H18:H40" si="4">((J$12*F18)+J$13)/D18/1000</f>
        <v>1.0249119895718901E-2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ref="K18:K40" si="6">C18-J18</f>
        <v>0.66666666666424135</v>
      </c>
      <c r="L18" s="61">
        <f t="shared" ref="L18:L40" si="7">K18*24</f>
        <v>15.999999999941792</v>
      </c>
      <c r="M18" s="62">
        <f>jar_information!H4</f>
        <v>1044.8122446695395</v>
      </c>
      <c r="N18" s="61">
        <f t="shared" ref="N18:N40" si="8">G18*M18</f>
        <v>10.637925785640181</v>
      </c>
      <c r="O18" s="61">
        <f t="shared" ref="O18:O40" si="9">N18*1.83</f>
        <v>19.467404187721534</v>
      </c>
      <c r="P18" s="63">
        <f t="shared" ref="P18:P40" si="10">O18*(12/(12+(16*2)))</f>
        <v>5.309292051196782</v>
      </c>
      <c r="Q18" s="61"/>
      <c r="R18" s="64">
        <f t="shared" ref="R18:R40" si="11">P18*(400/(400+M18))</f>
        <v>1.4698912113417575</v>
      </c>
      <c r="S18" s="64"/>
      <c r="T18" s="69"/>
      <c r="U18" s="62"/>
      <c r="V18" s="65">
        <f t="shared" ref="V18:V36" si="12">G18*1000000</f>
        <v>10181.662628776732</v>
      </c>
      <c r="W18" s="66">
        <f t="shared" ref="W18:W36" si="13">N18/M18*100</f>
        <v>1.0181662628776731</v>
      </c>
    </row>
    <row r="19" spans="1:23">
      <c r="A19">
        <v>43</v>
      </c>
      <c r="B19" s="5" t="s">
        <v>25</v>
      </c>
      <c r="C19" s="56">
        <f t="shared" si="2"/>
        <v>43438.416666666664</v>
      </c>
      <c r="D19" s="13">
        <v>1</v>
      </c>
      <c r="E19" s="67">
        <v>694.24</v>
      </c>
      <c r="F19" s="68">
        <v>154.58000000000001</v>
      </c>
      <c r="G19" s="59">
        <f t="shared" si="3"/>
        <v>6.0824044467157733E-3</v>
      </c>
      <c r="H19" s="59">
        <f t="shared" si="4"/>
        <v>6.0346226266471637E-3</v>
      </c>
      <c r="I19" s="59">
        <f t="shared" si="5"/>
        <v>0.41666666666666663</v>
      </c>
      <c r="J19" s="60">
        <f>jar_information!Q5</f>
        <v>43437.75</v>
      </c>
      <c r="K19" s="61">
        <f t="shared" si="6"/>
        <v>0.66666666666424135</v>
      </c>
      <c r="L19" s="61">
        <f t="shared" si="7"/>
        <v>15.999999999941792</v>
      </c>
      <c r="M19" s="62">
        <f>jar_information!H5</f>
        <v>1049.7540949151592</v>
      </c>
      <c r="N19" s="61">
        <f t="shared" si="8"/>
        <v>6.3850289748700559</v>
      </c>
      <c r="O19" s="61">
        <f t="shared" si="9"/>
        <v>11.684603024012203</v>
      </c>
      <c r="P19" s="63">
        <f t="shared" si="10"/>
        <v>3.1867099156396916</v>
      </c>
      <c r="Q19" s="61"/>
      <c r="R19" s="64">
        <f t="shared" si="11"/>
        <v>0.87924150083567953</v>
      </c>
      <c r="S19" s="64"/>
      <c r="T19" s="69"/>
      <c r="U19" s="62"/>
      <c r="V19" s="65">
        <f t="shared" si="12"/>
        <v>6082.4044467157737</v>
      </c>
      <c r="W19" s="66">
        <f t="shared" si="13"/>
        <v>0.60824044467157734</v>
      </c>
    </row>
    <row r="20" spans="1:23">
      <c r="A20">
        <v>44</v>
      </c>
      <c r="B20" s="5" t="s">
        <v>26</v>
      </c>
      <c r="C20" s="56">
        <f t="shared" si="2"/>
        <v>43438.416666666664</v>
      </c>
      <c r="D20" s="13">
        <v>1</v>
      </c>
      <c r="E20" s="67">
        <v>711.23</v>
      </c>
      <c r="F20" s="68">
        <v>159.18</v>
      </c>
      <c r="G20" s="59">
        <f t="shared" si="3"/>
        <v>6.2384013927203772E-3</v>
      </c>
      <c r="H20" s="59">
        <f t="shared" si="4"/>
        <v>6.2325065445580554E-3</v>
      </c>
      <c r="I20" s="59">
        <f t="shared" si="5"/>
        <v>0.41666666666666663</v>
      </c>
      <c r="J20" s="60">
        <f>jar_information!Q6</f>
        <v>43437.75</v>
      </c>
      <c r="K20" s="61">
        <f t="shared" si="6"/>
        <v>0.66666666666424135</v>
      </c>
      <c r="L20" s="61">
        <f t="shared" si="7"/>
        <v>15.999999999941792</v>
      </c>
      <c r="M20" s="62">
        <f>jar_information!H6</f>
        <v>1044.8122446695395</v>
      </c>
      <c r="N20" s="61">
        <f t="shared" si="8"/>
        <v>6.5179581622777585</v>
      </c>
      <c r="O20" s="61">
        <f t="shared" si="9"/>
        <v>11.927863436968298</v>
      </c>
      <c r="P20" s="63">
        <f t="shared" si="10"/>
        <v>3.2530536646277173</v>
      </c>
      <c r="Q20" s="61"/>
      <c r="R20" s="64">
        <f t="shared" si="11"/>
        <v>0.90061630544161475</v>
      </c>
      <c r="S20" s="64"/>
      <c r="T20" s="69"/>
      <c r="U20" s="62"/>
      <c r="V20" s="65">
        <f t="shared" si="12"/>
        <v>6238.4013927203769</v>
      </c>
      <c r="W20" s="66">
        <f t="shared" si="13"/>
        <v>0.62384013927203774</v>
      </c>
    </row>
    <row r="21" spans="1:23">
      <c r="A21">
        <v>45</v>
      </c>
      <c r="B21" s="5" t="s">
        <v>29</v>
      </c>
      <c r="C21" s="56">
        <f t="shared" si="2"/>
        <v>43438.416666666664</v>
      </c>
      <c r="D21" s="13">
        <v>1</v>
      </c>
      <c r="E21" s="67">
        <v>1035.3</v>
      </c>
      <c r="F21" s="68">
        <v>226.81</v>
      </c>
      <c r="G21" s="59">
        <f t="shared" si="3"/>
        <v>9.2139122986481074E-3</v>
      </c>
      <c r="H21" s="59">
        <f t="shared" si="4"/>
        <v>9.1418303202783924E-3</v>
      </c>
      <c r="I21" s="59">
        <f t="shared" si="5"/>
        <v>0.41666666666666663</v>
      </c>
      <c r="J21" s="60">
        <f>jar_information!Q7</f>
        <v>43437.75</v>
      </c>
      <c r="K21" s="61">
        <f t="shared" si="6"/>
        <v>0.66666666666424135</v>
      </c>
      <c r="L21" s="61">
        <f t="shared" si="7"/>
        <v>15.999999999941792</v>
      </c>
      <c r="M21" s="62">
        <f>jar_information!H7</f>
        <v>1034.9727995536336</v>
      </c>
      <c r="N21" s="61">
        <f t="shared" si="8"/>
        <v>9.5361486065734873</v>
      </c>
      <c r="O21" s="61">
        <f t="shared" si="9"/>
        <v>17.451151950029484</v>
      </c>
      <c r="P21" s="63">
        <f t="shared" si="10"/>
        <v>4.7594050772807677</v>
      </c>
      <c r="Q21" s="61"/>
      <c r="R21" s="64">
        <f t="shared" si="11"/>
        <v>1.3266885835776792</v>
      </c>
      <c r="S21" s="64"/>
      <c r="T21" s="69"/>
      <c r="U21" s="70"/>
      <c r="V21" s="65">
        <f t="shared" si="12"/>
        <v>9213.912298648107</v>
      </c>
      <c r="W21" s="66">
        <f t="shared" si="13"/>
        <v>0.9213912298648107</v>
      </c>
    </row>
    <row r="22" spans="1:23">
      <c r="A22">
        <v>46</v>
      </c>
      <c r="B22" s="5" t="s">
        <v>30</v>
      </c>
      <c r="C22" s="56">
        <f t="shared" si="2"/>
        <v>43438.416666666664</v>
      </c>
      <c r="D22" s="13">
        <v>1</v>
      </c>
      <c r="E22" s="67">
        <v>926.49</v>
      </c>
      <c r="F22" s="68">
        <v>199.86</v>
      </c>
      <c r="G22" s="59">
        <f t="shared" si="3"/>
        <v>8.2148523990153242E-3</v>
      </c>
      <c r="H22" s="59">
        <f t="shared" si="4"/>
        <v>7.9824886707787184E-3</v>
      </c>
      <c r="I22" s="59">
        <f t="shared" si="5"/>
        <v>0.41666666666666663</v>
      </c>
      <c r="J22" s="60">
        <f>jar_information!Q8</f>
        <v>43437.75</v>
      </c>
      <c r="K22" s="61">
        <f t="shared" si="6"/>
        <v>0.66666666666424135</v>
      </c>
      <c r="L22" s="61">
        <f t="shared" si="7"/>
        <v>15.999999999941792</v>
      </c>
      <c r="M22" s="62">
        <f>jar_information!H8</f>
        <v>1044.8122446695395</v>
      </c>
      <c r="N22" s="61">
        <f t="shared" si="8"/>
        <v>8.5829783746441528</v>
      </c>
      <c r="O22" s="61">
        <f t="shared" si="9"/>
        <v>15.7068504255988</v>
      </c>
      <c r="P22" s="63">
        <f t="shared" si="10"/>
        <v>4.2836864797087637</v>
      </c>
      <c r="Q22" s="61"/>
      <c r="R22" s="64">
        <f t="shared" si="11"/>
        <v>1.1859496610754536</v>
      </c>
      <c r="S22" s="64"/>
      <c r="T22" s="69"/>
      <c r="U22" s="62"/>
      <c r="V22" s="65">
        <f t="shared" si="12"/>
        <v>8214.8523990153244</v>
      </c>
      <c r="W22" s="66">
        <f t="shared" si="13"/>
        <v>0.82148523990153244</v>
      </c>
    </row>
    <row r="23" spans="1:23">
      <c r="A23">
        <v>47</v>
      </c>
      <c r="B23" s="5" t="s">
        <v>3</v>
      </c>
      <c r="C23" s="56">
        <f t="shared" si="2"/>
        <v>43438.416666666664</v>
      </c>
      <c r="D23" s="13">
        <v>5</v>
      </c>
      <c r="E23" s="67">
        <v>114.8</v>
      </c>
      <c r="F23" s="68">
        <v>29.161999999999999</v>
      </c>
      <c r="G23" s="59">
        <f t="shared" si="3"/>
        <v>1.5243297418237806E-4</v>
      </c>
      <c r="H23" s="59">
        <f t="shared" si="4"/>
        <v>1.2787212460994924E-4</v>
      </c>
      <c r="I23" s="59">
        <f t="shared" si="5"/>
        <v>0.41666666666666663</v>
      </c>
      <c r="J23" s="60">
        <f>jar_information!Q9</f>
        <v>43437.75</v>
      </c>
      <c r="K23" s="61">
        <f t="shared" si="6"/>
        <v>0.66666666666424135</v>
      </c>
      <c r="L23" s="61">
        <f t="shared" si="7"/>
        <v>15.999999999941792</v>
      </c>
      <c r="M23" s="62">
        <f>jar_information!H9</f>
        <v>1044.8122446695395</v>
      </c>
      <c r="N23" s="61">
        <f t="shared" si="8"/>
        <v>0.15926383791714438</v>
      </c>
      <c r="O23" s="61">
        <f t="shared" si="9"/>
        <v>0.29145282338837425</v>
      </c>
      <c r="P23" s="63">
        <f t="shared" si="10"/>
        <v>7.9487133651374789E-2</v>
      </c>
      <c r="Q23" s="61"/>
      <c r="R23" s="64">
        <f t="shared" si="11"/>
        <v>2.2006218162846553E-2</v>
      </c>
      <c r="S23" s="64"/>
      <c r="T23" s="69"/>
      <c r="U23" s="62"/>
      <c r="V23" s="65">
        <f t="shared" si="12"/>
        <v>152.43297418237805</v>
      </c>
      <c r="W23" s="66">
        <f t="shared" si="13"/>
        <v>1.5243297418237805E-2</v>
      </c>
    </row>
    <row r="24" spans="1:23">
      <c r="A24">
        <v>48</v>
      </c>
      <c r="B24" s="5" t="s">
        <v>4</v>
      </c>
      <c r="C24" s="56">
        <f t="shared" si="2"/>
        <v>43438.416666666664</v>
      </c>
      <c r="D24" s="13">
        <v>5</v>
      </c>
      <c r="E24" s="67">
        <v>147.47</v>
      </c>
      <c r="F24" s="68">
        <v>39.612000000000002</v>
      </c>
      <c r="G24" s="59">
        <f t="shared" si="3"/>
        <v>2.1242614929680332E-4</v>
      </c>
      <c r="H24" s="59">
        <f t="shared" si="4"/>
        <v>2.1778025253033233E-4</v>
      </c>
      <c r="I24" s="59">
        <f t="shared" si="5"/>
        <v>0.41666666666666663</v>
      </c>
      <c r="J24" s="60">
        <f>jar_information!Q10</f>
        <v>43437.75</v>
      </c>
      <c r="K24" s="61">
        <f t="shared" si="6"/>
        <v>0.66666666666424135</v>
      </c>
      <c r="L24" s="61">
        <f t="shared" si="7"/>
        <v>15.999999999941792</v>
      </c>
      <c r="M24" s="62">
        <f>jar_information!H10</f>
        <v>1049.7540949151592</v>
      </c>
      <c r="N24" s="61">
        <f t="shared" si="8"/>
        <v>0.22299522009137823</v>
      </c>
      <c r="O24" s="61">
        <f t="shared" si="9"/>
        <v>0.40808125276722218</v>
      </c>
      <c r="P24" s="63">
        <f t="shared" si="10"/>
        <v>0.11129488711833331</v>
      </c>
      <c r="Q24" s="61"/>
      <c r="R24" s="64">
        <f t="shared" si="11"/>
        <v>3.0707245458712468E-2</v>
      </c>
      <c r="S24" s="64"/>
      <c r="T24" s="69"/>
      <c r="U24" s="62"/>
      <c r="V24" s="65">
        <f t="shared" si="12"/>
        <v>212.42614929680332</v>
      </c>
      <c r="W24" s="66">
        <f t="shared" si="13"/>
        <v>2.1242614929680333E-2</v>
      </c>
    </row>
    <row r="25" spans="1:23">
      <c r="A25">
        <v>49</v>
      </c>
      <c r="B25" s="5" t="s">
        <v>31</v>
      </c>
      <c r="C25" s="56">
        <f t="shared" si="2"/>
        <v>43438.416666666664</v>
      </c>
      <c r="D25" s="13">
        <v>5</v>
      </c>
      <c r="E25" s="67">
        <v>110.72</v>
      </c>
      <c r="F25" s="68">
        <v>28.146000000000001</v>
      </c>
      <c r="G25" s="59">
        <f t="shared" si="3"/>
        <v>1.449407135620274E-4</v>
      </c>
      <c r="H25" s="59">
        <f t="shared" si="4"/>
        <v>1.1913081762745078E-4</v>
      </c>
      <c r="I25" s="59">
        <f t="shared" si="5"/>
        <v>0.41666666666666663</v>
      </c>
      <c r="J25" s="60">
        <f>jar_information!Q11</f>
        <v>43437.75</v>
      </c>
      <c r="K25" s="61">
        <f t="shared" si="6"/>
        <v>0.66666666666424135</v>
      </c>
      <c r="L25" s="61">
        <f t="shared" si="7"/>
        <v>15.999999999941792</v>
      </c>
      <c r="M25" s="62">
        <f>jar_information!H11</f>
        <v>1049.7540949151592</v>
      </c>
      <c r="N25" s="61">
        <f t="shared" si="8"/>
        <v>0.15215210758166339</v>
      </c>
      <c r="O25" s="61">
        <f t="shared" si="9"/>
        <v>0.27843835687444402</v>
      </c>
      <c r="P25" s="63">
        <f t="shared" si="10"/>
        <v>7.5937733693030182E-2</v>
      </c>
      <c r="Q25" s="61"/>
      <c r="R25" s="64">
        <f t="shared" si="11"/>
        <v>2.095189355474085E-2</v>
      </c>
      <c r="S25" s="64"/>
      <c r="V25" s="65">
        <f t="shared" si="12"/>
        <v>144.94071356202738</v>
      </c>
      <c r="W25" s="66">
        <f t="shared" si="13"/>
        <v>1.449407135620274E-2</v>
      </c>
    </row>
    <row r="26" spans="1:23">
      <c r="A26">
        <v>50</v>
      </c>
      <c r="B26" s="5" t="s">
        <v>32</v>
      </c>
      <c r="C26" s="56">
        <f t="shared" si="2"/>
        <v>43438.416666666664</v>
      </c>
      <c r="D26" s="13">
        <v>5</v>
      </c>
      <c r="E26" s="67">
        <v>120.2</v>
      </c>
      <c r="F26" s="68">
        <v>30.353999999999999</v>
      </c>
      <c r="G26" s="59">
        <f t="shared" si="3"/>
        <v>1.6234920147401859E-4</v>
      </c>
      <c r="H26" s="59">
        <f t="shared" si="4"/>
        <v>1.3812767374689631E-4</v>
      </c>
      <c r="I26" s="59">
        <f t="shared" si="5"/>
        <v>0.41666666666666663</v>
      </c>
      <c r="J26" s="60">
        <f>jar_information!Q12</f>
        <v>43437.75</v>
      </c>
      <c r="K26" s="61">
        <f t="shared" si="6"/>
        <v>0.66666666666424135</v>
      </c>
      <c r="L26" s="61">
        <f t="shared" si="7"/>
        <v>15.999999999941792</v>
      </c>
      <c r="M26" s="62">
        <f>jar_information!H12</f>
        <v>1039.8851682662084</v>
      </c>
      <c r="N26" s="61">
        <f t="shared" si="8"/>
        <v>0.1688245266926944</v>
      </c>
      <c r="O26" s="61">
        <f t="shared" si="9"/>
        <v>0.30894888384763075</v>
      </c>
      <c r="P26" s="63">
        <f t="shared" si="10"/>
        <v>8.4258786503899286E-2</v>
      </c>
      <c r="Q26" s="61"/>
      <c r="R26" s="64">
        <f t="shared" si="11"/>
        <v>2.3407085053971852E-2</v>
      </c>
      <c r="S26" s="64"/>
      <c r="V26" s="65">
        <f t="shared" si="12"/>
        <v>162.3492014740186</v>
      </c>
      <c r="W26" s="66">
        <f t="shared" si="13"/>
        <v>1.6234920147401858E-2</v>
      </c>
    </row>
    <row r="27" spans="1:23">
      <c r="A27">
        <v>51</v>
      </c>
      <c r="B27" s="5" t="s">
        <v>5</v>
      </c>
      <c r="C27" s="56">
        <f t="shared" si="2"/>
        <v>43438.416666666664</v>
      </c>
      <c r="D27" s="13">
        <v>5</v>
      </c>
      <c r="E27" s="67">
        <v>70.466999999999999</v>
      </c>
      <c r="F27" s="68">
        <v>20.385999999999999</v>
      </c>
      <c r="G27" s="59">
        <f t="shared" si="3"/>
        <v>7.1022584456396568E-5</v>
      </c>
      <c r="H27" s="59">
        <f t="shared" si="4"/>
        <v>5.2366504454037122E-5</v>
      </c>
      <c r="I27" s="59">
        <f t="shared" si="5"/>
        <v>0.41666666666666663</v>
      </c>
      <c r="J27" s="60">
        <f>jar_information!Q13</f>
        <v>43437.75</v>
      </c>
      <c r="K27" s="61">
        <f t="shared" si="6"/>
        <v>0.66666666666424135</v>
      </c>
      <c r="L27" s="61">
        <f t="shared" si="7"/>
        <v>15.999999999941792</v>
      </c>
      <c r="M27" s="62">
        <f>jar_information!H13</f>
        <v>1049.7540949151592</v>
      </c>
      <c r="N27" s="61">
        <f t="shared" si="8"/>
        <v>7.4556248864560026E-2</v>
      </c>
      <c r="O27" s="61">
        <f t="shared" si="9"/>
        <v>0.13643793542214486</v>
      </c>
      <c r="P27" s="63">
        <f t="shared" si="10"/>
        <v>3.7210346024221325E-2</v>
      </c>
      <c r="Q27" s="61"/>
      <c r="R27" s="64">
        <f t="shared" si="11"/>
        <v>1.0266664161800186E-2</v>
      </c>
      <c r="S27" s="64"/>
      <c r="T27" s="71"/>
      <c r="U27" s="72"/>
      <c r="V27" s="65">
        <f t="shared" si="12"/>
        <v>71.022584456396572</v>
      </c>
      <c r="W27" s="66">
        <f t="shared" si="13"/>
        <v>7.1022584456396564E-3</v>
      </c>
    </row>
    <row r="28" spans="1:23">
      <c r="A28">
        <v>52</v>
      </c>
      <c r="B28" s="5" t="s">
        <v>6</v>
      </c>
      <c r="C28" s="56">
        <f t="shared" si="2"/>
        <v>43438.416666666664</v>
      </c>
      <c r="D28" s="13">
        <v>5</v>
      </c>
      <c r="E28" s="67">
        <v>77.176000000000002</v>
      </c>
      <c r="F28" s="68">
        <v>22.471</v>
      </c>
      <c r="G28" s="59">
        <f t="shared" si="3"/>
        <v>8.3342578697066262E-5</v>
      </c>
      <c r="H28" s="59">
        <f t="shared" si="4"/>
        <v>7.030511179508965E-5</v>
      </c>
      <c r="I28" s="59">
        <f t="shared" si="5"/>
        <v>0.41666666666666663</v>
      </c>
      <c r="J28" s="60">
        <f>jar_information!Q14</f>
        <v>43437.75</v>
      </c>
      <c r="K28" s="61">
        <f t="shared" si="6"/>
        <v>0.66666666666424135</v>
      </c>
      <c r="L28" s="61">
        <f t="shared" si="7"/>
        <v>15.999999999941792</v>
      </c>
      <c r="M28" s="62">
        <f>jar_information!H14</f>
        <v>1049.7540949151592</v>
      </c>
      <c r="N28" s="61">
        <f t="shared" si="8"/>
        <v>8.7489213268034216E-2</v>
      </c>
      <c r="O28" s="61">
        <f t="shared" si="9"/>
        <v>0.16010526028050262</v>
      </c>
      <c r="P28" s="63">
        <f t="shared" si="10"/>
        <v>4.3665070985591622E-2</v>
      </c>
      <c r="Q28" s="61"/>
      <c r="R28" s="64">
        <f t="shared" si="11"/>
        <v>1.2047579969249045E-2</v>
      </c>
      <c r="S28" s="64"/>
      <c r="T28" s="71"/>
      <c r="U28" s="72"/>
      <c r="V28" s="65">
        <f t="shared" si="12"/>
        <v>83.342578697066259</v>
      </c>
      <c r="W28" s="66">
        <f t="shared" si="13"/>
        <v>8.3342578697066256E-3</v>
      </c>
    </row>
    <row r="29" spans="1:23">
      <c r="A29">
        <v>53</v>
      </c>
      <c r="B29" s="5" t="s">
        <v>7</v>
      </c>
      <c r="C29" s="56">
        <f t="shared" si="2"/>
        <v>43438.416666666664</v>
      </c>
      <c r="D29" s="13">
        <v>5</v>
      </c>
      <c r="E29" s="67">
        <v>1641.5</v>
      </c>
      <c r="F29" s="68">
        <v>348.19</v>
      </c>
      <c r="G29" s="59">
        <f t="shared" si="3"/>
        <v>2.9559707901356388E-3</v>
      </c>
      <c r="H29" s="59">
        <f t="shared" si="4"/>
        <v>2.8726769317088934E-3</v>
      </c>
      <c r="I29" s="59">
        <f t="shared" si="5"/>
        <v>0.41666666666666663</v>
      </c>
      <c r="J29" s="60">
        <f>jar_information!Q15</f>
        <v>43437.75</v>
      </c>
      <c r="K29" s="61">
        <f t="shared" si="6"/>
        <v>0.66666666666424135</v>
      </c>
      <c r="L29" s="61">
        <f t="shared" si="7"/>
        <v>15.999999999941792</v>
      </c>
      <c r="M29" s="62">
        <f>jar_information!H15</f>
        <v>1054.7107855519071</v>
      </c>
      <c r="N29" s="61">
        <f t="shared" si="8"/>
        <v>3.1176942741324511</v>
      </c>
      <c r="O29" s="61">
        <f t="shared" si="9"/>
        <v>5.7053805216623861</v>
      </c>
      <c r="P29" s="63">
        <f t="shared" si="10"/>
        <v>1.556012869544287</v>
      </c>
      <c r="Q29" s="61"/>
      <c r="R29" s="64">
        <f t="shared" si="11"/>
        <v>0.42785490696803946</v>
      </c>
      <c r="S29" s="64"/>
      <c r="T29" s="71"/>
      <c r="U29" s="72"/>
      <c r="V29" s="65">
        <f t="shared" si="12"/>
        <v>2955.9707901356387</v>
      </c>
      <c r="W29" s="66">
        <f t="shared" si="13"/>
        <v>0.29559707901356386</v>
      </c>
    </row>
    <row r="30" spans="1:23">
      <c r="A30">
        <v>54</v>
      </c>
      <c r="B30" s="5" t="s">
        <v>8</v>
      </c>
      <c r="C30" s="56">
        <f t="shared" si="2"/>
        <v>43438.416666666664</v>
      </c>
      <c r="D30" s="13">
        <v>4</v>
      </c>
      <c r="E30" s="67">
        <v>1386.6</v>
      </c>
      <c r="F30" s="68">
        <v>296.77</v>
      </c>
      <c r="G30" s="59">
        <f t="shared" si="3"/>
        <v>3.1098601690030731E-3</v>
      </c>
      <c r="H30" s="59">
        <f t="shared" si="4"/>
        <v>3.0378466505612245E-3</v>
      </c>
      <c r="I30" s="59">
        <f t="shared" si="5"/>
        <v>0.41666666666666663</v>
      </c>
      <c r="J30" s="60">
        <f>jar_information!Q16</f>
        <v>43437.75</v>
      </c>
      <c r="K30" s="61">
        <f t="shared" si="6"/>
        <v>0.66666666666424135</v>
      </c>
      <c r="L30" s="61">
        <f t="shared" si="7"/>
        <v>15.999999999941792</v>
      </c>
      <c r="M30" s="62">
        <f>jar_information!H16</f>
        <v>1049.7540949151592</v>
      </c>
      <c r="N30" s="61">
        <f t="shared" si="8"/>
        <v>3.2645884470245248</v>
      </c>
      <c r="O30" s="61">
        <f t="shared" si="9"/>
        <v>5.9741968580548805</v>
      </c>
      <c r="P30" s="63">
        <f t="shared" si="10"/>
        <v>1.6293264158331491</v>
      </c>
      <c r="Q30" s="61"/>
      <c r="R30" s="64">
        <f t="shared" si="11"/>
        <v>0.4495455944005452</v>
      </c>
      <c r="S30" s="64"/>
      <c r="T30" s="71"/>
      <c r="U30" s="72"/>
      <c r="V30" s="65">
        <f t="shared" si="12"/>
        <v>3109.8601690030732</v>
      </c>
      <c r="W30" s="66">
        <f t="shared" si="13"/>
        <v>0.3109860169003073</v>
      </c>
    </row>
    <row r="31" spans="1:23">
      <c r="A31">
        <v>55</v>
      </c>
      <c r="B31" s="5" t="s">
        <v>9</v>
      </c>
      <c r="C31" s="56">
        <f t="shared" si="2"/>
        <v>43438.416666666664</v>
      </c>
      <c r="D31" s="13">
        <v>4</v>
      </c>
      <c r="E31" s="67">
        <v>1494.3</v>
      </c>
      <c r="F31" s="68">
        <v>324.47000000000003</v>
      </c>
      <c r="G31" s="59">
        <f t="shared" si="3"/>
        <v>3.3570772243988341E-3</v>
      </c>
      <c r="H31" s="59">
        <f t="shared" si="4"/>
        <v>3.3357479835031643E-3</v>
      </c>
      <c r="I31" s="59">
        <f t="shared" si="5"/>
        <v>0.41666666666666663</v>
      </c>
      <c r="J31" s="60">
        <f>jar_information!Q17</f>
        <v>43437.75</v>
      </c>
      <c r="K31" s="61">
        <f t="shared" si="6"/>
        <v>0.66666666666424135</v>
      </c>
      <c r="L31" s="61">
        <f t="shared" si="7"/>
        <v>15.999999999941792</v>
      </c>
      <c r="M31" s="62">
        <f>jar_information!H17</f>
        <v>1054.7107855519071</v>
      </c>
      <c r="N31" s="61">
        <f t="shared" si="8"/>
        <v>3.5407455565041102</v>
      </c>
      <c r="O31" s="61">
        <f t="shared" si="9"/>
        <v>6.4795643684025217</v>
      </c>
      <c r="P31" s="63">
        <f t="shared" si="10"/>
        <v>1.767153918655233</v>
      </c>
      <c r="Q31" s="61"/>
      <c r="R31" s="64">
        <f t="shared" si="11"/>
        <v>0.48591209639922678</v>
      </c>
      <c r="S31" s="64"/>
      <c r="T31" s="72"/>
      <c r="U31" s="72"/>
      <c r="V31" s="65">
        <f t="shared" si="12"/>
        <v>3357.077224398834</v>
      </c>
      <c r="W31" s="66">
        <f t="shared" si="13"/>
        <v>0.33570772243988339</v>
      </c>
    </row>
    <row r="32" spans="1:23">
      <c r="A32">
        <v>56</v>
      </c>
      <c r="B32" s="5" t="s">
        <v>10</v>
      </c>
      <c r="C32" s="56">
        <f t="shared" si="2"/>
        <v>43438.416666666664</v>
      </c>
      <c r="D32" s="13">
        <v>4</v>
      </c>
      <c r="E32" s="67">
        <v>1392.1</v>
      </c>
      <c r="F32" s="68">
        <v>321.81</v>
      </c>
      <c r="G32" s="59">
        <f t="shared" si="3"/>
        <v>3.1224849954160422E-3</v>
      </c>
      <c r="H32" s="59">
        <f t="shared" si="4"/>
        <v>3.3071408518921333E-3</v>
      </c>
      <c r="I32" s="59">
        <f t="shared" si="5"/>
        <v>0.41666666666666663</v>
      </c>
      <c r="J32" s="60">
        <f>jar_information!Q18</f>
        <v>43437.75</v>
      </c>
      <c r="K32" s="61">
        <f t="shared" si="6"/>
        <v>0.66666666666424135</v>
      </c>
      <c r="L32" s="61">
        <f t="shared" si="7"/>
        <v>15.999999999941792</v>
      </c>
      <c r="M32" s="62">
        <f>jar_information!H18</f>
        <v>1049.7540949151592</v>
      </c>
      <c r="N32" s="61">
        <f t="shared" si="8"/>
        <v>3.277841410249132</v>
      </c>
      <c r="O32" s="61">
        <f t="shared" si="9"/>
        <v>5.9984497807559114</v>
      </c>
      <c r="P32" s="63">
        <f t="shared" si="10"/>
        <v>1.6359408492970666</v>
      </c>
      <c r="Q32" s="61"/>
      <c r="R32" s="64">
        <f t="shared" si="11"/>
        <v>0.45137057519890733</v>
      </c>
      <c r="S32" s="64"/>
      <c r="T32" s="72"/>
      <c r="U32" s="72"/>
      <c r="V32" s="65">
        <f t="shared" si="12"/>
        <v>3122.4849954160422</v>
      </c>
      <c r="W32" s="66">
        <f t="shared" si="13"/>
        <v>0.31224849954160422</v>
      </c>
    </row>
    <row r="33" spans="1:23">
      <c r="A33">
        <v>57</v>
      </c>
      <c r="B33" s="5" t="s">
        <v>11</v>
      </c>
      <c r="C33" s="56">
        <f t="shared" si="2"/>
        <v>43438.416666666664</v>
      </c>
      <c r="D33" s="13">
        <v>2</v>
      </c>
      <c r="E33" s="67">
        <v>1150.3</v>
      </c>
      <c r="F33" s="68">
        <v>265.85000000000002</v>
      </c>
      <c r="G33" s="59">
        <f t="shared" si="3"/>
        <v>5.1349034356845454E-3</v>
      </c>
      <c r="H33" s="59">
        <f t="shared" si="4"/>
        <v>5.4106312639697601E-3</v>
      </c>
      <c r="I33" s="59">
        <f t="shared" si="5"/>
        <v>0.41666666666666663</v>
      </c>
      <c r="J33" s="60">
        <f>jar_information!Q19</f>
        <v>43437.75</v>
      </c>
      <c r="K33" s="61">
        <f t="shared" si="6"/>
        <v>0.66666666666424135</v>
      </c>
      <c r="L33" s="61">
        <f t="shared" si="7"/>
        <v>15.999999999941792</v>
      </c>
      <c r="M33" s="62">
        <f>jar_information!H19</f>
        <v>1049.7540949151592</v>
      </c>
      <c r="N33" s="61">
        <f t="shared" si="8"/>
        <v>5.3903859086037711</v>
      </c>
      <c r="O33" s="61">
        <f t="shared" si="9"/>
        <v>9.8644062127449015</v>
      </c>
      <c r="P33" s="63">
        <f t="shared" si="10"/>
        <v>2.6902926034758821</v>
      </c>
      <c r="Q33" s="61"/>
      <c r="R33" s="64">
        <f t="shared" si="11"/>
        <v>0.74227556601819988</v>
      </c>
      <c r="S33" s="64"/>
      <c r="T33" s="72"/>
      <c r="U33" s="72"/>
      <c r="V33" s="65">
        <f t="shared" si="12"/>
        <v>5134.903435684545</v>
      </c>
      <c r="W33" s="66">
        <f t="shared" si="13"/>
        <v>0.51349034356845458</v>
      </c>
    </row>
    <row r="34" spans="1:23">
      <c r="A34">
        <v>58</v>
      </c>
      <c r="B34" s="5" t="s">
        <v>12</v>
      </c>
      <c r="C34" s="56">
        <f t="shared" si="2"/>
        <v>43438.416666666664</v>
      </c>
      <c r="D34" s="13">
        <v>2</v>
      </c>
      <c r="E34" s="67">
        <v>1146</v>
      </c>
      <c r="F34" s="68">
        <v>265.89</v>
      </c>
      <c r="G34" s="59">
        <f t="shared" si="3"/>
        <v>5.1151627980206326E-3</v>
      </c>
      <c r="H34" s="59">
        <f t="shared" si="4"/>
        <v>5.4114916288302423E-3</v>
      </c>
      <c r="I34" s="59">
        <f t="shared" si="5"/>
        <v>0.41666666666666663</v>
      </c>
      <c r="J34" s="60">
        <f>jar_information!Q20</f>
        <v>43437.75</v>
      </c>
      <c r="K34" s="61">
        <f t="shared" si="6"/>
        <v>0.66666666666424135</v>
      </c>
      <c r="L34" s="61">
        <f t="shared" si="7"/>
        <v>15.999999999941792</v>
      </c>
      <c r="M34" s="62">
        <f>jar_information!H20</f>
        <v>1049.7540949151592</v>
      </c>
      <c r="N34" s="61">
        <f t="shared" si="8"/>
        <v>5.3696630933798426</v>
      </c>
      <c r="O34" s="61">
        <f t="shared" si="9"/>
        <v>9.8264834608851128</v>
      </c>
      <c r="P34" s="63">
        <f t="shared" si="10"/>
        <v>2.6799500347868488</v>
      </c>
      <c r="Q34" s="61"/>
      <c r="R34" s="64">
        <f t="shared" si="11"/>
        <v>0.7394219596789432</v>
      </c>
      <c r="S34" s="64"/>
      <c r="T34" s="72"/>
      <c r="U34" s="72"/>
      <c r="V34" s="65">
        <f t="shared" si="12"/>
        <v>5115.1627980206322</v>
      </c>
      <c r="W34" s="66">
        <f t="shared" si="13"/>
        <v>0.51151627980206327</v>
      </c>
    </row>
    <row r="35" spans="1:23">
      <c r="A35">
        <v>59</v>
      </c>
      <c r="B35" s="5" t="s">
        <v>13</v>
      </c>
      <c r="C35" s="56">
        <f t="shared" si="2"/>
        <v>43438.416666666664</v>
      </c>
      <c r="D35" s="13">
        <v>4</v>
      </c>
      <c r="E35" s="67">
        <v>127.84</v>
      </c>
      <c r="F35" s="68">
        <v>34.539000000000001</v>
      </c>
      <c r="G35" s="59">
        <f t="shared" si="3"/>
        <v>2.204735334416283E-4</v>
      </c>
      <c r="H35" s="59">
        <f t="shared" si="4"/>
        <v>2.1766742894759205E-4</v>
      </c>
      <c r="I35" s="59">
        <f t="shared" si="5"/>
        <v>0.41666666666666663</v>
      </c>
      <c r="J35" s="60">
        <f>jar_information!Q21</f>
        <v>43437.75</v>
      </c>
      <c r="K35" s="61">
        <f t="shared" si="6"/>
        <v>0.66666666666424135</v>
      </c>
      <c r="L35" s="61">
        <f t="shared" si="7"/>
        <v>15.999999999941792</v>
      </c>
      <c r="M35" s="62">
        <f>jar_information!H21</f>
        <v>1049.7540949151592</v>
      </c>
      <c r="N35" s="61">
        <f t="shared" si="8"/>
        <v>0.23144299455076359</v>
      </c>
      <c r="O35" s="61">
        <f t="shared" si="9"/>
        <v>0.42354068002789735</v>
      </c>
      <c r="P35" s="63">
        <f t="shared" si="10"/>
        <v>0.11551109455306291</v>
      </c>
      <c r="Q35" s="61"/>
      <c r="R35" s="64">
        <f t="shared" si="11"/>
        <v>3.1870534446691176E-2</v>
      </c>
      <c r="S35" s="64"/>
      <c r="T35" s="72"/>
      <c r="U35" s="72"/>
      <c r="V35" s="65">
        <f t="shared" si="12"/>
        <v>220.47353344162829</v>
      </c>
      <c r="W35" s="66">
        <f t="shared" si="13"/>
        <v>2.2047353344162829E-2</v>
      </c>
    </row>
    <row r="36" spans="1:23">
      <c r="A36">
        <v>60</v>
      </c>
      <c r="B36" s="5" t="s">
        <v>14</v>
      </c>
      <c r="C36" s="56">
        <f t="shared" si="2"/>
        <v>43438.416666666664</v>
      </c>
      <c r="D36" s="13">
        <v>4</v>
      </c>
      <c r="E36" s="67">
        <v>122.91</v>
      </c>
      <c r="F36" s="68">
        <v>33.738999999999997</v>
      </c>
      <c r="G36" s="59">
        <f t="shared" si="3"/>
        <v>2.0915709812964034E-4</v>
      </c>
      <c r="H36" s="59">
        <f t="shared" si="4"/>
        <v>2.0906378034277068E-4</v>
      </c>
      <c r="I36" s="59">
        <f t="shared" si="5"/>
        <v>0.41666666666666663</v>
      </c>
      <c r="J36" s="60">
        <f>jar_information!Q22</f>
        <v>43437.75</v>
      </c>
      <c r="K36" s="61">
        <f t="shared" si="6"/>
        <v>0.66666666666424135</v>
      </c>
      <c r="L36" s="61">
        <f t="shared" si="7"/>
        <v>15.999999999941792</v>
      </c>
      <c r="M36" s="62">
        <f>jar_information!H22</f>
        <v>1049.7540949151592</v>
      </c>
      <c r="N36" s="61">
        <f t="shared" si="8"/>
        <v>0.21956352024216172</v>
      </c>
      <c r="O36" s="61">
        <f t="shared" si="9"/>
        <v>0.40180124204315598</v>
      </c>
      <c r="P36" s="63">
        <f t="shared" si="10"/>
        <v>0.10958215692086072</v>
      </c>
      <c r="Q36" s="61"/>
      <c r="R36" s="64">
        <f t="shared" si="11"/>
        <v>3.0234688021977568E-2</v>
      </c>
      <c r="S36" s="64"/>
      <c r="T36" s="69"/>
      <c r="U36" s="72"/>
      <c r="V36" s="65">
        <f t="shared" si="12"/>
        <v>209.15709812964033</v>
      </c>
      <c r="W36" s="66">
        <f t="shared" si="13"/>
        <v>2.0915709812964034E-2</v>
      </c>
    </row>
    <row r="37" spans="1:23">
      <c r="A37">
        <v>61</v>
      </c>
      <c r="B37" t="s">
        <v>15</v>
      </c>
      <c r="C37" s="56">
        <f t="shared" si="2"/>
        <v>43438.416666666664</v>
      </c>
      <c r="D37" s="13">
        <v>5</v>
      </c>
      <c r="E37" s="67">
        <v>69.900000000000006</v>
      </c>
      <c r="F37" s="68">
        <v>18.899000000000001</v>
      </c>
      <c r="G37" s="59">
        <f t="shared" si="3"/>
        <v>6.9981380590774329E-5</v>
      </c>
      <c r="H37" s="59">
        <f t="shared" si="4"/>
        <v>3.9572878978667791E-5</v>
      </c>
      <c r="I37" s="59">
        <f t="shared" si="5"/>
        <v>0.41666666666666663</v>
      </c>
      <c r="J37" s="60">
        <f>jar_information!Q23</f>
        <v>43437.75</v>
      </c>
      <c r="K37" s="61">
        <f t="shared" si="6"/>
        <v>0.66666666666424135</v>
      </c>
      <c r="L37" s="61">
        <f t="shared" si="7"/>
        <v>15.999999999941792</v>
      </c>
      <c r="M37" s="62">
        <f>jar_information!H23</f>
        <v>1054.7107855519071</v>
      </c>
      <c r="N37" s="61">
        <f t="shared" si="8"/>
        <v>7.3810116896902575E-2</v>
      </c>
      <c r="O37" s="61">
        <f t="shared" si="9"/>
        <v>0.13507251392133171</v>
      </c>
      <c r="P37" s="63">
        <f t="shared" si="10"/>
        <v>3.6837958342181371E-2</v>
      </c>
      <c r="Q37" s="61"/>
      <c r="R37" s="64">
        <f t="shared" si="11"/>
        <v>1.0129287197992502E-2</v>
      </c>
    </row>
    <row r="38" spans="1:23">
      <c r="A38">
        <v>62</v>
      </c>
      <c r="B38" t="s">
        <v>16</v>
      </c>
      <c r="C38" s="56">
        <f t="shared" si="2"/>
        <v>43438.416666666664</v>
      </c>
      <c r="D38" s="13">
        <v>5</v>
      </c>
      <c r="E38" s="67">
        <v>49.726999999999997</v>
      </c>
      <c r="F38" s="68">
        <v>15.025</v>
      </c>
      <c r="G38" s="59">
        <f t="shared" si="3"/>
        <v>3.2936926302947531E-5</v>
      </c>
      <c r="H38" s="59">
        <f t="shared" si="4"/>
        <v>6.2423442835898959E-6</v>
      </c>
      <c r="I38" s="59">
        <f t="shared" si="5"/>
        <v>0.41666666666666663</v>
      </c>
      <c r="J38" s="60">
        <f>jar_information!Q24</f>
        <v>43437.75</v>
      </c>
      <c r="K38" s="61">
        <f t="shared" si="6"/>
        <v>0.66666666666424135</v>
      </c>
      <c r="L38" s="61">
        <f t="shared" si="7"/>
        <v>15.999999999941792</v>
      </c>
      <c r="M38" s="62">
        <f>jar_information!H24</f>
        <v>1059.6823835289158</v>
      </c>
      <c r="N38" s="61">
        <f t="shared" si="8"/>
        <v>3.4902680570823678E-2</v>
      </c>
      <c r="O38" s="61">
        <f t="shared" si="9"/>
        <v>6.387190544460733E-2</v>
      </c>
      <c r="P38" s="63">
        <f t="shared" si="10"/>
        <v>1.7419610575801998E-2</v>
      </c>
      <c r="Q38" s="61"/>
      <c r="R38" s="64">
        <f t="shared" si="11"/>
        <v>4.7735345092508406E-3</v>
      </c>
    </row>
    <row r="39" spans="1:23">
      <c r="A39">
        <v>63</v>
      </c>
      <c r="B39" t="s">
        <v>17</v>
      </c>
      <c r="C39" s="56">
        <f t="shared" si="2"/>
        <v>43438.416666666664</v>
      </c>
      <c r="D39" s="13">
        <v>5</v>
      </c>
      <c r="E39" s="67">
        <v>39.575000000000003</v>
      </c>
      <c r="F39" s="68">
        <v>12.493</v>
      </c>
      <c r="G39" s="59">
        <f t="shared" si="3"/>
        <v>1.4294418994663327E-5</v>
      </c>
      <c r="H39" s="59">
        <f t="shared" si="4"/>
        <v>-1.5542093983817739E-5</v>
      </c>
      <c r="I39" s="59">
        <f t="shared" si="5"/>
        <v>0.41666666666666663</v>
      </c>
      <c r="J39" s="60">
        <f>jar_information!Q25</f>
        <v>43437.75</v>
      </c>
      <c r="K39" s="61">
        <f t="shared" si="6"/>
        <v>0.66666666666424135</v>
      </c>
      <c r="L39" s="61">
        <f t="shared" si="7"/>
        <v>15.999999999941792</v>
      </c>
      <c r="M39" s="62">
        <f>jar_information!H25</f>
        <v>1059.6823835289158</v>
      </c>
      <c r="N39" s="61">
        <f t="shared" si="8"/>
        <v>1.5147543991425842E-2</v>
      </c>
      <c r="O39" s="61">
        <f t="shared" si="9"/>
        <v>2.7720005504309291E-2</v>
      </c>
      <c r="P39" s="63">
        <f t="shared" si="10"/>
        <v>7.5600015011752604E-3</v>
      </c>
      <c r="Q39" s="61"/>
      <c r="R39" s="64">
        <f t="shared" si="11"/>
        <v>2.0716839735773927E-3</v>
      </c>
    </row>
    <row r="40" spans="1:23">
      <c r="A40">
        <v>64</v>
      </c>
      <c r="B40" t="s">
        <v>18</v>
      </c>
      <c r="C40" s="56">
        <f t="shared" si="2"/>
        <v>43438.416666666664</v>
      </c>
      <c r="D40" s="13">
        <v>5</v>
      </c>
      <c r="E40" s="67">
        <v>58.618000000000002</v>
      </c>
      <c r="F40" s="68">
        <v>17.573</v>
      </c>
      <c r="G40" s="59">
        <f t="shared" si="3"/>
        <v>4.9263810904794944E-5</v>
      </c>
      <c r="H40" s="59">
        <f t="shared" si="4"/>
        <v>2.8164440928674696E-5</v>
      </c>
      <c r="I40" s="59">
        <f t="shared" si="5"/>
        <v>0.41666666666666663</v>
      </c>
      <c r="J40" s="60">
        <f>jar_information!Q26</f>
        <v>43437.75</v>
      </c>
      <c r="K40" s="61">
        <f t="shared" si="6"/>
        <v>0.66666666666424135</v>
      </c>
      <c r="L40" s="61">
        <f t="shared" si="7"/>
        <v>15.999999999941792</v>
      </c>
      <c r="M40" s="62">
        <f>jar_information!H26</f>
        <v>1054.7107855519071</v>
      </c>
      <c r="N40" s="61">
        <f t="shared" si="8"/>
        <v>5.1959072698676882E-2</v>
      </c>
      <c r="O40" s="61">
        <f t="shared" si="9"/>
        <v>9.50851030385787E-2</v>
      </c>
      <c r="P40" s="63">
        <f t="shared" si="10"/>
        <v>2.5932300828703281E-2</v>
      </c>
      <c r="Q40" s="61"/>
      <c r="R40" s="64">
        <f t="shared" si="11"/>
        <v>7.1305722309234817E-3</v>
      </c>
    </row>
  </sheetData>
  <conditionalFormatting sqref="O17:O40">
    <cfRule type="cellIs" dxfId="87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3" workbookViewId="0">
      <selection activeCell="E42" sqref="E42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43439</v>
      </c>
      <c r="D3" s="36">
        <v>3015</v>
      </c>
      <c r="E3" s="14">
        <v>1664.1</v>
      </c>
      <c r="F3" s="37">
        <v>347.59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43439</v>
      </c>
      <c r="D4" s="36">
        <v>3015</v>
      </c>
      <c r="E4" s="37">
        <v>1472.3</v>
      </c>
      <c r="F4" s="37">
        <v>304.81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43439</v>
      </c>
      <c r="D5" s="36">
        <v>3015</v>
      </c>
      <c r="E5" s="14">
        <v>1359.6</v>
      </c>
      <c r="F5" s="37">
        <v>286.04000000000002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43439</v>
      </c>
      <c r="D6" s="36">
        <v>3015</v>
      </c>
      <c r="E6" s="37">
        <v>1178.5999999999999</v>
      </c>
      <c r="F6" s="37">
        <v>245.46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43439</v>
      </c>
      <c r="D7" s="36">
        <v>3015</v>
      </c>
      <c r="E7" s="14">
        <v>1029</v>
      </c>
      <c r="F7" s="37">
        <v>236.29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43439</v>
      </c>
      <c r="D8" s="36">
        <v>3015</v>
      </c>
      <c r="E8" s="37">
        <v>834.29</v>
      </c>
      <c r="F8" s="37">
        <v>191.14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43439</v>
      </c>
      <c r="D9" s="36">
        <v>3015</v>
      </c>
      <c r="E9" s="14">
        <v>710.07</v>
      </c>
      <c r="F9" s="37">
        <v>168.04</v>
      </c>
      <c r="G9" s="38">
        <f t="shared" si="0"/>
        <v>6.03</v>
      </c>
      <c r="H9" s="41" t="s">
        <v>78</v>
      </c>
      <c r="I9" s="41"/>
      <c r="J9" s="42">
        <f>SLOPE(G3:G13,E3:E13)</f>
        <v>9.0450091510506543E-3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43439</v>
      </c>
      <c r="D10" s="36">
        <v>3015</v>
      </c>
      <c r="E10" s="14">
        <v>521.57000000000005</v>
      </c>
      <c r="F10" s="37">
        <v>118.8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-0.22199043136044772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43439</v>
      </c>
      <c r="D11" s="36">
        <v>3015</v>
      </c>
      <c r="E11" s="14">
        <v>385.42</v>
      </c>
      <c r="F11" s="37">
        <v>84.72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43439</v>
      </c>
      <c r="D12" s="36">
        <v>3015</v>
      </c>
      <c r="E12" s="43">
        <v>119.57</v>
      </c>
      <c r="F12" s="43">
        <v>31.707000000000001</v>
      </c>
      <c r="G12" s="38">
        <f t="shared" si="0"/>
        <v>1.206</v>
      </c>
      <c r="H12" s="44" t="s">
        <v>80</v>
      </c>
      <c r="I12" s="44"/>
      <c r="J12" s="45">
        <f>SLOPE(G3:G13,F3:F13)</f>
        <v>4.4040820798170725E-2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43439</v>
      </c>
      <c r="D13" s="36">
        <v>3015</v>
      </c>
      <c r="E13" s="43">
        <v>62.109000000000002</v>
      </c>
      <c r="F13" s="43">
        <v>18.105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-0.68307859255302006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43439.416666666664</v>
      </c>
      <c r="D17" s="13">
        <v>0.4</v>
      </c>
      <c r="E17" s="57">
        <v>934.53</v>
      </c>
      <c r="F17" s="58">
        <v>195.21</v>
      </c>
      <c r="G17" s="59">
        <f>((J$9*E17)+J$10)/D17/1000</f>
        <v>2.0577104926427295E-2</v>
      </c>
      <c r="H17" s="59">
        <f>((J$12*F17)+J$13)/D17/1000</f>
        <v>1.9785325088644719E-2</v>
      </c>
      <c r="I17" s="59">
        <f>1/24*10</f>
        <v>0.41666666666666663</v>
      </c>
      <c r="J17" s="60">
        <f>jar_information!Q3</f>
        <v>43437.75</v>
      </c>
      <c r="K17" s="61">
        <f t="shared" ref="K17:K40" si="1">C17-J17</f>
        <v>1.6666666666642413</v>
      </c>
      <c r="L17" s="61">
        <f>K17*24</f>
        <v>39.999999999941792</v>
      </c>
      <c r="M17" s="62">
        <f>jar_information!H3</f>
        <v>1044.8122446695395</v>
      </c>
      <c r="N17" s="61">
        <f>G17*M17</f>
        <v>21.499211186981142</v>
      </c>
      <c r="O17" s="61">
        <f>N17*1.83</f>
        <v>39.343556472175493</v>
      </c>
      <c r="P17" s="63">
        <f>O17*(12/(12+(16*2)))</f>
        <v>10.73006085604786</v>
      </c>
      <c r="Q17" s="78">
        <v>33.9422</v>
      </c>
      <c r="R17" s="64">
        <f>P17*(400/(400+M17))</f>
        <v>2.9706450497315831</v>
      </c>
      <c r="S17" s="64"/>
      <c r="T17" s="64"/>
      <c r="U17" s="62"/>
      <c r="V17" s="65">
        <f>G17*1000000</f>
        <v>20577.104926427295</v>
      </c>
      <c r="W17" s="66">
        <f>N17/M17*100</f>
        <v>2.0577104926427294</v>
      </c>
    </row>
    <row r="18" spans="1:23">
      <c r="A18">
        <v>42</v>
      </c>
      <c r="B18" s="5" t="s">
        <v>28</v>
      </c>
      <c r="C18" s="56">
        <f t="shared" ref="C18:C40" si="2">C$3+I18</f>
        <v>43439.416666666664</v>
      </c>
      <c r="D18" s="13">
        <v>0.4</v>
      </c>
      <c r="E18" s="67">
        <v>831.52</v>
      </c>
      <c r="F18" s="68">
        <v>187.61</v>
      </c>
      <c r="G18" s="59">
        <f t="shared" ref="G18:G40" si="3">((J$9*E18)+J$10)/D18/1000</f>
        <v>1.824778894480298E-2</v>
      </c>
      <c r="H18" s="59">
        <f t="shared" ref="H18:H40" si="4">((J$12*F18)+J$13)/D18/1000</f>
        <v>1.8948549493479471E-2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si="1"/>
        <v>1.6666666666642413</v>
      </c>
      <c r="L18" s="61">
        <f t="shared" ref="L18:L40" si="6">K18*24</f>
        <v>39.999999999941792</v>
      </c>
      <c r="M18" s="62">
        <f>jar_information!H4</f>
        <v>1044.8122446695395</v>
      </c>
      <c r="N18" s="61">
        <f t="shared" ref="N18:N40" si="7">G18*M18</f>
        <v>19.06551332767561</v>
      </c>
      <c r="O18" s="61">
        <f t="shared" ref="O18:O40" si="8">N18*1.83</f>
        <v>34.88988938964637</v>
      </c>
      <c r="P18" s="63">
        <f t="shared" ref="P18:P40" si="9">O18*(12/(12+(16*2)))</f>
        <v>9.5154243789944637</v>
      </c>
      <c r="Q18" s="78">
        <v>34.006799999999998</v>
      </c>
      <c r="R18" s="64">
        <f t="shared" ref="R18:R40" si="10">P18*(400/(400+M18))</f>
        <v>2.6343698052395319</v>
      </c>
      <c r="S18" s="64"/>
      <c r="T18" s="69"/>
      <c r="U18" s="62"/>
      <c r="V18" s="65">
        <f t="shared" ref="V18:V36" si="11">G18*1000000</f>
        <v>18247.788944802978</v>
      </c>
      <c r="W18" s="66">
        <f t="shared" ref="W18:W36" si="12">N18/M18*100</f>
        <v>1.8247788944802981</v>
      </c>
    </row>
    <row r="19" spans="1:23">
      <c r="A19">
        <v>43</v>
      </c>
      <c r="B19" s="5" t="s">
        <v>25</v>
      </c>
      <c r="C19" s="56">
        <f t="shared" si="2"/>
        <v>43439.416666666664</v>
      </c>
      <c r="D19" s="13">
        <v>0.4</v>
      </c>
      <c r="E19" s="67">
        <v>623.52</v>
      </c>
      <c r="F19" s="68">
        <v>144.4</v>
      </c>
      <c r="G19" s="59">
        <f t="shared" si="3"/>
        <v>1.354438418625664E-2</v>
      </c>
      <c r="H19" s="59">
        <f t="shared" si="4"/>
        <v>1.419103982675708E-2</v>
      </c>
      <c r="I19" s="59">
        <f t="shared" si="5"/>
        <v>0.41666666666666663</v>
      </c>
      <c r="J19" s="60">
        <f>jar_information!Q5</f>
        <v>43437.75</v>
      </c>
      <c r="K19" s="61">
        <f t="shared" si="1"/>
        <v>1.6666666666642413</v>
      </c>
      <c r="L19" s="61">
        <f t="shared" si="6"/>
        <v>39.999999999941792</v>
      </c>
      <c r="M19" s="62">
        <f>jar_information!H5</f>
        <v>1049.7540949151592</v>
      </c>
      <c r="N19" s="61">
        <f t="shared" si="7"/>
        <v>14.218272762627034</v>
      </c>
      <c r="O19" s="61">
        <f t="shared" si="8"/>
        <v>26.019439155607472</v>
      </c>
      <c r="P19" s="63">
        <f t="shared" si="9"/>
        <v>7.0962106788020369</v>
      </c>
      <c r="Q19" s="78">
        <v>32.056000000000004</v>
      </c>
      <c r="R19" s="64">
        <f t="shared" si="10"/>
        <v>1.9579074006250181</v>
      </c>
      <c r="S19" s="64"/>
      <c r="T19" s="69"/>
      <c r="U19" s="62"/>
      <c r="V19" s="65">
        <f t="shared" si="11"/>
        <v>13544.384186256641</v>
      </c>
      <c r="W19" s="66">
        <f t="shared" si="12"/>
        <v>1.3544384186256639</v>
      </c>
    </row>
    <row r="20" spans="1:23">
      <c r="A20">
        <v>44</v>
      </c>
      <c r="B20" s="5" t="s">
        <v>26</v>
      </c>
      <c r="C20" s="56">
        <f t="shared" si="2"/>
        <v>43439.416666666664</v>
      </c>
      <c r="D20" s="13">
        <v>0.4</v>
      </c>
      <c r="E20" s="67">
        <v>724.05</v>
      </c>
      <c r="F20" s="68">
        <v>158.63999999999999</v>
      </c>
      <c r="G20" s="59">
        <f t="shared" si="3"/>
        <v>1.5817621111144445E-2</v>
      </c>
      <c r="H20" s="59">
        <f t="shared" si="4"/>
        <v>1.5758893047171957E-2</v>
      </c>
      <c r="I20" s="59">
        <f t="shared" si="5"/>
        <v>0.41666666666666663</v>
      </c>
      <c r="J20" s="60">
        <f>jar_information!Q6</f>
        <v>43437.75</v>
      </c>
      <c r="K20" s="61">
        <f t="shared" si="1"/>
        <v>1.6666666666642413</v>
      </c>
      <c r="L20" s="61">
        <f t="shared" si="6"/>
        <v>39.999999999941792</v>
      </c>
      <c r="M20" s="62">
        <f>jar_information!H6</f>
        <v>1044.8122446695395</v>
      </c>
      <c r="N20" s="61">
        <f t="shared" si="7"/>
        <v>16.526444218467123</v>
      </c>
      <c r="O20" s="61">
        <f t="shared" si="8"/>
        <v>30.243392919794836</v>
      </c>
      <c r="P20" s="63">
        <f t="shared" si="9"/>
        <v>8.2481980690349541</v>
      </c>
      <c r="Q20" s="78">
        <v>32.0944</v>
      </c>
      <c r="R20" s="64">
        <f t="shared" si="10"/>
        <v>2.2835349297365624</v>
      </c>
      <c r="S20" s="64"/>
      <c r="T20" s="69"/>
      <c r="U20" s="62"/>
      <c r="V20" s="65">
        <f t="shared" si="11"/>
        <v>15817.621111144445</v>
      </c>
      <c r="W20" s="66">
        <f t="shared" si="12"/>
        <v>1.5817621111144444</v>
      </c>
    </row>
    <row r="21" spans="1:23">
      <c r="A21">
        <v>45</v>
      </c>
      <c r="B21" s="5" t="s">
        <v>29</v>
      </c>
      <c r="C21" s="56">
        <f t="shared" si="2"/>
        <v>43439.416666666664</v>
      </c>
      <c r="D21" s="13">
        <v>0.4</v>
      </c>
      <c r="E21" s="67">
        <v>766.13</v>
      </c>
      <c r="F21" s="68">
        <v>165.35</v>
      </c>
      <c r="G21" s="59">
        <f t="shared" si="3"/>
        <v>1.6769156073834973E-2</v>
      </c>
      <c r="H21" s="59">
        <f t="shared" si="4"/>
        <v>1.6497677816061273E-2</v>
      </c>
      <c r="I21" s="59">
        <f t="shared" si="5"/>
        <v>0.41666666666666663</v>
      </c>
      <c r="J21" s="60">
        <f>jar_information!Q7</f>
        <v>43437.75</v>
      </c>
      <c r="K21" s="61">
        <f t="shared" si="1"/>
        <v>1.6666666666642413</v>
      </c>
      <c r="L21" s="61">
        <f t="shared" si="6"/>
        <v>39.999999999941792</v>
      </c>
      <c r="M21" s="62">
        <f>jar_information!H7</f>
        <v>1034.9727995536336</v>
      </c>
      <c r="N21" s="61">
        <f t="shared" si="7"/>
        <v>17.355620407888804</v>
      </c>
      <c r="O21" s="61">
        <f t="shared" si="8"/>
        <v>31.760785346436514</v>
      </c>
      <c r="P21" s="63">
        <f t="shared" si="9"/>
        <v>8.6620323672099584</v>
      </c>
      <c r="Q21" s="78">
        <v>30.027000000000001</v>
      </c>
      <c r="R21" s="64">
        <f t="shared" si="10"/>
        <v>2.4145495635608962</v>
      </c>
      <c r="S21" s="64"/>
      <c r="T21" s="69"/>
      <c r="U21" s="70"/>
      <c r="V21" s="65">
        <f t="shared" si="11"/>
        <v>16769.156073834973</v>
      </c>
      <c r="W21" s="66">
        <f t="shared" si="12"/>
        <v>1.6769156073834974</v>
      </c>
    </row>
    <row r="22" spans="1:23">
      <c r="A22">
        <v>46</v>
      </c>
      <c r="B22" s="5" t="s">
        <v>30</v>
      </c>
      <c r="C22" s="56">
        <f t="shared" si="2"/>
        <v>43439.416666666664</v>
      </c>
      <c r="D22" s="13">
        <v>0.4</v>
      </c>
      <c r="E22" s="67">
        <v>719.48</v>
      </c>
      <c r="F22" s="68">
        <v>157.38999999999999</v>
      </c>
      <c r="G22" s="59">
        <f t="shared" si="3"/>
        <v>1.571428188159369E-2</v>
      </c>
      <c r="H22" s="59">
        <f t="shared" si="4"/>
        <v>1.5621265482177675E-2</v>
      </c>
      <c r="I22" s="59">
        <f t="shared" si="5"/>
        <v>0.41666666666666663</v>
      </c>
      <c r="J22" s="60">
        <f>jar_information!Q8</f>
        <v>43437.75</v>
      </c>
      <c r="K22" s="61">
        <f t="shared" si="1"/>
        <v>1.6666666666642413</v>
      </c>
      <c r="L22" s="61">
        <f t="shared" si="6"/>
        <v>39.999999999941792</v>
      </c>
      <c r="M22" s="62">
        <f>jar_information!H8</f>
        <v>1044.8122446695395</v>
      </c>
      <c r="N22" s="61">
        <f t="shared" si="7"/>
        <v>16.418474126077779</v>
      </c>
      <c r="O22" s="61">
        <f t="shared" si="8"/>
        <v>30.045807650722338</v>
      </c>
      <c r="P22" s="63">
        <f t="shared" si="9"/>
        <v>8.1943111774697286</v>
      </c>
      <c r="Q22" s="78">
        <v>29.988</v>
      </c>
      <c r="R22" s="64">
        <f t="shared" si="10"/>
        <v>2.2686162046872602</v>
      </c>
      <c r="S22" s="64"/>
      <c r="T22" s="69"/>
      <c r="U22" s="62"/>
      <c r="V22" s="65">
        <f t="shared" si="11"/>
        <v>15714.28188159369</v>
      </c>
      <c r="W22" s="66">
        <f t="shared" si="12"/>
        <v>1.571428188159369</v>
      </c>
    </row>
    <row r="23" spans="1:23">
      <c r="A23">
        <v>47</v>
      </c>
      <c r="B23" s="5" t="s">
        <v>3</v>
      </c>
      <c r="C23" s="56">
        <f t="shared" si="2"/>
        <v>43439.416666666664</v>
      </c>
      <c r="D23" s="13">
        <v>5</v>
      </c>
      <c r="E23" s="67">
        <v>399.83</v>
      </c>
      <c r="F23" s="68">
        <v>92.566000000000003</v>
      </c>
      <c r="G23" s="59">
        <f t="shared" si="3"/>
        <v>6.78895115500827E-4</v>
      </c>
      <c r="H23" s="59">
        <f t="shared" si="4"/>
        <v>6.7872080509009025E-4</v>
      </c>
      <c r="I23" s="59">
        <f t="shared" si="5"/>
        <v>0.41666666666666663</v>
      </c>
      <c r="J23" s="60">
        <f>jar_information!Q9</f>
        <v>43437.75</v>
      </c>
      <c r="K23" s="61">
        <f t="shared" si="1"/>
        <v>1.6666666666642413</v>
      </c>
      <c r="L23" s="61">
        <f t="shared" si="6"/>
        <v>39.999999999941792</v>
      </c>
      <c r="M23" s="62">
        <f>jar_information!H9</f>
        <v>1044.8122446695395</v>
      </c>
      <c r="N23" s="61">
        <f t="shared" si="7"/>
        <v>0.70931792952160533</v>
      </c>
      <c r="O23" s="61">
        <f t="shared" si="8"/>
        <v>1.2980518110245378</v>
      </c>
      <c r="P23" s="63">
        <f t="shared" si="9"/>
        <v>0.35401413027941936</v>
      </c>
      <c r="Q23" s="61">
        <v>2.0007999999999999</v>
      </c>
      <c r="R23" s="64">
        <f t="shared" si="10"/>
        <v>9.8009725924046345E-2</v>
      </c>
      <c r="S23" s="64"/>
      <c r="T23" s="69"/>
      <c r="U23" s="62"/>
      <c r="V23" s="65">
        <f t="shared" si="11"/>
        <v>678.89511550082705</v>
      </c>
      <c r="W23" s="66">
        <f t="shared" si="12"/>
        <v>6.7889511550082701E-2</v>
      </c>
    </row>
    <row r="24" spans="1:23">
      <c r="A24">
        <v>48</v>
      </c>
      <c r="B24" s="5" t="s">
        <v>4</v>
      </c>
      <c r="C24" s="56">
        <f t="shared" si="2"/>
        <v>43439.416666666664</v>
      </c>
      <c r="D24" s="13">
        <v>5</v>
      </c>
      <c r="E24" s="67">
        <v>1423.5</v>
      </c>
      <c r="F24" s="68">
        <v>294.75</v>
      </c>
      <c r="G24" s="59">
        <f t="shared" si="3"/>
        <v>2.5307160190320317E-3</v>
      </c>
      <c r="H24" s="59">
        <f t="shared" si="4"/>
        <v>2.45959066754156E-3</v>
      </c>
      <c r="I24" s="59">
        <f t="shared" si="5"/>
        <v>0.41666666666666663</v>
      </c>
      <c r="J24" s="60">
        <f>jar_information!Q10</f>
        <v>43437.75</v>
      </c>
      <c r="K24" s="61">
        <f t="shared" si="1"/>
        <v>1.6666666666642413</v>
      </c>
      <c r="L24" s="61">
        <f t="shared" si="6"/>
        <v>39.999999999941792</v>
      </c>
      <c r="M24" s="62">
        <f>jar_information!H10</f>
        <v>1049.7540949151592</v>
      </c>
      <c r="N24" s="61">
        <f t="shared" si="7"/>
        <v>2.6566295040462653</v>
      </c>
      <c r="O24" s="61">
        <f t="shared" si="8"/>
        <v>4.861631992404666</v>
      </c>
      <c r="P24" s="63">
        <f t="shared" si="9"/>
        <v>1.3258996342921816</v>
      </c>
      <c r="Q24" s="61">
        <v>2.0004000000000004</v>
      </c>
      <c r="R24" s="64">
        <f t="shared" si="10"/>
        <v>0.36582745693014218</v>
      </c>
      <c r="S24" s="64"/>
      <c r="T24" s="69"/>
      <c r="U24" s="62"/>
      <c r="V24" s="65">
        <f t="shared" si="11"/>
        <v>2530.7160190320319</v>
      </c>
      <c r="W24" s="66">
        <f t="shared" si="12"/>
        <v>0.25307160190320316</v>
      </c>
    </row>
    <row r="25" spans="1:23">
      <c r="A25">
        <v>49</v>
      </c>
      <c r="B25" s="5" t="s">
        <v>31</v>
      </c>
      <c r="C25" s="56">
        <f t="shared" si="2"/>
        <v>43439.416666666664</v>
      </c>
      <c r="D25" s="13">
        <v>5</v>
      </c>
      <c r="E25" s="67">
        <v>210.1</v>
      </c>
      <c r="F25" s="68">
        <v>50.381</v>
      </c>
      <c r="G25" s="59">
        <f t="shared" si="3"/>
        <v>3.3567319825505895E-4</v>
      </c>
      <c r="H25" s="59">
        <f t="shared" si="4"/>
        <v>3.0714840001592385E-4</v>
      </c>
      <c r="I25" s="59">
        <f t="shared" si="5"/>
        <v>0.41666666666666663</v>
      </c>
      <c r="J25" s="60">
        <f>jar_information!Q11</f>
        <v>43437.75</v>
      </c>
      <c r="K25" s="61">
        <f t="shared" si="1"/>
        <v>1.6666666666642413</v>
      </c>
      <c r="L25" s="61">
        <f t="shared" si="6"/>
        <v>39.999999999941792</v>
      </c>
      <c r="M25" s="62">
        <f>jar_information!H11</f>
        <v>1049.7540949151592</v>
      </c>
      <c r="N25" s="61">
        <f t="shared" si="7"/>
        <v>0.35237431442151618</v>
      </c>
      <c r="O25" s="61">
        <f t="shared" si="8"/>
        <v>0.64484499539137463</v>
      </c>
      <c r="P25" s="63">
        <f t="shared" si="9"/>
        <v>0.17586681692492034</v>
      </c>
      <c r="Q25" s="61">
        <v>10.009499999999999</v>
      </c>
      <c r="R25" s="64">
        <f t="shared" si="10"/>
        <v>4.8523213017090935E-2</v>
      </c>
      <c r="S25" s="64"/>
      <c r="V25" s="65">
        <f t="shared" si="11"/>
        <v>335.67319825505894</v>
      </c>
      <c r="W25" s="66">
        <f t="shared" si="12"/>
        <v>3.3567319825505898E-2</v>
      </c>
    </row>
    <row r="26" spans="1:23">
      <c r="A26">
        <v>50</v>
      </c>
      <c r="B26" s="5" t="s">
        <v>32</v>
      </c>
      <c r="C26" s="56">
        <f t="shared" si="2"/>
        <v>43439.416666666664</v>
      </c>
      <c r="D26" s="13">
        <v>5</v>
      </c>
      <c r="E26" s="67">
        <v>201.59</v>
      </c>
      <c r="F26" s="68">
        <v>49.085000000000001</v>
      </c>
      <c r="G26" s="59">
        <f t="shared" si="3"/>
        <v>3.2027859267997076E-4</v>
      </c>
      <c r="H26" s="59">
        <f t="shared" si="4"/>
        <v>2.9573301926503798E-4</v>
      </c>
      <c r="I26" s="59">
        <f t="shared" si="5"/>
        <v>0.41666666666666663</v>
      </c>
      <c r="J26" s="60">
        <f>jar_information!Q12</f>
        <v>43437.75</v>
      </c>
      <c r="K26" s="61">
        <f t="shared" si="1"/>
        <v>1.6666666666642413</v>
      </c>
      <c r="L26" s="61">
        <f t="shared" si="6"/>
        <v>39.999999999941792</v>
      </c>
      <c r="M26" s="62">
        <f>jar_information!H12</f>
        <v>1039.8851682662084</v>
      </c>
      <c r="N26" s="61">
        <f t="shared" si="7"/>
        <v>0.33305295824107584</v>
      </c>
      <c r="O26" s="61">
        <f t="shared" si="8"/>
        <v>0.6094869135811688</v>
      </c>
      <c r="P26" s="63">
        <f t="shared" si="9"/>
        <v>0.16622370370395512</v>
      </c>
      <c r="Q26" s="61">
        <v>10.016999999999999</v>
      </c>
      <c r="R26" s="64">
        <f t="shared" si="10"/>
        <v>4.6176933374237908E-2</v>
      </c>
      <c r="S26" s="64"/>
      <c r="V26" s="65">
        <f t="shared" si="11"/>
        <v>320.27859267997076</v>
      </c>
      <c r="W26" s="66">
        <f t="shared" si="12"/>
        <v>3.2027859267997075E-2</v>
      </c>
    </row>
    <row r="27" spans="1:23">
      <c r="A27">
        <v>51</v>
      </c>
      <c r="B27" s="5" t="s">
        <v>5</v>
      </c>
      <c r="C27" s="56">
        <f t="shared" si="2"/>
        <v>43439.416666666664</v>
      </c>
      <c r="D27" s="13">
        <v>5</v>
      </c>
      <c r="E27" s="67">
        <v>135.88999999999999</v>
      </c>
      <c r="F27" s="68">
        <v>34.125</v>
      </c>
      <c r="G27" s="59">
        <f t="shared" si="3"/>
        <v>2.0142717243516511E-4</v>
      </c>
      <c r="H27" s="59">
        <f t="shared" si="4"/>
        <v>1.6396288343691119E-4</v>
      </c>
      <c r="I27" s="59">
        <f t="shared" si="5"/>
        <v>0.41666666666666663</v>
      </c>
      <c r="J27" s="60">
        <f>jar_information!Q13</f>
        <v>43437.75</v>
      </c>
      <c r="K27" s="61">
        <f t="shared" si="1"/>
        <v>1.6666666666642413</v>
      </c>
      <c r="L27" s="61">
        <f t="shared" si="6"/>
        <v>39.999999999941792</v>
      </c>
      <c r="M27" s="62">
        <f>jar_information!H13</f>
        <v>1049.7540949151592</v>
      </c>
      <c r="N27" s="61">
        <f t="shared" si="7"/>
        <v>0.21144899909099646</v>
      </c>
      <c r="O27" s="61">
        <f t="shared" si="8"/>
        <v>0.38695166833652356</v>
      </c>
      <c r="P27" s="63">
        <f t="shared" si="9"/>
        <v>0.10553227318268824</v>
      </c>
      <c r="Q27" s="61">
        <v>2.0002</v>
      </c>
      <c r="R27" s="64">
        <f t="shared" si="10"/>
        <v>2.9117289215551852E-2</v>
      </c>
      <c r="S27" s="64"/>
      <c r="T27" s="71"/>
      <c r="U27" s="72"/>
      <c r="V27" s="65">
        <f t="shared" si="11"/>
        <v>201.42717243516512</v>
      </c>
      <c r="W27" s="66">
        <f t="shared" si="12"/>
        <v>2.014271724351651E-2</v>
      </c>
    </row>
    <row r="28" spans="1:23">
      <c r="A28">
        <v>52</v>
      </c>
      <c r="B28" s="5" t="s">
        <v>6</v>
      </c>
      <c r="C28" s="56">
        <f t="shared" si="2"/>
        <v>43439.416666666664</v>
      </c>
      <c r="D28" s="13">
        <v>5</v>
      </c>
      <c r="E28" s="67">
        <v>143.51</v>
      </c>
      <c r="F28" s="68">
        <v>35.298999999999999</v>
      </c>
      <c r="G28" s="59">
        <f t="shared" si="3"/>
        <v>2.1521176638136634E-4</v>
      </c>
      <c r="H28" s="59">
        <f t="shared" si="4"/>
        <v>1.7430366816032167E-4</v>
      </c>
      <c r="I28" s="59">
        <f t="shared" si="5"/>
        <v>0.41666666666666663</v>
      </c>
      <c r="J28" s="60">
        <f>jar_information!Q14</f>
        <v>43437.75</v>
      </c>
      <c r="K28" s="61">
        <f t="shared" si="1"/>
        <v>1.6666666666642413</v>
      </c>
      <c r="L28" s="61">
        <f t="shared" si="6"/>
        <v>39.999999999941792</v>
      </c>
      <c r="M28" s="62">
        <f>jar_information!H14</f>
        <v>1049.7540949151592</v>
      </c>
      <c r="N28" s="61">
        <f t="shared" si="7"/>
        <v>0.22591943303276391</v>
      </c>
      <c r="O28" s="61">
        <f t="shared" si="8"/>
        <v>0.41343256244995796</v>
      </c>
      <c r="P28" s="63">
        <f t="shared" si="9"/>
        <v>0.11275433521362489</v>
      </c>
      <c r="Q28" s="61">
        <v>1.9986000000000002</v>
      </c>
      <c r="R28" s="64">
        <f t="shared" si="10"/>
        <v>3.1109920119307785E-2</v>
      </c>
      <c r="S28" s="64"/>
      <c r="T28" s="71"/>
      <c r="U28" s="72"/>
      <c r="V28" s="65">
        <f t="shared" si="11"/>
        <v>215.21176638136635</v>
      </c>
      <c r="W28" s="66">
        <f t="shared" si="12"/>
        <v>2.1521176638136633E-2</v>
      </c>
    </row>
    <row r="29" spans="1:23">
      <c r="A29">
        <v>53</v>
      </c>
      <c r="B29" s="5" t="s">
        <v>7</v>
      </c>
      <c r="C29" s="56">
        <f t="shared" si="2"/>
        <v>43439.416666666664</v>
      </c>
      <c r="D29" s="13">
        <v>2</v>
      </c>
      <c r="E29" s="67">
        <v>1557.5</v>
      </c>
      <c r="F29" s="68">
        <v>337.67</v>
      </c>
      <c r="G29" s="59">
        <f t="shared" si="3"/>
        <v>6.9328056607004728E-3</v>
      </c>
      <c r="H29" s="59">
        <f t="shared" si="4"/>
        <v>7.0940926831826448E-3</v>
      </c>
      <c r="I29" s="59">
        <f t="shared" si="5"/>
        <v>0.41666666666666663</v>
      </c>
      <c r="J29" s="60">
        <f>jar_information!Q15</f>
        <v>43437.75</v>
      </c>
      <c r="K29" s="61">
        <f t="shared" si="1"/>
        <v>1.6666666666642413</v>
      </c>
      <c r="L29" s="61">
        <f t="shared" si="6"/>
        <v>39.999999999941792</v>
      </c>
      <c r="M29" s="62">
        <f>jar_information!H15</f>
        <v>1054.7107855519071</v>
      </c>
      <c r="N29" s="61">
        <f t="shared" si="7"/>
        <v>7.3121049044761035</v>
      </c>
      <c r="O29" s="61">
        <f t="shared" si="8"/>
        <v>13.381151975191269</v>
      </c>
      <c r="P29" s="63">
        <f t="shared" si="9"/>
        <v>3.6494050841430732</v>
      </c>
      <c r="Q29" s="77">
        <v>14.005599999999998</v>
      </c>
      <c r="R29" s="64">
        <f t="shared" si="10"/>
        <v>1.0034723383888338</v>
      </c>
      <c r="S29" s="64"/>
      <c r="T29" s="71"/>
      <c r="U29" s="72"/>
      <c r="V29" s="65">
        <f t="shared" si="11"/>
        <v>6932.8056607004728</v>
      </c>
      <c r="W29" s="66">
        <f t="shared" si="12"/>
        <v>0.69328056607004729</v>
      </c>
    </row>
    <row r="30" spans="1:23">
      <c r="A30">
        <v>54</v>
      </c>
      <c r="B30" s="5" t="s">
        <v>8</v>
      </c>
      <c r="C30" s="56">
        <f t="shared" si="2"/>
        <v>43439.416666666664</v>
      </c>
      <c r="D30" s="13">
        <v>2</v>
      </c>
      <c r="E30" s="67">
        <v>1682.8</v>
      </c>
      <c r="F30" s="68">
        <v>359.78</v>
      </c>
      <c r="G30" s="59">
        <f t="shared" si="3"/>
        <v>7.4994754840137963E-3</v>
      </c>
      <c r="H30" s="59">
        <f t="shared" si="4"/>
        <v>7.5809639571064215E-3</v>
      </c>
      <c r="I30" s="59">
        <f t="shared" si="5"/>
        <v>0.41666666666666663</v>
      </c>
      <c r="J30" s="60">
        <f>jar_information!Q16</f>
        <v>43437.75</v>
      </c>
      <c r="K30" s="61">
        <f t="shared" si="1"/>
        <v>1.6666666666642413</v>
      </c>
      <c r="L30" s="61">
        <f t="shared" si="6"/>
        <v>39.999999999941792</v>
      </c>
      <c r="M30" s="62">
        <f>jar_information!H16</f>
        <v>1049.7540949151592</v>
      </c>
      <c r="N30" s="61">
        <f t="shared" si="7"/>
        <v>7.8726050990593279</v>
      </c>
      <c r="O30" s="61">
        <f t="shared" si="8"/>
        <v>14.406867331278571</v>
      </c>
      <c r="P30" s="63">
        <f t="shared" si="9"/>
        <v>3.9291456358032462</v>
      </c>
      <c r="Q30" s="77">
        <v>14.014699999999999</v>
      </c>
      <c r="R30" s="64">
        <f t="shared" si="10"/>
        <v>1.0840860942098414</v>
      </c>
      <c r="S30" s="64"/>
      <c r="T30" s="71"/>
      <c r="U30" s="72"/>
      <c r="V30" s="65">
        <f t="shared" si="11"/>
        <v>7499.4754840137966</v>
      </c>
      <c r="W30" s="66">
        <f t="shared" si="12"/>
        <v>0.74994754840137967</v>
      </c>
    </row>
    <row r="31" spans="1:23">
      <c r="A31">
        <v>55</v>
      </c>
      <c r="B31" s="5" t="s">
        <v>9</v>
      </c>
      <c r="C31" s="56">
        <f t="shared" si="2"/>
        <v>43439.416666666664</v>
      </c>
      <c r="D31" s="13">
        <v>2</v>
      </c>
      <c r="E31" s="67">
        <v>1618.3</v>
      </c>
      <c r="F31" s="68">
        <v>359.34</v>
      </c>
      <c r="G31" s="59">
        <f t="shared" si="3"/>
        <v>7.2077739388924133E-3</v>
      </c>
      <c r="H31" s="59">
        <f t="shared" si="4"/>
        <v>7.5712749765308243E-3</v>
      </c>
      <c r="I31" s="59">
        <f t="shared" si="5"/>
        <v>0.41666666666666663</v>
      </c>
      <c r="J31" s="60">
        <f>jar_information!Q17</f>
        <v>43437.75</v>
      </c>
      <c r="K31" s="61">
        <f t="shared" si="1"/>
        <v>1.6666666666642413</v>
      </c>
      <c r="L31" s="61">
        <f t="shared" si="6"/>
        <v>39.999999999941792</v>
      </c>
      <c r="M31" s="62">
        <f>jar_information!H17</f>
        <v>1054.7107855519071</v>
      </c>
      <c r="N31" s="61">
        <f t="shared" si="7"/>
        <v>7.6021169131697803</v>
      </c>
      <c r="O31" s="61">
        <f t="shared" si="8"/>
        <v>13.911873951100699</v>
      </c>
      <c r="P31" s="63">
        <f t="shared" si="9"/>
        <v>3.7941474412092813</v>
      </c>
      <c r="Q31" s="77">
        <v>12.0282</v>
      </c>
      <c r="R31" s="64">
        <f t="shared" si="10"/>
        <v>1.0432719627550733</v>
      </c>
      <c r="S31" s="64"/>
      <c r="T31" s="72"/>
      <c r="U31" s="72"/>
      <c r="V31" s="65">
        <f t="shared" si="11"/>
        <v>7207.7739388924128</v>
      </c>
      <c r="W31" s="66">
        <f t="shared" si="12"/>
        <v>0.72077739388924134</v>
      </c>
    </row>
    <row r="32" spans="1:23">
      <c r="A32">
        <v>56</v>
      </c>
      <c r="B32" s="5" t="s">
        <v>10</v>
      </c>
      <c r="C32" s="56">
        <f t="shared" si="2"/>
        <v>43439.416666666664</v>
      </c>
      <c r="D32" s="13">
        <v>2</v>
      </c>
      <c r="E32" s="67">
        <v>1650.5</v>
      </c>
      <c r="F32" s="68">
        <v>358.67</v>
      </c>
      <c r="G32" s="59">
        <f t="shared" si="3"/>
        <v>7.3533985862243292E-3</v>
      </c>
      <c r="H32" s="59">
        <f t="shared" si="4"/>
        <v>7.5565213015634375E-3</v>
      </c>
      <c r="I32" s="59">
        <f t="shared" si="5"/>
        <v>0.41666666666666663</v>
      </c>
      <c r="J32" s="60">
        <f>jar_information!Q18</f>
        <v>43437.75</v>
      </c>
      <c r="K32" s="61">
        <f t="shared" si="1"/>
        <v>1.6666666666642413</v>
      </c>
      <c r="L32" s="61">
        <f t="shared" si="6"/>
        <v>39.999999999941792</v>
      </c>
      <c r="M32" s="62">
        <f>jar_information!H18</f>
        <v>1049.7540949151592</v>
      </c>
      <c r="N32" s="61">
        <f t="shared" si="7"/>
        <v>7.7192602774323316</v>
      </c>
      <c r="O32" s="61">
        <f t="shared" si="8"/>
        <v>14.126246307701168</v>
      </c>
      <c r="P32" s="63">
        <f t="shared" si="9"/>
        <v>3.8526126293730454</v>
      </c>
      <c r="Q32" s="77">
        <v>12.006599999999999</v>
      </c>
      <c r="R32" s="64">
        <f t="shared" si="10"/>
        <v>1.0629699596326379</v>
      </c>
      <c r="S32" s="64"/>
      <c r="T32" s="72"/>
      <c r="U32" s="72"/>
      <c r="V32" s="65">
        <f t="shared" si="11"/>
        <v>7353.3985862243289</v>
      </c>
      <c r="W32" s="66">
        <f t="shared" si="12"/>
        <v>0.7353398586224329</v>
      </c>
    </row>
    <row r="33" spans="1:23">
      <c r="A33">
        <v>57</v>
      </c>
      <c r="B33" s="5" t="s">
        <v>11</v>
      </c>
      <c r="C33" s="56">
        <f t="shared" si="2"/>
        <v>43439.416666666664</v>
      </c>
      <c r="D33" s="13">
        <v>1</v>
      </c>
      <c r="E33" s="67">
        <v>1298.5999999999999</v>
      </c>
      <c r="F33" s="68">
        <v>281.13</v>
      </c>
      <c r="G33" s="59">
        <f t="shared" si="3"/>
        <v>1.1523858452193931E-2</v>
      </c>
      <c r="H33" s="59">
        <f t="shared" si="4"/>
        <v>1.1698117358436717E-2</v>
      </c>
      <c r="I33" s="59">
        <f t="shared" si="5"/>
        <v>0.41666666666666663</v>
      </c>
      <c r="J33" s="60">
        <f>jar_information!Q19</f>
        <v>43437.75</v>
      </c>
      <c r="K33" s="61">
        <f t="shared" si="1"/>
        <v>1.6666666666642413</v>
      </c>
      <c r="L33" s="61">
        <f t="shared" si="6"/>
        <v>39.999999999941792</v>
      </c>
      <c r="M33" s="62">
        <f>jar_information!H19</f>
        <v>1049.7540949151592</v>
      </c>
      <c r="N33" s="61">
        <f t="shared" si="7"/>
        <v>12.097217599413247</v>
      </c>
      <c r="O33" s="61">
        <f t="shared" si="8"/>
        <v>22.137908206926241</v>
      </c>
      <c r="P33" s="63">
        <f t="shared" si="9"/>
        <v>6.0376113291617015</v>
      </c>
      <c r="Q33" s="77">
        <v>14.0084</v>
      </c>
      <c r="R33" s="64">
        <f t="shared" si="10"/>
        <v>1.665830460583049</v>
      </c>
      <c r="S33" s="64"/>
      <c r="T33" s="72"/>
      <c r="U33" s="72"/>
      <c r="V33" s="65">
        <f t="shared" si="11"/>
        <v>11523.858452193932</v>
      </c>
      <c r="W33" s="66">
        <f t="shared" si="12"/>
        <v>1.1523858452193931</v>
      </c>
    </row>
    <row r="34" spans="1:23">
      <c r="A34">
        <v>58</v>
      </c>
      <c r="B34" s="5" t="s">
        <v>12</v>
      </c>
      <c r="C34" s="56">
        <f t="shared" si="2"/>
        <v>43439.416666666664</v>
      </c>
      <c r="D34" s="13">
        <v>1</v>
      </c>
      <c r="E34" s="67">
        <v>1282.8</v>
      </c>
      <c r="F34" s="68">
        <v>277.20999999999998</v>
      </c>
      <c r="G34" s="59">
        <f t="shared" si="3"/>
        <v>1.1380947307607331E-2</v>
      </c>
      <c r="H34" s="59">
        <f t="shared" si="4"/>
        <v>1.1525477340907886E-2</v>
      </c>
      <c r="I34" s="59">
        <f t="shared" si="5"/>
        <v>0.41666666666666663</v>
      </c>
      <c r="J34" s="60">
        <f>jar_information!Q20</f>
        <v>43437.75</v>
      </c>
      <c r="K34" s="61">
        <f t="shared" si="1"/>
        <v>1.6666666666642413</v>
      </c>
      <c r="L34" s="61">
        <f t="shared" si="6"/>
        <v>39.999999999941792</v>
      </c>
      <c r="M34" s="62">
        <f>jar_information!H20</f>
        <v>1049.7540949151592</v>
      </c>
      <c r="N34" s="61">
        <f t="shared" si="7"/>
        <v>11.94719604017445</v>
      </c>
      <c r="O34" s="61">
        <f t="shared" si="8"/>
        <v>21.863368753519246</v>
      </c>
      <c r="P34" s="63">
        <f t="shared" si="9"/>
        <v>5.9627369327779762</v>
      </c>
      <c r="Q34" s="77">
        <v>14</v>
      </c>
      <c r="R34" s="64">
        <f t="shared" si="10"/>
        <v>1.6451719512134011</v>
      </c>
      <c r="S34" s="64"/>
      <c r="T34" s="72"/>
      <c r="U34" s="72"/>
      <c r="V34" s="65">
        <f t="shared" si="11"/>
        <v>11380.94730760733</v>
      </c>
      <c r="W34" s="66">
        <f t="shared" si="12"/>
        <v>1.138094730760733</v>
      </c>
    </row>
    <row r="35" spans="1:23">
      <c r="A35">
        <v>59</v>
      </c>
      <c r="B35" s="5" t="s">
        <v>13</v>
      </c>
      <c r="C35" s="56">
        <f t="shared" si="2"/>
        <v>43439.416666666664</v>
      </c>
      <c r="D35" s="13">
        <v>5</v>
      </c>
      <c r="E35" s="67">
        <v>1233.4000000000001</v>
      </c>
      <c r="F35" s="68">
        <v>272.02999999999997</v>
      </c>
      <c r="G35" s="59">
        <f t="shared" si="3"/>
        <v>2.1868247711090858E-3</v>
      </c>
      <c r="H35" s="59">
        <f t="shared" si="4"/>
        <v>2.259469177834672E-3</v>
      </c>
      <c r="I35" s="59">
        <f t="shared" si="5"/>
        <v>0.41666666666666663</v>
      </c>
      <c r="J35" s="60">
        <f>jar_information!Q21</f>
        <v>43437.75</v>
      </c>
      <c r="K35" s="61">
        <f t="shared" si="1"/>
        <v>1.6666666666642413</v>
      </c>
      <c r="L35" s="61">
        <f t="shared" si="6"/>
        <v>39.999999999941792</v>
      </c>
      <c r="M35" s="62">
        <f>jar_information!H21</f>
        <v>1049.7540949151592</v>
      </c>
      <c r="N35" s="61">
        <f t="shared" si="7"/>
        <v>2.2956282583336685</v>
      </c>
      <c r="O35" s="61">
        <f t="shared" si="8"/>
        <v>4.2009997127506136</v>
      </c>
      <c r="P35" s="63">
        <f t="shared" si="9"/>
        <v>1.1457271943865308</v>
      </c>
      <c r="Q35" s="61">
        <v>6.0008999999999997</v>
      </c>
      <c r="R35" s="64">
        <f t="shared" si="10"/>
        <v>0.31611628438368505</v>
      </c>
      <c r="S35" s="64"/>
      <c r="T35" s="72"/>
      <c r="U35" s="72"/>
      <c r="V35" s="65">
        <f t="shared" si="11"/>
        <v>2186.8247711090858</v>
      </c>
      <c r="W35" s="66">
        <f t="shared" si="12"/>
        <v>0.21868247711090857</v>
      </c>
    </row>
    <row r="36" spans="1:23">
      <c r="A36">
        <v>60</v>
      </c>
      <c r="B36" s="5" t="s">
        <v>14</v>
      </c>
      <c r="C36" s="56">
        <f t="shared" si="2"/>
        <v>43439.416666666664</v>
      </c>
      <c r="D36" s="13">
        <v>5</v>
      </c>
      <c r="E36" s="67">
        <v>1351.6</v>
      </c>
      <c r="F36" s="68">
        <v>291.98</v>
      </c>
      <c r="G36" s="59">
        <f t="shared" si="3"/>
        <v>2.4006487874399227E-3</v>
      </c>
      <c r="H36" s="59">
        <f t="shared" si="4"/>
        <v>2.4351920528193735E-3</v>
      </c>
      <c r="I36" s="59">
        <f t="shared" si="5"/>
        <v>0.41666666666666663</v>
      </c>
      <c r="J36" s="60">
        <f>jar_information!Q22</f>
        <v>43437.75</v>
      </c>
      <c r="K36" s="61">
        <f t="shared" si="1"/>
        <v>1.6666666666642413</v>
      </c>
      <c r="L36" s="61">
        <f t="shared" si="6"/>
        <v>39.999999999941792</v>
      </c>
      <c r="M36" s="62">
        <f>jar_information!H22</f>
        <v>1049.7540949151592</v>
      </c>
      <c r="N36" s="61">
        <f t="shared" si="7"/>
        <v>2.5200908950681704</v>
      </c>
      <c r="O36" s="61">
        <f t="shared" si="8"/>
        <v>4.6117663379747524</v>
      </c>
      <c r="P36" s="63">
        <f t="shared" si="9"/>
        <v>1.2577544558112961</v>
      </c>
      <c r="Q36" s="61">
        <v>6.0059999999999993</v>
      </c>
      <c r="R36" s="64">
        <f t="shared" si="10"/>
        <v>0.3470255984025763</v>
      </c>
      <c r="S36" s="64"/>
      <c r="T36" s="69"/>
      <c r="U36" s="72"/>
      <c r="V36" s="65">
        <f t="shared" si="11"/>
        <v>2400.6487874399227</v>
      </c>
      <c r="W36" s="66">
        <f t="shared" si="12"/>
        <v>0.24006487874399227</v>
      </c>
    </row>
    <row r="37" spans="1:23">
      <c r="A37">
        <v>61</v>
      </c>
      <c r="B37" t="s">
        <v>15</v>
      </c>
      <c r="C37" s="56">
        <f t="shared" si="2"/>
        <v>43439.416666666664</v>
      </c>
      <c r="D37" s="13">
        <v>5</v>
      </c>
      <c r="E37" s="67">
        <v>127.7</v>
      </c>
      <c r="F37" s="68">
        <v>33.302999999999997</v>
      </c>
      <c r="G37" s="59">
        <f t="shared" si="3"/>
        <v>1.8661144744574419E-4</v>
      </c>
      <c r="H37" s="59">
        <f t="shared" si="4"/>
        <v>1.5672257249769189E-4</v>
      </c>
      <c r="I37" s="59">
        <f t="shared" si="5"/>
        <v>0.41666666666666663</v>
      </c>
      <c r="J37" s="60">
        <f>jar_information!Q23</f>
        <v>43437.75</v>
      </c>
      <c r="K37" s="61">
        <f t="shared" si="1"/>
        <v>1.6666666666642413</v>
      </c>
      <c r="L37" s="61">
        <f t="shared" si="6"/>
        <v>39.999999999941792</v>
      </c>
      <c r="M37" s="62">
        <f>jar_information!H23</f>
        <v>1054.7107855519071</v>
      </c>
      <c r="N37" s="61">
        <f t="shared" si="7"/>
        <v>0.19682110632847927</v>
      </c>
      <c r="O37" s="61">
        <f t="shared" si="8"/>
        <v>0.36018262458111705</v>
      </c>
      <c r="P37" s="63">
        <f t="shared" si="9"/>
        <v>9.8231624885759192E-2</v>
      </c>
      <c r="Q37" s="61">
        <v>4.0042</v>
      </c>
      <c r="R37" s="64">
        <f t="shared" si="10"/>
        <v>2.7010626678894336E-2</v>
      </c>
    </row>
    <row r="38" spans="1:23">
      <c r="A38">
        <v>62</v>
      </c>
      <c r="B38" t="s">
        <v>16</v>
      </c>
      <c r="C38" s="56">
        <f t="shared" si="2"/>
        <v>43439.416666666664</v>
      </c>
      <c r="D38" s="13">
        <v>5</v>
      </c>
      <c r="E38" s="67">
        <v>93.156000000000006</v>
      </c>
      <c r="F38" s="68">
        <v>25.041</v>
      </c>
      <c r="G38" s="59">
        <f t="shared" si="3"/>
        <v>1.2412128822296542E-4</v>
      </c>
      <c r="H38" s="59">
        <f t="shared" si="4"/>
        <v>8.3949520210794626E-5</v>
      </c>
      <c r="I38" s="59">
        <f t="shared" si="5"/>
        <v>0.41666666666666663</v>
      </c>
      <c r="J38" s="60">
        <f>jar_information!Q24</f>
        <v>43437.75</v>
      </c>
      <c r="K38" s="61">
        <f t="shared" si="1"/>
        <v>1.6666666666642413</v>
      </c>
      <c r="L38" s="61">
        <f t="shared" si="6"/>
        <v>39.999999999941792</v>
      </c>
      <c r="M38" s="62">
        <f>jar_information!H24</f>
        <v>1059.6823835289158</v>
      </c>
      <c r="N38" s="61">
        <f t="shared" si="7"/>
        <v>0.13152914255079154</v>
      </c>
      <c r="O38" s="61">
        <f t="shared" si="8"/>
        <v>0.24069833086794853</v>
      </c>
      <c r="P38" s="63">
        <f t="shared" si="9"/>
        <v>6.5644999327622328E-2</v>
      </c>
      <c r="Q38" s="61">
        <v>4.0068000000000001</v>
      </c>
      <c r="R38" s="64">
        <f t="shared" si="10"/>
        <v>1.7988844715360483E-2</v>
      </c>
    </row>
    <row r="39" spans="1:23">
      <c r="A39">
        <v>63</v>
      </c>
      <c r="B39" t="s">
        <v>17</v>
      </c>
      <c r="C39" s="56">
        <f t="shared" si="2"/>
        <v>43439.416666666664</v>
      </c>
      <c r="D39" s="13">
        <v>5</v>
      </c>
      <c r="E39" s="67">
        <v>70.116</v>
      </c>
      <c r="F39" s="68">
        <v>19.795000000000002</v>
      </c>
      <c r="G39" s="59">
        <f t="shared" si="3"/>
        <v>8.2441886054924004E-5</v>
      </c>
      <c r="H39" s="59">
        <f t="shared" si="4"/>
        <v>3.77418910293539E-5</v>
      </c>
      <c r="I39" s="59">
        <f t="shared" si="5"/>
        <v>0.41666666666666663</v>
      </c>
      <c r="J39" s="60">
        <f>jar_information!Q25</f>
        <v>43437.75</v>
      </c>
      <c r="K39" s="61">
        <f t="shared" si="1"/>
        <v>1.6666666666642413</v>
      </c>
      <c r="L39" s="61">
        <f t="shared" si="6"/>
        <v>39.999999999941792</v>
      </c>
      <c r="M39" s="62">
        <f>jar_information!H25</f>
        <v>1059.6823835289158</v>
      </c>
      <c r="N39" s="61">
        <f t="shared" si="7"/>
        <v>8.7362214317301151E-2</v>
      </c>
      <c r="O39" s="61">
        <f t="shared" si="8"/>
        <v>0.15987285220066111</v>
      </c>
      <c r="P39" s="63">
        <f t="shared" si="9"/>
        <v>4.3601686963816666E-2</v>
      </c>
      <c r="Q39" s="61">
        <v>2.0007999999999999</v>
      </c>
      <c r="R39" s="64">
        <f t="shared" si="10"/>
        <v>1.194826695336436E-2</v>
      </c>
    </row>
    <row r="40" spans="1:23">
      <c r="A40">
        <v>64</v>
      </c>
      <c r="B40" t="s">
        <v>18</v>
      </c>
      <c r="C40" s="56">
        <f t="shared" si="2"/>
        <v>43439.416666666664</v>
      </c>
      <c r="D40" s="13">
        <v>5</v>
      </c>
      <c r="E40" s="67">
        <v>113.52</v>
      </c>
      <c r="F40" s="68">
        <v>27.756</v>
      </c>
      <c r="G40" s="59">
        <f t="shared" si="3"/>
        <v>1.609598014933645E-4</v>
      </c>
      <c r="H40" s="59">
        <f t="shared" si="4"/>
        <v>1.078636859042013E-4</v>
      </c>
      <c r="I40" s="59">
        <f t="shared" si="5"/>
        <v>0.41666666666666663</v>
      </c>
      <c r="J40" s="60">
        <f>jar_information!Q26</f>
        <v>43437.75</v>
      </c>
      <c r="K40" s="61">
        <f t="shared" si="1"/>
        <v>1.6666666666642413</v>
      </c>
      <c r="L40" s="61">
        <f t="shared" si="6"/>
        <v>39.999999999941792</v>
      </c>
      <c r="M40" s="62">
        <f>jar_information!H26</f>
        <v>1054.7107855519071</v>
      </c>
      <c r="N40" s="61">
        <f t="shared" si="7"/>
        <v>0.16976603867534551</v>
      </c>
      <c r="O40" s="61">
        <f t="shared" si="8"/>
        <v>0.31067185077588227</v>
      </c>
      <c r="P40" s="63">
        <f t="shared" si="9"/>
        <v>8.4728686575240617E-2</v>
      </c>
      <c r="Q40" s="61">
        <v>2.0024000000000002</v>
      </c>
      <c r="R40" s="64">
        <f t="shared" si="10"/>
        <v>2.3297740668938575E-2</v>
      </c>
    </row>
  </sheetData>
  <conditionalFormatting sqref="O17:O40">
    <cfRule type="cellIs" dxfId="86" priority="1" operator="greaterThan">
      <formula>26</formula>
    </cfRule>
  </conditionalFormatting>
  <pageMargins left="0.7" right="0.7" top="0.78740157499999996" bottom="0.78740157499999996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6" workbookViewId="0">
      <selection activeCell="I17" sqref="I17:I40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43440</v>
      </c>
      <c r="D3" s="36">
        <v>3015</v>
      </c>
      <c r="E3" s="14">
        <v>1622.4</v>
      </c>
      <c r="F3" s="37">
        <v>331.98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43440</v>
      </c>
      <c r="D4" s="36">
        <v>3015</v>
      </c>
      <c r="E4" s="37">
        <v>1454.8</v>
      </c>
      <c r="F4" s="37">
        <v>297.32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43440</v>
      </c>
      <c r="D5" s="36">
        <v>3015</v>
      </c>
      <c r="E5" s="14">
        <v>1301</v>
      </c>
      <c r="F5" s="37">
        <v>272.93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43440</v>
      </c>
      <c r="D6" s="36">
        <v>3015</v>
      </c>
      <c r="E6" s="37">
        <v>1132.3</v>
      </c>
      <c r="F6" s="37">
        <v>252.53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43440</v>
      </c>
      <c r="D7" s="36">
        <v>3015</v>
      </c>
      <c r="E7" s="14">
        <v>1020.5</v>
      </c>
      <c r="F7" s="37">
        <v>225.44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43440</v>
      </c>
      <c r="D8" s="36">
        <v>3015</v>
      </c>
      <c r="E8" s="37">
        <v>816.27</v>
      </c>
      <c r="F8" s="37">
        <v>181.4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43440</v>
      </c>
      <c r="D9" s="36">
        <v>3015</v>
      </c>
      <c r="E9" s="14">
        <v>683.29</v>
      </c>
      <c r="F9" s="37">
        <v>157.72999999999999</v>
      </c>
      <c r="G9" s="38">
        <f t="shared" si="0"/>
        <v>6.03</v>
      </c>
      <c r="H9" s="41" t="s">
        <v>78</v>
      </c>
      <c r="I9" s="41"/>
      <c r="J9" s="42">
        <f>SLOPE(G3:G13,E3:E13)</f>
        <v>9.2795220826080559E-3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43440</v>
      </c>
      <c r="D10" s="36">
        <v>3015</v>
      </c>
      <c r="E10" s="14">
        <v>485.4</v>
      </c>
      <c r="F10" s="37">
        <v>112.67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-0.1964212505246401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43440</v>
      </c>
      <c r="D11" s="36">
        <v>3015</v>
      </c>
      <c r="E11" s="14">
        <v>356.23</v>
      </c>
      <c r="F11" s="37">
        <v>81.397999999999996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43440</v>
      </c>
      <c r="D12" s="36">
        <v>3015</v>
      </c>
      <c r="E12" s="43">
        <v>133.22999999999999</v>
      </c>
      <c r="F12" s="43">
        <v>35.012</v>
      </c>
      <c r="G12" s="38">
        <f t="shared" si="0"/>
        <v>1.206</v>
      </c>
      <c r="H12" s="44" t="s">
        <v>80</v>
      </c>
      <c r="I12" s="44"/>
      <c r="J12" s="45">
        <f>SLOPE(G3:G13,F3:F13)</f>
        <v>4.5674801399533116E-2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43440</v>
      </c>
      <c r="D13" s="36">
        <v>3015</v>
      </c>
      <c r="E13" s="43">
        <v>64.942999999999998</v>
      </c>
      <c r="F13" s="43">
        <v>17.846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-0.70912293642185276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43440.416666666664</v>
      </c>
      <c r="D17" s="13">
        <v>0.4</v>
      </c>
      <c r="E17" s="57">
        <v>1143.8</v>
      </c>
      <c r="F17" s="58">
        <v>245.74</v>
      </c>
      <c r="G17" s="59">
        <f>((J$9*E17)+J$10)/D17/1000</f>
        <v>2.6043740268906129E-2</v>
      </c>
      <c r="H17" s="59">
        <f>((J$12*F17)+J$13)/D17/1000</f>
        <v>2.6287506898748536E-2</v>
      </c>
      <c r="I17" s="59">
        <f>1/24*10</f>
        <v>0.41666666666666663</v>
      </c>
      <c r="J17" s="60">
        <f>jar_information!Q3</f>
        <v>43437.75</v>
      </c>
      <c r="K17" s="61">
        <f t="shared" ref="K17:K40" si="1">C17-J17</f>
        <v>2.6666666666642413</v>
      </c>
      <c r="L17" s="61">
        <f>K17*24</f>
        <v>63.999999999941792</v>
      </c>
      <c r="M17" s="62">
        <f>jar_information!H3</f>
        <v>1044.8122446695395</v>
      </c>
      <c r="N17" s="61">
        <f>G17*M17</f>
        <v>27.21081872994629</v>
      </c>
      <c r="O17" s="61">
        <f>N17*1.83</f>
        <v>49.795798275801715</v>
      </c>
      <c r="P17" s="63">
        <f>O17*(12/(12+(16*2)))</f>
        <v>13.580672257036831</v>
      </c>
      <c r="Q17" s="61">
        <v>33.9422</v>
      </c>
      <c r="R17" s="79">
        <f>P17*(400/(400+M17))</f>
        <v>3.7598441755019958</v>
      </c>
      <c r="S17" s="64"/>
      <c r="T17" s="64"/>
      <c r="U17" s="62"/>
      <c r="V17" s="65">
        <f>G17*1000000</f>
        <v>26043.740268906131</v>
      </c>
      <c r="W17" s="66">
        <f>N17/M17*100</f>
        <v>2.6043740268906128</v>
      </c>
    </row>
    <row r="18" spans="1:23">
      <c r="A18">
        <v>42</v>
      </c>
      <c r="B18" s="5" t="s">
        <v>28</v>
      </c>
      <c r="C18" s="56">
        <f t="shared" ref="C18:C40" si="2">C$3+I18</f>
        <v>43440.416666666664</v>
      </c>
      <c r="D18" s="13">
        <v>0.4</v>
      </c>
      <c r="E18" s="67">
        <v>981.55</v>
      </c>
      <c r="F18" s="68">
        <v>215.92</v>
      </c>
      <c r="G18" s="59">
        <f t="shared" ref="G18:G40" si="3">((J$9*E18)+J$10)/D18/1000</f>
        <v>2.2279734124148239E-2</v>
      </c>
      <c r="H18" s="59">
        <f t="shared" ref="H18:H40" si="4">((J$12*F18)+J$13)/D18/1000</f>
        <v>2.2882450454413342E-2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si="1"/>
        <v>2.6666666666642413</v>
      </c>
      <c r="L18" s="61">
        <f t="shared" ref="L18:L40" si="6">K18*24</f>
        <v>63.999999999941792</v>
      </c>
      <c r="M18" s="62">
        <f>jar_information!H4</f>
        <v>1044.8122446695395</v>
      </c>
      <c r="N18" s="61">
        <f t="shared" ref="N18:N40" si="7">G18*M18</f>
        <v>23.27813902089186</v>
      </c>
      <c r="O18" s="61">
        <f t="shared" ref="O18:O40" si="8">N18*1.83</f>
        <v>42.598994408232109</v>
      </c>
      <c r="P18" s="63">
        <f t="shared" ref="P18:P40" si="9">O18*(12/(12+(16*2)))</f>
        <v>11.617907565881483</v>
      </c>
      <c r="Q18" s="61">
        <v>34.006799999999998</v>
      </c>
      <c r="R18" s="79">
        <f t="shared" ref="R18:R40" si="10">P18*(400/(400+M18))</f>
        <v>3.2164477034976282</v>
      </c>
      <c r="S18" s="64"/>
      <c r="T18" s="69"/>
      <c r="U18" s="62"/>
      <c r="V18" s="65">
        <f t="shared" ref="V18:V36" si="11">G18*1000000</f>
        <v>22279.734124148239</v>
      </c>
      <c r="W18" s="66">
        <f t="shared" ref="W18:W36" si="12">N18/M18*100</f>
        <v>2.2279734124148241</v>
      </c>
    </row>
    <row r="19" spans="1:23">
      <c r="A19">
        <v>43</v>
      </c>
      <c r="B19" s="5" t="s">
        <v>25</v>
      </c>
      <c r="C19" s="56">
        <f t="shared" si="2"/>
        <v>43440.416666666664</v>
      </c>
      <c r="D19" s="13">
        <v>0.4</v>
      </c>
      <c r="E19" s="67">
        <v>877.12</v>
      </c>
      <c r="F19" s="68">
        <v>203.79</v>
      </c>
      <c r="G19" s="59">
        <f t="shared" si="3"/>
        <v>1.9857082896431344E-2</v>
      </c>
      <c r="H19" s="59">
        <f t="shared" si="4"/>
        <v>2.1497362101972499E-2</v>
      </c>
      <c r="I19" s="59">
        <f t="shared" si="5"/>
        <v>0.41666666666666663</v>
      </c>
      <c r="J19" s="60">
        <f>jar_information!Q5</f>
        <v>43437.75</v>
      </c>
      <c r="K19" s="61">
        <f t="shared" si="1"/>
        <v>2.6666666666642413</v>
      </c>
      <c r="L19" s="61">
        <f t="shared" si="6"/>
        <v>63.999999999941792</v>
      </c>
      <c r="M19" s="62">
        <f>jar_information!H5</f>
        <v>1049.7540949151592</v>
      </c>
      <c r="N19" s="61">
        <f t="shared" si="7"/>
        <v>20.845054083598573</v>
      </c>
      <c r="O19" s="61">
        <f t="shared" si="8"/>
        <v>38.14644897298539</v>
      </c>
      <c r="P19" s="63">
        <f t="shared" si="9"/>
        <v>10.403576992632377</v>
      </c>
      <c r="Q19" s="61">
        <v>32.056000000000004</v>
      </c>
      <c r="R19" s="79">
        <f t="shared" si="10"/>
        <v>2.8704390707697787</v>
      </c>
      <c r="S19" s="64"/>
      <c r="T19" s="69"/>
      <c r="U19" s="62"/>
      <c r="V19" s="65">
        <f t="shared" si="11"/>
        <v>19857.082896431344</v>
      </c>
      <c r="W19" s="66">
        <f t="shared" si="12"/>
        <v>1.9857082896431344</v>
      </c>
    </row>
    <row r="20" spans="1:23">
      <c r="A20">
        <v>44</v>
      </c>
      <c r="B20" s="5" t="s">
        <v>26</v>
      </c>
      <c r="C20" s="56">
        <f t="shared" si="2"/>
        <v>43440.416666666664</v>
      </c>
      <c r="D20" s="13">
        <v>0.4</v>
      </c>
      <c r="E20" s="67">
        <v>899.26</v>
      </c>
      <c r="F20" s="68">
        <v>208.39</v>
      </c>
      <c r="G20" s="59">
        <f t="shared" si="3"/>
        <v>2.0370704443703702E-2</v>
      </c>
      <c r="H20" s="59">
        <f t="shared" si="4"/>
        <v>2.2022622318067127E-2</v>
      </c>
      <c r="I20" s="59">
        <f t="shared" si="5"/>
        <v>0.41666666666666663</v>
      </c>
      <c r="J20" s="60">
        <f>jar_information!Q6</f>
        <v>43437.75</v>
      </c>
      <c r="K20" s="61">
        <f t="shared" si="1"/>
        <v>2.6666666666642413</v>
      </c>
      <c r="L20" s="61">
        <f t="shared" si="6"/>
        <v>63.999999999941792</v>
      </c>
      <c r="M20" s="62">
        <f>jar_information!H6</f>
        <v>1044.8122446695395</v>
      </c>
      <c r="N20" s="61">
        <f t="shared" si="7"/>
        <v>21.283561435325829</v>
      </c>
      <c r="O20" s="61">
        <f t="shared" si="8"/>
        <v>38.948917426646268</v>
      </c>
      <c r="P20" s="63">
        <f t="shared" si="9"/>
        <v>10.622432025448981</v>
      </c>
      <c r="Q20" s="61">
        <v>32.0944</v>
      </c>
      <c r="R20" s="79">
        <f t="shared" si="10"/>
        <v>2.9408477301155673</v>
      </c>
      <c r="S20" s="64"/>
      <c r="T20" s="69"/>
      <c r="U20" s="62"/>
      <c r="V20" s="65">
        <f t="shared" si="11"/>
        <v>20370.704443703704</v>
      </c>
      <c r="W20" s="66">
        <f t="shared" si="12"/>
        <v>2.0370704443703702</v>
      </c>
    </row>
    <row r="21" spans="1:23">
      <c r="A21">
        <v>45</v>
      </c>
      <c r="B21" s="5" t="s">
        <v>29</v>
      </c>
      <c r="C21" s="56">
        <f t="shared" si="2"/>
        <v>43440.416666666664</v>
      </c>
      <c r="D21" s="13">
        <v>0.4</v>
      </c>
      <c r="E21" s="67">
        <v>905.87</v>
      </c>
      <c r="F21" s="68">
        <v>212.89</v>
      </c>
      <c r="G21" s="59">
        <f t="shared" si="3"/>
        <v>2.0524048546118799E-2</v>
      </c>
      <c r="H21" s="59">
        <f t="shared" si="4"/>
        <v>2.253646383381188E-2</v>
      </c>
      <c r="I21" s="59">
        <f t="shared" si="5"/>
        <v>0.41666666666666663</v>
      </c>
      <c r="J21" s="60">
        <f>jar_information!Q7</f>
        <v>43437.75</v>
      </c>
      <c r="K21" s="61">
        <f t="shared" si="1"/>
        <v>2.6666666666642413</v>
      </c>
      <c r="L21" s="61">
        <f t="shared" si="6"/>
        <v>63.999999999941792</v>
      </c>
      <c r="M21" s="62">
        <f>jar_information!H7</f>
        <v>1034.9727995536336</v>
      </c>
      <c r="N21" s="61">
        <f t="shared" si="7"/>
        <v>21.241831981951258</v>
      </c>
      <c r="O21" s="61">
        <f t="shared" si="8"/>
        <v>38.8725525269708</v>
      </c>
      <c r="P21" s="63">
        <f t="shared" si="9"/>
        <v>10.6016052346284</v>
      </c>
      <c r="Q21" s="61">
        <v>30.027000000000001</v>
      </c>
      <c r="R21" s="79">
        <f t="shared" si="10"/>
        <v>2.9552073009122299</v>
      </c>
      <c r="S21" s="64"/>
      <c r="T21" s="69"/>
      <c r="U21" s="70"/>
      <c r="V21" s="65">
        <f t="shared" si="11"/>
        <v>20524.0485461188</v>
      </c>
      <c r="W21" s="66">
        <f t="shared" si="12"/>
        <v>2.05240485461188</v>
      </c>
    </row>
    <row r="22" spans="1:23">
      <c r="A22">
        <v>46</v>
      </c>
      <c r="B22" s="5" t="s">
        <v>30</v>
      </c>
      <c r="C22" s="56">
        <f t="shared" si="2"/>
        <v>43440.416666666664</v>
      </c>
      <c r="D22" s="13">
        <v>0.4</v>
      </c>
      <c r="E22" s="67">
        <v>826.03</v>
      </c>
      <c r="F22" s="68">
        <v>185.67</v>
      </c>
      <c r="G22" s="59">
        <f t="shared" si="3"/>
        <v>1.867185593843023E-2</v>
      </c>
      <c r="H22" s="59">
        <f t="shared" si="4"/>
        <v>1.9428293598573648E-2</v>
      </c>
      <c r="I22" s="59">
        <f t="shared" si="5"/>
        <v>0.41666666666666663</v>
      </c>
      <c r="J22" s="60">
        <f>jar_information!Q8</f>
        <v>43437.75</v>
      </c>
      <c r="K22" s="61">
        <f t="shared" si="1"/>
        <v>2.6666666666642413</v>
      </c>
      <c r="L22" s="61">
        <f t="shared" si="6"/>
        <v>63.999999999941792</v>
      </c>
      <c r="M22" s="62">
        <f>jar_information!H8</f>
        <v>1044.8122446695395</v>
      </c>
      <c r="N22" s="61">
        <f t="shared" si="7"/>
        <v>19.508583715177561</v>
      </c>
      <c r="O22" s="61">
        <f t="shared" si="8"/>
        <v>35.70070819877494</v>
      </c>
      <c r="P22" s="63">
        <f t="shared" si="9"/>
        <v>9.7365567814840741</v>
      </c>
      <c r="Q22" s="61">
        <v>29.988</v>
      </c>
      <c r="R22" s="79">
        <f t="shared" si="10"/>
        <v>2.6955908817649981</v>
      </c>
      <c r="S22" s="64"/>
      <c r="T22" s="69"/>
      <c r="U22" s="62"/>
      <c r="V22" s="65">
        <f t="shared" si="11"/>
        <v>18671.855938430232</v>
      </c>
      <c r="W22" s="66">
        <f t="shared" si="12"/>
        <v>1.8671855938430231</v>
      </c>
    </row>
    <row r="23" spans="1:23">
      <c r="A23">
        <v>47</v>
      </c>
      <c r="B23" s="5" t="s">
        <v>3</v>
      </c>
      <c r="C23" s="56">
        <f t="shared" si="2"/>
        <v>43440.416666666664</v>
      </c>
      <c r="D23" s="13">
        <v>2</v>
      </c>
      <c r="E23" s="67">
        <v>981.66</v>
      </c>
      <c r="F23" s="68">
        <v>211.6</v>
      </c>
      <c r="G23" s="59">
        <f t="shared" si="3"/>
        <v>4.456457198544192E-3</v>
      </c>
      <c r="H23" s="59">
        <f t="shared" si="4"/>
        <v>4.4778325198596772E-3</v>
      </c>
      <c r="I23" s="59">
        <f t="shared" si="5"/>
        <v>0.41666666666666663</v>
      </c>
      <c r="J23" s="60">
        <f>jar_information!Q9</f>
        <v>43437.75</v>
      </c>
      <c r="K23" s="61">
        <f t="shared" si="1"/>
        <v>2.6666666666642413</v>
      </c>
      <c r="L23" s="61">
        <f t="shared" si="6"/>
        <v>63.999999999941792</v>
      </c>
      <c r="M23" s="62">
        <f>jar_information!H9</f>
        <v>1044.8122446695395</v>
      </c>
      <c r="N23" s="61">
        <f t="shared" si="7"/>
        <v>4.6561610488846847</v>
      </c>
      <c r="O23" s="61">
        <f t="shared" si="8"/>
        <v>8.5207747194589736</v>
      </c>
      <c r="P23" s="63">
        <f t="shared" si="9"/>
        <v>2.3238476507615382</v>
      </c>
      <c r="Q23" s="61">
        <v>2.0007999999999999</v>
      </c>
      <c r="R23" s="79">
        <f t="shared" si="10"/>
        <v>0.64336322157708559</v>
      </c>
      <c r="S23" s="64"/>
      <c r="T23" s="69"/>
      <c r="U23" s="62"/>
      <c r="V23" s="65">
        <f t="shared" si="11"/>
        <v>4456.4571985441917</v>
      </c>
      <c r="W23" s="66">
        <f t="shared" si="12"/>
        <v>0.4456457198544192</v>
      </c>
    </row>
    <row r="24" spans="1:23">
      <c r="A24">
        <v>48</v>
      </c>
      <c r="B24" s="5" t="s">
        <v>4</v>
      </c>
      <c r="C24" s="56">
        <f t="shared" si="2"/>
        <v>43440.416666666664</v>
      </c>
      <c r="D24" s="13">
        <v>1</v>
      </c>
      <c r="E24" s="67">
        <v>1074.3</v>
      </c>
      <c r="F24" s="68">
        <v>240.87</v>
      </c>
      <c r="G24" s="59">
        <f t="shared" si="3"/>
        <v>9.7725693228211952E-3</v>
      </c>
      <c r="H24" s="59">
        <f t="shared" si="4"/>
        <v>1.0292566476683689E-2</v>
      </c>
      <c r="I24" s="59">
        <f t="shared" si="5"/>
        <v>0.41666666666666663</v>
      </c>
      <c r="J24" s="60">
        <f>jar_information!Q10</f>
        <v>43437.75</v>
      </c>
      <c r="K24" s="61">
        <f t="shared" si="1"/>
        <v>2.6666666666642413</v>
      </c>
      <c r="L24" s="61">
        <f t="shared" si="6"/>
        <v>63.999999999941792</v>
      </c>
      <c r="M24" s="62">
        <f>jar_information!H10</f>
        <v>1049.7540949151592</v>
      </c>
      <c r="N24" s="61">
        <f t="shared" si="7"/>
        <v>10.258794664473813</v>
      </c>
      <c r="O24" s="61">
        <f t="shared" si="8"/>
        <v>18.77359423598708</v>
      </c>
      <c r="P24" s="63">
        <f t="shared" si="9"/>
        <v>5.1200711552692031</v>
      </c>
      <c r="Q24" s="61">
        <v>2.0004000000000004</v>
      </c>
      <c r="R24" s="79">
        <f t="shared" si="10"/>
        <v>1.41267299695231</v>
      </c>
      <c r="S24" s="64"/>
      <c r="T24" s="69"/>
      <c r="U24" s="62"/>
      <c r="V24" s="65">
        <f t="shared" si="11"/>
        <v>9772.5693228211949</v>
      </c>
      <c r="W24" s="66">
        <f t="shared" si="12"/>
        <v>0.97725693228211952</v>
      </c>
    </row>
    <row r="25" spans="1:23">
      <c r="A25">
        <v>49</v>
      </c>
      <c r="B25" s="5" t="s">
        <v>31</v>
      </c>
      <c r="C25" s="56">
        <f t="shared" si="2"/>
        <v>43440.416666666664</v>
      </c>
      <c r="D25" s="13">
        <v>5</v>
      </c>
      <c r="E25" s="67">
        <v>591.35</v>
      </c>
      <c r="F25" s="68">
        <v>130.06</v>
      </c>
      <c r="G25" s="59">
        <f t="shared" si="3"/>
        <v>1.0582048266051269E-3</v>
      </c>
      <c r="H25" s="59">
        <f t="shared" si="4"/>
        <v>1.0462683467202848E-3</v>
      </c>
      <c r="I25" s="59">
        <f t="shared" si="5"/>
        <v>0.41666666666666663</v>
      </c>
      <c r="J25" s="60">
        <f>jar_information!Q11</f>
        <v>43437.75</v>
      </c>
      <c r="K25" s="61">
        <f t="shared" si="1"/>
        <v>2.6666666666642413</v>
      </c>
      <c r="L25" s="61">
        <f t="shared" si="6"/>
        <v>63.999999999941792</v>
      </c>
      <c r="M25" s="62">
        <f>jar_information!H11</f>
        <v>1049.7540949151592</v>
      </c>
      <c r="N25" s="61">
        <f t="shared" si="7"/>
        <v>1.110854849987718</v>
      </c>
      <c r="O25" s="61">
        <f t="shared" si="8"/>
        <v>2.0328643754775242</v>
      </c>
      <c r="P25" s="63">
        <f t="shared" si="9"/>
        <v>0.55441755694841566</v>
      </c>
      <c r="Q25" s="61">
        <v>10.009499999999999</v>
      </c>
      <c r="R25" s="64">
        <f t="shared" si="10"/>
        <v>0.15296871625138903</v>
      </c>
      <c r="S25" s="64"/>
      <c r="V25" s="65">
        <f t="shared" si="11"/>
        <v>1058.204826605127</v>
      </c>
      <c r="W25" s="66">
        <f t="shared" si="12"/>
        <v>0.10582048266051269</v>
      </c>
    </row>
    <row r="26" spans="1:23">
      <c r="A26">
        <v>50</v>
      </c>
      <c r="B26" s="5" t="s">
        <v>32</v>
      </c>
      <c r="C26" s="56">
        <f t="shared" si="2"/>
        <v>43440.416666666664</v>
      </c>
      <c r="D26" s="13">
        <v>5</v>
      </c>
      <c r="E26" s="67">
        <v>474.29</v>
      </c>
      <c r="F26" s="68">
        <v>108.46</v>
      </c>
      <c r="G26" s="59">
        <f t="shared" si="3"/>
        <v>8.4095265560710697E-4</v>
      </c>
      <c r="H26" s="59">
        <f t="shared" si="4"/>
        <v>8.4895320467430165E-4</v>
      </c>
      <c r="I26" s="59">
        <f t="shared" si="5"/>
        <v>0.41666666666666663</v>
      </c>
      <c r="J26" s="60">
        <f>jar_information!Q12</f>
        <v>43437.75</v>
      </c>
      <c r="K26" s="61">
        <f t="shared" si="1"/>
        <v>2.6666666666642413</v>
      </c>
      <c r="L26" s="61">
        <f t="shared" si="6"/>
        <v>63.999999999941792</v>
      </c>
      <c r="M26" s="62">
        <f>jar_information!H12</f>
        <v>1039.8851682662084</v>
      </c>
      <c r="N26" s="61">
        <f t="shared" si="7"/>
        <v>0.87449419377991122</v>
      </c>
      <c r="O26" s="61">
        <f t="shared" si="8"/>
        <v>1.6003243746172375</v>
      </c>
      <c r="P26" s="63">
        <f t="shared" si="9"/>
        <v>0.43645210216833746</v>
      </c>
      <c r="Q26" s="61">
        <v>10.016999999999999</v>
      </c>
      <c r="R26" s="64">
        <f t="shared" si="10"/>
        <v>0.12124636374826397</v>
      </c>
      <c r="S26" s="64"/>
      <c r="V26" s="65">
        <f t="shared" si="11"/>
        <v>840.95265560710698</v>
      </c>
      <c r="W26" s="66">
        <f t="shared" si="12"/>
        <v>8.4095265560710702E-2</v>
      </c>
    </row>
    <row r="27" spans="1:23">
      <c r="A27">
        <v>51</v>
      </c>
      <c r="B27" s="5" t="s">
        <v>5</v>
      </c>
      <c r="C27" s="56">
        <f t="shared" si="2"/>
        <v>43440.416666666664</v>
      </c>
      <c r="D27" s="13">
        <v>5</v>
      </c>
      <c r="E27" s="67">
        <v>390.69</v>
      </c>
      <c r="F27" s="68">
        <v>88.923000000000002</v>
      </c>
      <c r="G27" s="59">
        <f t="shared" si="3"/>
        <v>6.8579904638590029E-4</v>
      </c>
      <c r="H27" s="59">
        <f t="shared" si="4"/>
        <v>6.7048348568576595E-4</v>
      </c>
      <c r="I27" s="59">
        <f t="shared" si="5"/>
        <v>0.41666666666666663</v>
      </c>
      <c r="J27" s="60">
        <f>jar_information!Q13</f>
        <v>43437.75</v>
      </c>
      <c r="K27" s="61">
        <f t="shared" si="1"/>
        <v>2.6666666666642413</v>
      </c>
      <c r="L27" s="61">
        <f t="shared" si="6"/>
        <v>63.999999999941792</v>
      </c>
      <c r="M27" s="62">
        <f>jar_information!H13</f>
        <v>1049.7540949151592</v>
      </c>
      <c r="N27" s="61">
        <f t="shared" si="7"/>
        <v>0.71992035723251002</v>
      </c>
      <c r="O27" s="61">
        <f t="shared" si="8"/>
        <v>1.3174542537354934</v>
      </c>
      <c r="P27" s="63">
        <f t="shared" si="9"/>
        <v>0.35930570556422547</v>
      </c>
      <c r="Q27" s="61">
        <v>2.0002</v>
      </c>
      <c r="R27" s="64">
        <f t="shared" si="10"/>
        <v>9.9135627710781493E-2</v>
      </c>
      <c r="S27" s="64"/>
      <c r="T27" s="71"/>
      <c r="U27" s="72"/>
      <c r="V27" s="65">
        <f t="shared" si="11"/>
        <v>685.79904638590028</v>
      </c>
      <c r="W27" s="66">
        <f t="shared" si="12"/>
        <v>6.8579904638590025E-2</v>
      </c>
    </row>
    <row r="28" spans="1:23">
      <c r="A28">
        <v>52</v>
      </c>
      <c r="B28" s="5" t="s">
        <v>6</v>
      </c>
      <c r="C28" s="56">
        <f t="shared" si="2"/>
        <v>43440.416666666664</v>
      </c>
      <c r="D28" s="13">
        <v>5</v>
      </c>
      <c r="E28" s="67">
        <v>223.52</v>
      </c>
      <c r="F28" s="68">
        <v>53.685000000000002</v>
      </c>
      <c r="G28" s="59">
        <f t="shared" si="3"/>
        <v>3.7554750507598256E-4</v>
      </c>
      <c r="H28" s="59">
        <f t="shared" si="4"/>
        <v>3.4858575534241654E-4</v>
      </c>
      <c r="I28" s="59">
        <f t="shared" si="5"/>
        <v>0.41666666666666663</v>
      </c>
      <c r="J28" s="60">
        <f>jar_information!Q14</f>
        <v>43437.75</v>
      </c>
      <c r="K28" s="61">
        <f t="shared" si="1"/>
        <v>2.6666666666642413</v>
      </c>
      <c r="L28" s="61">
        <f t="shared" si="6"/>
        <v>63.999999999941792</v>
      </c>
      <c r="M28" s="62">
        <f>jar_information!H14</f>
        <v>1049.7540949151592</v>
      </c>
      <c r="N28" s="61">
        <f t="shared" si="7"/>
        <v>0.39423253128868418</v>
      </c>
      <c r="O28" s="61">
        <f t="shared" si="8"/>
        <v>0.72144553225829211</v>
      </c>
      <c r="P28" s="63">
        <f t="shared" si="9"/>
        <v>0.19675787243407966</v>
      </c>
      <c r="Q28" s="61">
        <v>1.9986000000000002</v>
      </c>
      <c r="R28" s="64">
        <f t="shared" si="10"/>
        <v>5.4287240332463176E-2</v>
      </c>
      <c r="S28" s="64"/>
      <c r="T28" s="71"/>
      <c r="U28" s="72"/>
      <c r="V28" s="65">
        <f t="shared" si="11"/>
        <v>375.54750507598254</v>
      </c>
      <c r="W28" s="66">
        <f t="shared" si="12"/>
        <v>3.7554750507598253E-2</v>
      </c>
    </row>
    <row r="29" spans="1:23">
      <c r="A29">
        <v>53</v>
      </c>
      <c r="B29" s="5" t="s">
        <v>7</v>
      </c>
      <c r="C29" s="56">
        <f t="shared" si="2"/>
        <v>43440.416666666664</v>
      </c>
      <c r="D29" s="13">
        <v>1</v>
      </c>
      <c r="E29" s="67">
        <v>956.63</v>
      </c>
      <c r="F29" s="68">
        <v>217.36</v>
      </c>
      <c r="G29" s="59">
        <f t="shared" si="3"/>
        <v>8.6806479593607051E-3</v>
      </c>
      <c r="H29" s="59">
        <f t="shared" si="4"/>
        <v>9.2187518957806674E-3</v>
      </c>
      <c r="I29" s="59">
        <f t="shared" si="5"/>
        <v>0.41666666666666663</v>
      </c>
      <c r="J29" s="60">
        <f>jar_information!Q15</f>
        <v>43437.75</v>
      </c>
      <c r="K29" s="61">
        <f t="shared" si="1"/>
        <v>2.6666666666642413</v>
      </c>
      <c r="L29" s="61">
        <f t="shared" si="6"/>
        <v>63.999999999941792</v>
      </c>
      <c r="M29" s="62">
        <f>jar_information!H15</f>
        <v>1054.7107855519071</v>
      </c>
      <c r="N29" s="61">
        <f t="shared" si="7"/>
        <v>9.1555730283168888</v>
      </c>
      <c r="O29" s="61">
        <f t="shared" si="8"/>
        <v>16.754698641819907</v>
      </c>
      <c r="P29" s="63">
        <f t="shared" si="9"/>
        <v>4.5694632659508834</v>
      </c>
      <c r="Q29" s="61">
        <v>14.005599999999998</v>
      </c>
      <c r="R29" s="79">
        <f t="shared" si="10"/>
        <v>1.2564595825739371</v>
      </c>
      <c r="S29" s="64"/>
      <c r="T29" s="71"/>
      <c r="U29" s="72"/>
      <c r="V29" s="65">
        <f t="shared" si="11"/>
        <v>8680.6479593607055</v>
      </c>
      <c r="W29" s="66">
        <f t="shared" si="12"/>
        <v>0.86806479593607055</v>
      </c>
    </row>
    <row r="30" spans="1:23">
      <c r="A30">
        <v>54</v>
      </c>
      <c r="B30" s="5" t="s">
        <v>8</v>
      </c>
      <c r="C30" s="56">
        <f t="shared" si="2"/>
        <v>43440.416666666664</v>
      </c>
      <c r="D30" s="13">
        <v>1</v>
      </c>
      <c r="E30" s="67">
        <v>1061.0999999999999</v>
      </c>
      <c r="F30" s="68">
        <v>231.57</v>
      </c>
      <c r="G30" s="59">
        <f t="shared" si="3"/>
        <v>9.6500796313307678E-3</v>
      </c>
      <c r="H30" s="59">
        <f t="shared" si="4"/>
        <v>9.8677908236680309E-3</v>
      </c>
      <c r="I30" s="59">
        <f t="shared" si="5"/>
        <v>0.41666666666666663</v>
      </c>
      <c r="J30" s="60">
        <f>jar_information!Q16</f>
        <v>43437.75</v>
      </c>
      <c r="K30" s="61">
        <f t="shared" si="1"/>
        <v>2.6666666666642413</v>
      </c>
      <c r="L30" s="61">
        <f t="shared" si="6"/>
        <v>63.999999999941792</v>
      </c>
      <c r="M30" s="62">
        <f>jar_information!H16</f>
        <v>1049.7540949151592</v>
      </c>
      <c r="N30" s="61">
        <f t="shared" si="7"/>
        <v>10.130210609246843</v>
      </c>
      <c r="O30" s="61">
        <f t="shared" si="8"/>
        <v>18.538285414921724</v>
      </c>
      <c r="P30" s="63">
        <f t="shared" si="9"/>
        <v>5.0558960222513791</v>
      </c>
      <c r="Q30" s="61">
        <v>14.014699999999999</v>
      </c>
      <c r="R30" s="79">
        <f t="shared" si="10"/>
        <v>1.3949665091436778</v>
      </c>
      <c r="S30" s="64"/>
      <c r="T30" s="71"/>
      <c r="U30" s="72"/>
      <c r="V30" s="65">
        <f t="shared" si="11"/>
        <v>9650.0796313307674</v>
      </c>
      <c r="W30" s="66">
        <f t="shared" si="12"/>
        <v>0.9650079631330768</v>
      </c>
    </row>
    <row r="31" spans="1:23">
      <c r="A31">
        <v>55</v>
      </c>
      <c r="B31" s="5" t="s">
        <v>9</v>
      </c>
      <c r="C31" s="56">
        <f t="shared" si="2"/>
        <v>43440.416666666664</v>
      </c>
      <c r="D31" s="13">
        <v>1</v>
      </c>
      <c r="E31" s="67">
        <v>1064.7</v>
      </c>
      <c r="F31" s="68">
        <v>247.15</v>
      </c>
      <c r="G31" s="59">
        <f t="shared" si="3"/>
        <v>9.6834859108281563E-3</v>
      </c>
      <c r="H31" s="59">
        <f t="shared" si="4"/>
        <v>1.0579404229472757E-2</v>
      </c>
      <c r="I31" s="59">
        <f t="shared" si="5"/>
        <v>0.41666666666666663</v>
      </c>
      <c r="J31" s="60">
        <f>jar_information!Q17</f>
        <v>43437.75</v>
      </c>
      <c r="K31" s="61">
        <f t="shared" si="1"/>
        <v>2.6666666666642413</v>
      </c>
      <c r="L31" s="61">
        <f t="shared" si="6"/>
        <v>63.999999999941792</v>
      </c>
      <c r="M31" s="62">
        <f>jar_information!H17</f>
        <v>1054.7107855519071</v>
      </c>
      <c r="N31" s="61">
        <f t="shared" si="7"/>
        <v>10.213277031890389</v>
      </c>
      <c r="O31" s="61">
        <f t="shared" si="8"/>
        <v>18.690296968359412</v>
      </c>
      <c r="P31" s="63">
        <f t="shared" si="9"/>
        <v>5.0973537186434754</v>
      </c>
      <c r="Q31" s="61">
        <v>12.0282</v>
      </c>
      <c r="R31" s="79">
        <f t="shared" si="10"/>
        <v>1.401612958196244</v>
      </c>
      <c r="S31" s="64"/>
      <c r="T31" s="72"/>
      <c r="U31" s="72"/>
      <c r="V31" s="65">
        <f t="shared" si="11"/>
        <v>9683.4859108281562</v>
      </c>
      <c r="W31" s="66">
        <f t="shared" si="12"/>
        <v>0.96834859108281568</v>
      </c>
    </row>
    <row r="32" spans="1:23">
      <c r="A32">
        <v>56</v>
      </c>
      <c r="B32" s="5" t="s">
        <v>10</v>
      </c>
      <c r="C32" s="56">
        <f t="shared" si="2"/>
        <v>43440.416666666664</v>
      </c>
      <c r="D32" s="13">
        <v>1</v>
      </c>
      <c r="E32" s="67">
        <v>1024</v>
      </c>
      <c r="F32" s="68">
        <v>228.2</v>
      </c>
      <c r="G32" s="59">
        <f t="shared" si="3"/>
        <v>9.3058093620660091E-3</v>
      </c>
      <c r="H32" s="59">
        <f t="shared" si="4"/>
        <v>9.7138667429516028E-3</v>
      </c>
      <c r="I32" s="59">
        <f t="shared" si="5"/>
        <v>0.41666666666666663</v>
      </c>
      <c r="J32" s="60">
        <f>jar_information!Q18</f>
        <v>43437.75</v>
      </c>
      <c r="K32" s="61">
        <f t="shared" si="1"/>
        <v>2.6666666666642413</v>
      </c>
      <c r="L32" s="61">
        <f t="shared" si="6"/>
        <v>63.999999999941792</v>
      </c>
      <c r="M32" s="62">
        <f>jar_information!H18</f>
        <v>1049.7540949151592</v>
      </c>
      <c r="N32" s="61">
        <f t="shared" si="7"/>
        <v>9.7688114843286176</v>
      </c>
      <c r="O32" s="61">
        <f t="shared" si="8"/>
        <v>17.876925016321369</v>
      </c>
      <c r="P32" s="63">
        <f t="shared" si="9"/>
        <v>4.8755250044512826</v>
      </c>
      <c r="Q32" s="61">
        <v>12.006599999999999</v>
      </c>
      <c r="R32" s="79">
        <f t="shared" si="10"/>
        <v>1.3452005471966892</v>
      </c>
      <c r="S32" s="64"/>
      <c r="T32" s="72"/>
      <c r="U32" s="72"/>
      <c r="V32" s="65">
        <f t="shared" si="11"/>
        <v>9305.8093620660093</v>
      </c>
      <c r="W32" s="66">
        <f t="shared" si="12"/>
        <v>0.93058093620660087</v>
      </c>
    </row>
    <row r="33" spans="1:23">
      <c r="A33">
        <v>57</v>
      </c>
      <c r="B33" s="5" t="s">
        <v>11</v>
      </c>
      <c r="C33" s="56">
        <f t="shared" si="2"/>
        <v>43440.416666666664</v>
      </c>
      <c r="D33" s="13">
        <v>1</v>
      </c>
      <c r="E33" s="67">
        <v>1574.6</v>
      </c>
      <c r="F33" s="68">
        <v>346.36</v>
      </c>
      <c r="G33" s="59">
        <f t="shared" si="3"/>
        <v>1.4415114220750005E-2</v>
      </c>
      <c r="H33" s="59">
        <f t="shared" si="4"/>
        <v>1.5110801276320437E-2</v>
      </c>
      <c r="I33" s="59">
        <f t="shared" si="5"/>
        <v>0.41666666666666663</v>
      </c>
      <c r="J33" s="60">
        <f>jar_information!Q19</f>
        <v>43437.75</v>
      </c>
      <c r="K33" s="61">
        <f t="shared" si="1"/>
        <v>2.6666666666642413</v>
      </c>
      <c r="L33" s="61">
        <f t="shared" si="6"/>
        <v>63.999999999941792</v>
      </c>
      <c r="M33" s="62">
        <f>jar_information!H19</f>
        <v>1049.7540949151592</v>
      </c>
      <c r="N33" s="61">
        <f t="shared" si="7"/>
        <v>15.132325181902061</v>
      </c>
      <c r="O33" s="61">
        <f t="shared" si="8"/>
        <v>27.692155082880774</v>
      </c>
      <c r="P33" s="63">
        <f t="shared" si="9"/>
        <v>7.5524059316947563</v>
      </c>
      <c r="Q33" s="61">
        <v>14.0084</v>
      </c>
      <c r="R33" s="79">
        <f t="shared" si="10"/>
        <v>2.0837757129112933</v>
      </c>
      <c r="S33" s="64"/>
      <c r="T33" s="72"/>
      <c r="U33" s="72"/>
      <c r="V33" s="65">
        <f t="shared" si="11"/>
        <v>14415.114220750005</v>
      </c>
      <c r="W33" s="66">
        <f t="shared" si="12"/>
        <v>1.4415114220750005</v>
      </c>
    </row>
    <row r="34" spans="1:23">
      <c r="A34">
        <v>58</v>
      </c>
      <c r="B34" s="5" t="s">
        <v>12</v>
      </c>
      <c r="C34" s="56">
        <f t="shared" si="2"/>
        <v>43440.416666666664</v>
      </c>
      <c r="D34" s="13">
        <v>1</v>
      </c>
      <c r="E34" s="67">
        <v>1565.6</v>
      </c>
      <c r="F34" s="68">
        <v>348.5</v>
      </c>
      <c r="G34" s="59">
        <f t="shared" si="3"/>
        <v>1.4331598522006533E-2</v>
      </c>
      <c r="H34" s="59">
        <f t="shared" si="4"/>
        <v>1.5208545351315437E-2</v>
      </c>
      <c r="I34" s="59">
        <f t="shared" si="5"/>
        <v>0.41666666666666663</v>
      </c>
      <c r="J34" s="60">
        <f>jar_information!Q20</f>
        <v>43437.75</v>
      </c>
      <c r="K34" s="61">
        <f t="shared" si="1"/>
        <v>2.6666666666642413</v>
      </c>
      <c r="L34" s="61">
        <f t="shared" si="6"/>
        <v>63.999999999941792</v>
      </c>
      <c r="M34" s="62">
        <f>jar_information!H20</f>
        <v>1049.7540949151592</v>
      </c>
      <c r="N34" s="61">
        <f t="shared" si="7"/>
        <v>15.044654235156401</v>
      </c>
      <c r="O34" s="61">
        <f t="shared" si="8"/>
        <v>27.531717250336214</v>
      </c>
      <c r="P34" s="63">
        <f t="shared" si="9"/>
        <v>7.5086501591826034</v>
      </c>
      <c r="Q34" s="61">
        <v>14</v>
      </c>
      <c r="R34" s="79">
        <f t="shared" si="10"/>
        <v>2.0717031075872261</v>
      </c>
      <c r="S34" s="64"/>
      <c r="T34" s="72"/>
      <c r="U34" s="72"/>
      <c r="V34" s="65">
        <f t="shared" si="11"/>
        <v>14331.598522006532</v>
      </c>
      <c r="W34" s="66">
        <f t="shared" si="12"/>
        <v>1.4331598522006532</v>
      </c>
    </row>
    <row r="35" spans="1:23">
      <c r="A35">
        <v>59</v>
      </c>
      <c r="B35" s="5" t="s">
        <v>13</v>
      </c>
      <c r="C35" s="56">
        <f t="shared" si="2"/>
        <v>43440.416666666664</v>
      </c>
      <c r="D35" s="13">
        <v>2</v>
      </c>
      <c r="E35" s="67">
        <v>846.87</v>
      </c>
      <c r="F35" s="68">
        <v>185.78</v>
      </c>
      <c r="G35" s="59">
        <f t="shared" si="3"/>
        <v>3.8310638077868222E-3</v>
      </c>
      <c r="H35" s="59">
        <f t="shared" si="4"/>
        <v>3.8881708337917048E-3</v>
      </c>
      <c r="I35" s="59">
        <f t="shared" si="5"/>
        <v>0.41666666666666663</v>
      </c>
      <c r="J35" s="60">
        <f>jar_information!Q21</f>
        <v>43437.75</v>
      </c>
      <c r="K35" s="61">
        <f t="shared" si="1"/>
        <v>2.6666666666642413</v>
      </c>
      <c r="L35" s="61">
        <f t="shared" si="6"/>
        <v>63.999999999941792</v>
      </c>
      <c r="M35" s="62">
        <f>jar_information!H21</f>
        <v>1049.7540949151592</v>
      </c>
      <c r="N35" s="61">
        <f t="shared" si="7"/>
        <v>4.0216749201054789</v>
      </c>
      <c r="O35" s="61">
        <f t="shared" si="8"/>
        <v>7.3596651037930263</v>
      </c>
      <c r="P35" s="63">
        <f t="shared" si="9"/>
        <v>2.0071813919435524</v>
      </c>
      <c r="Q35" s="61">
        <v>6.0008999999999997</v>
      </c>
      <c r="R35" s="79">
        <f t="shared" si="10"/>
        <v>0.55379913020656502</v>
      </c>
      <c r="S35" s="64"/>
      <c r="T35" s="72"/>
      <c r="U35" s="72"/>
      <c r="V35" s="65">
        <f t="shared" si="11"/>
        <v>3831.0638077868221</v>
      </c>
      <c r="W35" s="66">
        <f t="shared" si="12"/>
        <v>0.3831063807786822</v>
      </c>
    </row>
    <row r="36" spans="1:23">
      <c r="A36">
        <v>60</v>
      </c>
      <c r="B36" s="5" t="s">
        <v>14</v>
      </c>
      <c r="C36" s="56">
        <f t="shared" si="2"/>
        <v>43440.416666666664</v>
      </c>
      <c r="D36" s="13">
        <v>2</v>
      </c>
      <c r="E36" s="67">
        <v>885.11</v>
      </c>
      <c r="F36" s="68">
        <v>199.32</v>
      </c>
      <c r="G36" s="59">
        <f t="shared" si="3"/>
        <v>4.0084882700062883E-3</v>
      </c>
      <c r="H36" s="59">
        <f t="shared" si="4"/>
        <v>4.1973892392665434E-3</v>
      </c>
      <c r="I36" s="59">
        <f t="shared" si="5"/>
        <v>0.41666666666666663</v>
      </c>
      <c r="J36" s="60">
        <f>jar_information!Q22</f>
        <v>43437.75</v>
      </c>
      <c r="K36" s="61">
        <f t="shared" si="1"/>
        <v>2.6666666666642413</v>
      </c>
      <c r="L36" s="61">
        <f t="shared" si="6"/>
        <v>63.999999999941792</v>
      </c>
      <c r="M36" s="62">
        <f>jar_information!H22</f>
        <v>1049.7540949151592</v>
      </c>
      <c r="N36" s="61">
        <f t="shared" si="7"/>
        <v>4.2079269758584834</v>
      </c>
      <c r="O36" s="61">
        <f t="shared" si="8"/>
        <v>7.7005063658210249</v>
      </c>
      <c r="P36" s="63">
        <f t="shared" si="9"/>
        <v>2.1001380997693704</v>
      </c>
      <c r="Q36" s="61">
        <v>6.0059999999999993</v>
      </c>
      <c r="R36" s="79">
        <f t="shared" si="10"/>
        <v>0.57944670951725019</v>
      </c>
      <c r="S36" s="64"/>
      <c r="T36" s="69"/>
      <c r="U36" s="72"/>
      <c r="V36" s="65">
        <f t="shared" si="11"/>
        <v>4008.4882700062885</v>
      </c>
      <c r="W36" s="66">
        <f t="shared" si="12"/>
        <v>0.40084882700062885</v>
      </c>
    </row>
    <row r="37" spans="1:23">
      <c r="A37">
        <v>61</v>
      </c>
      <c r="B37" t="s">
        <v>15</v>
      </c>
      <c r="C37" s="56">
        <f t="shared" si="2"/>
        <v>43440.416666666664</v>
      </c>
      <c r="D37" s="13">
        <v>5</v>
      </c>
      <c r="E37" s="67">
        <v>396.88</v>
      </c>
      <c r="F37" s="68">
        <v>92.316000000000003</v>
      </c>
      <c r="G37" s="59">
        <f t="shared" si="3"/>
        <v>6.9728709472416893E-4</v>
      </c>
      <c r="H37" s="59">
        <f t="shared" si="4"/>
        <v>7.0147840591548922E-4</v>
      </c>
      <c r="I37" s="59">
        <f t="shared" si="5"/>
        <v>0.41666666666666663</v>
      </c>
      <c r="J37" s="60">
        <f>jar_information!Q23</f>
        <v>43437.75</v>
      </c>
      <c r="K37" s="61">
        <f t="shared" si="1"/>
        <v>2.6666666666642413</v>
      </c>
      <c r="L37" s="61">
        <f t="shared" si="6"/>
        <v>63.999999999941792</v>
      </c>
      <c r="M37" s="62">
        <f>jar_information!H23</f>
        <v>1054.7107855519071</v>
      </c>
      <c r="N37" s="61">
        <f t="shared" si="7"/>
        <v>0.73543621943173521</v>
      </c>
      <c r="O37" s="61">
        <f t="shared" si="8"/>
        <v>1.3458482815600754</v>
      </c>
      <c r="P37" s="63">
        <f t="shared" si="9"/>
        <v>0.36704953133456597</v>
      </c>
      <c r="Q37" s="61">
        <v>4.0042</v>
      </c>
      <c r="R37" s="64">
        <f t="shared" si="10"/>
        <v>0.10092714922583322</v>
      </c>
    </row>
    <row r="38" spans="1:23">
      <c r="A38">
        <v>62</v>
      </c>
      <c r="B38" t="s">
        <v>16</v>
      </c>
      <c r="C38" s="56">
        <f t="shared" si="2"/>
        <v>43440.416666666664</v>
      </c>
      <c r="D38" s="13">
        <v>5</v>
      </c>
      <c r="E38" s="67">
        <v>305.49</v>
      </c>
      <c r="F38" s="68">
        <v>69.713999999999999</v>
      </c>
      <c r="G38" s="59">
        <f t="shared" si="3"/>
        <v>5.2767599009825904E-4</v>
      </c>
      <c r="H38" s="59">
        <f t="shared" si="4"/>
        <v>4.9501003366903972E-4</v>
      </c>
      <c r="I38" s="59">
        <f t="shared" si="5"/>
        <v>0.41666666666666663</v>
      </c>
      <c r="J38" s="60">
        <f>jar_information!Q24</f>
        <v>43437.75</v>
      </c>
      <c r="K38" s="61">
        <f t="shared" si="1"/>
        <v>2.6666666666642413</v>
      </c>
      <c r="L38" s="61">
        <f t="shared" si="6"/>
        <v>63.999999999941792</v>
      </c>
      <c r="M38" s="62">
        <f>jar_information!H24</f>
        <v>1059.6823835289158</v>
      </c>
      <c r="N38" s="61">
        <f t="shared" si="7"/>
        <v>0.55916895091830376</v>
      </c>
      <c r="O38" s="61">
        <f t="shared" si="8"/>
        <v>1.0232791801804959</v>
      </c>
      <c r="P38" s="63">
        <f t="shared" si="9"/>
        <v>0.27907614004922615</v>
      </c>
      <c r="Q38" s="61">
        <v>4.0068000000000001</v>
      </c>
      <c r="R38" s="64">
        <f t="shared" si="10"/>
        <v>7.6475853431767549E-2</v>
      </c>
    </row>
    <row r="39" spans="1:23">
      <c r="A39">
        <v>63</v>
      </c>
      <c r="B39" t="s">
        <v>17</v>
      </c>
      <c r="C39" s="56">
        <f t="shared" si="2"/>
        <v>43440.416666666664</v>
      </c>
      <c r="D39" s="13">
        <v>5</v>
      </c>
      <c r="E39" s="67">
        <v>107.03</v>
      </c>
      <c r="F39" s="68">
        <v>28.553999999999998</v>
      </c>
      <c r="G39" s="59">
        <f t="shared" si="3"/>
        <v>1.5935319959538004E-4</v>
      </c>
      <c r="H39" s="59">
        <f t="shared" si="4"/>
        <v>1.1901506854808317E-4</v>
      </c>
      <c r="I39" s="59">
        <f t="shared" si="5"/>
        <v>0.41666666666666663</v>
      </c>
      <c r="J39" s="60">
        <f>jar_information!Q25</f>
        <v>43437.75</v>
      </c>
      <c r="K39" s="61">
        <f t="shared" si="1"/>
        <v>2.6666666666642413</v>
      </c>
      <c r="L39" s="61">
        <f t="shared" si="6"/>
        <v>63.999999999941792</v>
      </c>
      <c r="M39" s="62">
        <f>jar_information!H25</f>
        <v>1059.6823835289158</v>
      </c>
      <c r="N39" s="61">
        <f t="shared" si="7"/>
        <v>0.16886377837019137</v>
      </c>
      <c r="O39" s="61">
        <f t="shared" si="8"/>
        <v>0.30902071441745022</v>
      </c>
      <c r="P39" s="63">
        <f t="shared" si="9"/>
        <v>8.4278376659304599E-2</v>
      </c>
      <c r="Q39" s="61">
        <v>2.0007999999999999</v>
      </c>
      <c r="R39" s="64">
        <f t="shared" si="10"/>
        <v>2.3094990419916944E-2</v>
      </c>
    </row>
    <row r="40" spans="1:23">
      <c r="A40">
        <v>64</v>
      </c>
      <c r="B40" t="s">
        <v>18</v>
      </c>
      <c r="C40" s="56">
        <f t="shared" si="2"/>
        <v>43440.416666666664</v>
      </c>
      <c r="D40" s="13">
        <v>5</v>
      </c>
      <c r="E40" s="67">
        <v>219.52</v>
      </c>
      <c r="F40" s="68">
        <v>51.835000000000001</v>
      </c>
      <c r="G40" s="59">
        <f t="shared" si="3"/>
        <v>3.6812388740989609E-4</v>
      </c>
      <c r="H40" s="59">
        <f t="shared" si="4"/>
        <v>3.3168607882458931E-4</v>
      </c>
      <c r="I40" s="59">
        <f t="shared" si="5"/>
        <v>0.41666666666666663</v>
      </c>
      <c r="J40" s="60">
        <f>jar_information!Q26</f>
        <v>43437.75</v>
      </c>
      <c r="K40" s="61">
        <f t="shared" si="1"/>
        <v>2.6666666666642413</v>
      </c>
      <c r="L40" s="61">
        <f t="shared" si="6"/>
        <v>63.999999999941792</v>
      </c>
      <c r="M40" s="62">
        <f>jar_information!H26</f>
        <v>1054.7107855519071</v>
      </c>
      <c r="N40" s="61">
        <f t="shared" si="7"/>
        <v>0.38826423447051328</v>
      </c>
      <c r="O40" s="61">
        <f t="shared" si="8"/>
        <v>0.71052354908103932</v>
      </c>
      <c r="P40" s="63">
        <f t="shared" si="9"/>
        <v>0.19377914974937435</v>
      </c>
      <c r="Q40" s="61">
        <v>2.0024000000000002</v>
      </c>
      <c r="R40" s="64">
        <f t="shared" si="10"/>
        <v>5.3283209741476115E-2</v>
      </c>
    </row>
  </sheetData>
  <conditionalFormatting sqref="O17:O40">
    <cfRule type="cellIs" dxfId="85" priority="1" operator="greaterThan">
      <formula>26</formula>
    </cfRule>
  </conditionalFormatting>
  <pageMargins left="0.7" right="0.7" top="0.78740157499999996" bottom="0.78740157499999996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I17" sqref="I17"/>
    </sheetView>
  </sheetViews>
  <sheetFormatPr baseColWidth="10" defaultRowHeight="15" x14ac:dyDescent="0"/>
  <cols>
    <col min="1" max="1" width="2.83203125" bestFit="1" customWidth="1"/>
    <col min="3" max="3" width="17.33203125" customWidth="1"/>
    <col min="10" max="10" width="12" bestFit="1" customWidth="1"/>
    <col min="17" max="17" width="4.6640625" customWidth="1"/>
    <col min="18" max="18" width="10.1640625" bestFit="1" customWidth="1"/>
    <col min="19" max="20" width="8.83203125" bestFit="1" customWidth="1"/>
    <col min="21" max="21" width="16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43441</v>
      </c>
      <c r="D3" s="36">
        <v>3015</v>
      </c>
      <c r="E3" s="14">
        <v>1616.5</v>
      </c>
      <c r="F3" s="37">
        <v>334.32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43441</v>
      </c>
      <c r="D4" s="36">
        <v>3015</v>
      </c>
      <c r="E4" s="37">
        <v>1431.7</v>
      </c>
      <c r="F4" s="37">
        <v>297.86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43441</v>
      </c>
      <c r="D5" s="36">
        <v>3015</v>
      </c>
      <c r="E5" s="14">
        <v>1300.2</v>
      </c>
      <c r="F5" s="37">
        <v>291.81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43441</v>
      </c>
      <c r="D6" s="36">
        <v>3015</v>
      </c>
      <c r="E6" s="37">
        <v>1129.5999999999999</v>
      </c>
      <c r="F6" s="37">
        <v>255.69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43441</v>
      </c>
      <c r="D7" s="36">
        <v>3015</v>
      </c>
      <c r="E7" s="14">
        <v>1018.3</v>
      </c>
      <c r="F7" s="37">
        <v>218.21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43441</v>
      </c>
      <c r="D8" s="36">
        <v>3015</v>
      </c>
      <c r="E8" s="37">
        <v>825.49</v>
      </c>
      <c r="F8" s="37">
        <v>179.29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43441</v>
      </c>
      <c r="D9" s="36">
        <v>3015</v>
      </c>
      <c r="E9" s="14">
        <v>699.92</v>
      </c>
      <c r="F9" s="37">
        <v>153.25</v>
      </c>
      <c r="G9" s="38">
        <f t="shared" si="0"/>
        <v>6.03</v>
      </c>
      <c r="H9" s="41" t="s">
        <v>78</v>
      </c>
      <c r="I9" s="41"/>
      <c r="J9" s="42">
        <f>SLOPE(G3:G13,E3:E13)</f>
        <v>9.3172915440279547E-3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43441</v>
      </c>
      <c r="D10" s="36">
        <v>3015</v>
      </c>
      <c r="E10" s="14">
        <v>481.49</v>
      </c>
      <c r="F10" s="37">
        <v>114.47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-0.20560512550850696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43441</v>
      </c>
      <c r="D11" s="36">
        <v>3015</v>
      </c>
      <c r="E11" s="14">
        <v>356.07</v>
      </c>
      <c r="F11" s="37">
        <v>85.724000000000004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43441</v>
      </c>
      <c r="D12" s="36">
        <v>3015</v>
      </c>
      <c r="E12" s="43">
        <v>121.02</v>
      </c>
      <c r="F12" s="43">
        <v>31.294</v>
      </c>
      <c r="G12" s="38">
        <f t="shared" si="0"/>
        <v>1.206</v>
      </c>
      <c r="H12" s="44" t="s">
        <v>80</v>
      </c>
      <c r="I12" s="44"/>
      <c r="J12" s="45">
        <f>SLOPE(G3:G13,F3:F13)</f>
        <v>4.469626133441279E-2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43441</v>
      </c>
      <c r="D13" s="36">
        <v>3015</v>
      </c>
      <c r="E13" s="43">
        <v>64.147000000000006</v>
      </c>
      <c r="F13" s="43">
        <v>16.937000000000001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-0.58540183844631066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0" t="s">
        <v>27</v>
      </c>
      <c r="C17" s="56">
        <f>C$3+I17</f>
        <v>43441.583333333336</v>
      </c>
      <c r="D17" s="13">
        <v>0.4</v>
      </c>
      <c r="E17" s="57">
        <v>1247.8</v>
      </c>
      <c r="F17" s="58"/>
      <c r="G17" s="59">
        <f>((J$9*E17)+J$10)/D17/1000</f>
        <v>2.8551278157823934E-2</v>
      </c>
      <c r="H17" s="59">
        <f>((J$12*F17)+J$13)/D17/1000</f>
        <v>-1.4635045961157766E-3</v>
      </c>
      <c r="I17" s="59">
        <v>0.58333333333333337</v>
      </c>
      <c r="J17" s="60">
        <f>jar_information!Q3</f>
        <v>43437.75</v>
      </c>
      <c r="K17" s="61">
        <f t="shared" ref="K17:K40" si="1">C17-J17</f>
        <v>3.8333333333357587</v>
      </c>
      <c r="L17" s="61">
        <f>K17*24</f>
        <v>92.000000000058208</v>
      </c>
      <c r="M17" s="62">
        <f>jar_information!H3</f>
        <v>1044.8122446695395</v>
      </c>
      <c r="N17" s="61">
        <f>G17*M17</f>
        <v>29.83072502026042</v>
      </c>
      <c r="O17" s="61">
        <f>N17*1.83</f>
        <v>54.590226787076574</v>
      </c>
      <c r="P17" s="63">
        <f>O17*(12/(12+(16*2)))</f>
        <v>14.888243669202701</v>
      </c>
      <c r="Q17" s="61"/>
      <c r="R17" s="64">
        <f>P17*(400/(400+M17))</f>
        <v>4.1218486967095087</v>
      </c>
      <c r="S17" s="64">
        <f>T17/R17*100</f>
        <v>87.885264193946298</v>
      </c>
      <c r="T17" s="64">
        <f>U17/314.7</f>
        <v>3.622497616777884</v>
      </c>
      <c r="U17" s="61">
        <v>1140</v>
      </c>
      <c r="V17" s="65">
        <f>G17*1000000</f>
        <v>28551.278157823934</v>
      </c>
      <c r="W17" s="66">
        <f>N17/M17*100</f>
        <v>2.8551278157823932</v>
      </c>
    </row>
    <row r="18" spans="1:24">
      <c r="A18">
        <v>42</v>
      </c>
      <c r="B18" s="80" t="s">
        <v>28</v>
      </c>
      <c r="C18" s="56">
        <f t="shared" ref="C18:C40" si="2">C$3+I18</f>
        <v>43441.583333333336</v>
      </c>
      <c r="D18" s="13">
        <v>0.4</v>
      </c>
      <c r="E18" s="67">
        <v>1153.7</v>
      </c>
      <c r="F18" s="68"/>
      <c r="G18" s="59">
        <f t="shared" ref="G18:G40" si="3">((J$9*E18)+J$10)/D18/1000</f>
        <v>2.635938532209136E-2</v>
      </c>
      <c r="H18" s="59">
        <f t="shared" ref="H18:H40" si="4">((J$12*F18)+J$13)/D18/1000</f>
        <v>-1.4635045961157766E-3</v>
      </c>
      <c r="I18" s="59">
        <v>0.58333333333333337</v>
      </c>
      <c r="J18" s="60">
        <f>jar_information!Q4</f>
        <v>43437.75</v>
      </c>
      <c r="K18" s="61">
        <f t="shared" si="1"/>
        <v>3.8333333333357587</v>
      </c>
      <c r="L18" s="61">
        <f t="shared" ref="L18:L40" si="5">K18*24</f>
        <v>92.000000000058208</v>
      </c>
      <c r="M18" s="62">
        <f>jar_information!H4</f>
        <v>1044.8122446695395</v>
      </c>
      <c r="N18" s="61">
        <f t="shared" ref="N18:N40" si="6">G18*M18</f>
        <v>27.540608546483586</v>
      </c>
      <c r="O18" s="61">
        <f t="shared" ref="O18:O40" si="7">N18*1.83</f>
        <v>50.399313640064968</v>
      </c>
      <c r="P18" s="63">
        <f t="shared" ref="P18:P40" si="8">O18*(12/(12+(16*2)))</f>
        <v>13.745267356381353</v>
      </c>
      <c r="Q18" s="61"/>
      <c r="R18" s="64">
        <f t="shared" ref="R18:R40" si="9">P18*(400/(400+M18))</f>
        <v>3.8054127536897226</v>
      </c>
      <c r="S18" s="64">
        <f t="shared" ref="S18:S40" si="10">T18/R18*100</f>
        <v>89.34808843779355</v>
      </c>
      <c r="T18" s="64">
        <f t="shared" ref="T18:T40" si="11">U18/314.7</f>
        <v>3.400063552589768</v>
      </c>
      <c r="U18" s="61">
        <v>1070</v>
      </c>
      <c r="V18" s="65">
        <f t="shared" ref="V18:V36" si="12">G18*1000000</f>
        <v>26359.385322091359</v>
      </c>
      <c r="W18" s="66">
        <f t="shared" ref="W18:W36" si="13">N18/M18*100</f>
        <v>2.6359385322091358</v>
      </c>
    </row>
    <row r="19" spans="1:24">
      <c r="A19">
        <v>43</v>
      </c>
      <c r="B19" s="80" t="s">
        <v>25</v>
      </c>
      <c r="C19" s="56">
        <f t="shared" si="2"/>
        <v>43441.583333333336</v>
      </c>
      <c r="D19" s="13">
        <v>0.4</v>
      </c>
      <c r="E19" s="67">
        <v>1045.7</v>
      </c>
      <c r="F19" s="68"/>
      <c r="G19" s="59">
        <f t="shared" si="3"/>
        <v>2.3843716605203812E-2</v>
      </c>
      <c r="H19" s="59">
        <f t="shared" si="4"/>
        <v>-1.4635045961157766E-3</v>
      </c>
      <c r="I19" s="59">
        <v>0.58333333333333337</v>
      </c>
      <c r="J19" s="60">
        <f>jar_information!Q5</f>
        <v>43437.75</v>
      </c>
      <c r="K19" s="61">
        <f t="shared" si="1"/>
        <v>3.8333333333357587</v>
      </c>
      <c r="L19" s="61">
        <f t="shared" si="5"/>
        <v>92.000000000058208</v>
      </c>
      <c r="M19" s="62">
        <f>jar_information!H5</f>
        <v>1049.7540949151592</v>
      </c>
      <c r="N19" s="61">
        <f t="shared" si="6"/>
        <v>25.030039144309278</v>
      </c>
      <c r="O19" s="61">
        <f t="shared" si="7"/>
        <v>45.80497163408598</v>
      </c>
      <c r="P19" s="63">
        <f t="shared" si="8"/>
        <v>12.492264991114357</v>
      </c>
      <c r="Q19" s="61"/>
      <c r="R19" s="64">
        <f t="shared" si="9"/>
        <v>3.4467265958908477</v>
      </c>
      <c r="S19" s="64">
        <f t="shared" si="10"/>
        <v>90.164437276858862</v>
      </c>
      <c r="T19" s="64">
        <f t="shared" si="11"/>
        <v>3.1077216396568161</v>
      </c>
      <c r="U19" s="61">
        <v>978</v>
      </c>
      <c r="V19" s="65">
        <f t="shared" si="12"/>
        <v>23843.716605203812</v>
      </c>
      <c r="W19" s="66">
        <f t="shared" si="13"/>
        <v>2.3843716605203813</v>
      </c>
    </row>
    <row r="20" spans="1:24">
      <c r="A20">
        <v>44</v>
      </c>
      <c r="B20" s="80" t="s">
        <v>26</v>
      </c>
      <c r="C20" s="56">
        <f t="shared" si="2"/>
        <v>43441.583333333336</v>
      </c>
      <c r="D20" s="13">
        <v>0.4</v>
      </c>
      <c r="E20" s="67">
        <v>1097.5999999999999</v>
      </c>
      <c r="F20" s="68"/>
      <c r="G20" s="59">
        <f t="shared" si="3"/>
        <v>2.505263518304144E-2</v>
      </c>
      <c r="H20" s="59">
        <f t="shared" si="4"/>
        <v>-1.4635045961157766E-3</v>
      </c>
      <c r="I20" s="59">
        <v>0.58333333333333337</v>
      </c>
      <c r="J20" s="60">
        <f>jar_information!Q6</f>
        <v>43437.75</v>
      </c>
      <c r="K20" s="61">
        <f t="shared" si="1"/>
        <v>3.8333333333357587</v>
      </c>
      <c r="L20" s="61">
        <f t="shared" si="5"/>
        <v>92.000000000058208</v>
      </c>
      <c r="M20" s="62">
        <f>jar_information!H6</f>
        <v>1044.8122446695395</v>
      </c>
      <c r="N20" s="61">
        <f t="shared" si="6"/>
        <v>26.175300000480608</v>
      </c>
      <c r="O20" s="61">
        <f t="shared" si="7"/>
        <v>47.900799000879516</v>
      </c>
      <c r="P20" s="63">
        <f t="shared" si="8"/>
        <v>13.06385427296714</v>
      </c>
      <c r="Q20" s="61"/>
      <c r="R20" s="64">
        <f t="shared" si="9"/>
        <v>3.6167617823463654</v>
      </c>
      <c r="S20" s="64">
        <f t="shared" si="10"/>
        <v>89.229003805915013</v>
      </c>
      <c r="T20" s="64">
        <f t="shared" si="11"/>
        <v>3.2272005084207183</v>
      </c>
      <c r="U20" s="61">
        <v>1015.6</v>
      </c>
      <c r="V20" s="65">
        <f t="shared" si="12"/>
        <v>25052.635183041439</v>
      </c>
      <c r="W20" s="66">
        <f t="shared" si="13"/>
        <v>2.5052635183041438</v>
      </c>
    </row>
    <row r="21" spans="1:24">
      <c r="A21">
        <v>45</v>
      </c>
      <c r="B21" s="80" t="s">
        <v>29</v>
      </c>
      <c r="C21" s="56">
        <f t="shared" si="2"/>
        <v>43441.583333333336</v>
      </c>
      <c r="D21" s="13">
        <v>0.4</v>
      </c>
      <c r="E21" s="67">
        <v>1108.5999999999999</v>
      </c>
      <c r="F21" s="68"/>
      <c r="G21" s="59">
        <f t="shared" si="3"/>
        <v>2.5308860700502207E-2</v>
      </c>
      <c r="H21" s="59">
        <f t="shared" si="4"/>
        <v>-1.4635045961157766E-3</v>
      </c>
      <c r="I21" s="59">
        <v>0.58333333333333337</v>
      </c>
      <c r="J21" s="60">
        <f>jar_information!Q7</f>
        <v>43437.75</v>
      </c>
      <c r="K21" s="61">
        <f t="shared" si="1"/>
        <v>3.8333333333357587</v>
      </c>
      <c r="L21" s="61">
        <f t="shared" si="5"/>
        <v>92.000000000058208</v>
      </c>
      <c r="M21" s="62">
        <f>jar_information!H7</f>
        <v>1034.9727995536336</v>
      </c>
      <c r="N21" s="61">
        <f t="shared" si="6"/>
        <v>26.193982412711708</v>
      </c>
      <c r="O21" s="61">
        <f t="shared" si="7"/>
        <v>47.934987815262431</v>
      </c>
      <c r="P21" s="63">
        <f t="shared" si="8"/>
        <v>13.073178495071572</v>
      </c>
      <c r="Q21" s="61"/>
      <c r="R21" s="64">
        <f t="shared" si="9"/>
        <v>3.6441606416896959</v>
      </c>
      <c r="S21" s="64">
        <f t="shared" si="10"/>
        <v>93.083697794835203</v>
      </c>
      <c r="T21" s="64">
        <f t="shared" si="11"/>
        <v>3.3921194788687639</v>
      </c>
      <c r="U21" s="61">
        <v>1067.5</v>
      </c>
      <c r="V21" s="65">
        <f t="shared" si="12"/>
        <v>25308.860700502206</v>
      </c>
      <c r="W21" s="66">
        <f t="shared" si="13"/>
        <v>2.5308860700502209</v>
      </c>
    </row>
    <row r="22" spans="1:24">
      <c r="A22">
        <v>46</v>
      </c>
      <c r="B22" s="80" t="s">
        <v>30</v>
      </c>
      <c r="C22" s="56">
        <f t="shared" si="2"/>
        <v>43441.583333333336</v>
      </c>
      <c r="D22" s="13">
        <v>0.4</v>
      </c>
      <c r="E22" s="67">
        <v>988.36</v>
      </c>
      <c r="F22" s="68"/>
      <c r="G22" s="59">
        <f t="shared" si="3"/>
        <v>2.2508082862367405E-2</v>
      </c>
      <c r="H22" s="59">
        <f t="shared" si="4"/>
        <v>-1.4635045961157766E-3</v>
      </c>
      <c r="I22" s="59">
        <v>0.58333333333333337</v>
      </c>
      <c r="J22" s="60">
        <f>jar_information!Q8</f>
        <v>43437.75</v>
      </c>
      <c r="K22" s="61">
        <f t="shared" si="1"/>
        <v>3.8333333333357587</v>
      </c>
      <c r="L22" s="61">
        <f t="shared" si="5"/>
        <v>92.000000000058208</v>
      </c>
      <c r="M22" s="62">
        <f>jar_information!H8</f>
        <v>1044.8122446695395</v>
      </c>
      <c r="N22" s="61">
        <f t="shared" si="6"/>
        <v>23.516720578638083</v>
      </c>
      <c r="O22" s="61">
        <f t="shared" si="7"/>
        <v>43.035598658907695</v>
      </c>
      <c r="P22" s="63">
        <f t="shared" si="8"/>
        <v>11.736981452429371</v>
      </c>
      <c r="Q22" s="61"/>
      <c r="R22" s="64">
        <f t="shared" si="9"/>
        <v>3.2494136164007603</v>
      </c>
      <c r="S22" s="64">
        <f t="shared" si="10"/>
        <v>89.576426856978088</v>
      </c>
      <c r="T22" s="64">
        <f t="shared" si="11"/>
        <v>2.9107086113759135</v>
      </c>
      <c r="U22" s="61">
        <v>916</v>
      </c>
      <c r="V22" s="65">
        <f t="shared" si="12"/>
        <v>22508.082862367406</v>
      </c>
      <c r="W22" s="66">
        <f t="shared" si="13"/>
        <v>2.2508082862367407</v>
      </c>
    </row>
    <row r="23" spans="1:24">
      <c r="A23">
        <v>47</v>
      </c>
      <c r="B23" s="80" t="s">
        <v>3</v>
      </c>
      <c r="C23" s="56">
        <f t="shared" si="2"/>
        <v>43441.583333333336</v>
      </c>
      <c r="D23" s="13">
        <v>2</v>
      </c>
      <c r="E23" s="67">
        <v>1357.8</v>
      </c>
      <c r="F23" s="68"/>
      <c r="G23" s="59">
        <f t="shared" si="3"/>
        <v>6.2227066664863242E-3</v>
      </c>
      <c r="H23" s="59">
        <f t="shared" si="4"/>
        <v>-2.9270091922315534E-4</v>
      </c>
      <c r="I23" s="59">
        <v>0.58333333333333337</v>
      </c>
      <c r="J23" s="60">
        <f>jar_information!Q9</f>
        <v>43437.75</v>
      </c>
      <c r="K23" s="61">
        <f t="shared" si="1"/>
        <v>3.8333333333357587</v>
      </c>
      <c r="L23" s="61">
        <f t="shared" si="5"/>
        <v>92.000000000058208</v>
      </c>
      <c r="M23" s="62">
        <f>jar_information!H9</f>
        <v>1044.8122446695395</v>
      </c>
      <c r="N23" s="61">
        <f t="shared" si="6"/>
        <v>6.5015601201316837</v>
      </c>
      <c r="O23" s="61">
        <f t="shared" si="7"/>
        <v>11.897855019840982</v>
      </c>
      <c r="P23" s="63">
        <f t="shared" si="8"/>
        <v>3.2448695508657219</v>
      </c>
      <c r="Q23" s="61"/>
      <c r="R23" s="64">
        <f t="shared" si="9"/>
        <v>0.89835051241772823</v>
      </c>
      <c r="S23" s="64">
        <f t="shared" si="10"/>
        <v>88.889389987236882</v>
      </c>
      <c r="T23" s="64">
        <f t="shared" si="11"/>
        <v>0.79853829043533531</v>
      </c>
      <c r="U23" s="61">
        <v>251.3</v>
      </c>
      <c r="V23" s="65">
        <f t="shared" si="12"/>
        <v>6222.7066664863241</v>
      </c>
      <c r="W23" s="66">
        <f t="shared" si="13"/>
        <v>0.6222706666486324</v>
      </c>
    </row>
    <row r="24" spans="1:24">
      <c r="A24">
        <v>48</v>
      </c>
      <c r="B24" s="80" t="s">
        <v>4</v>
      </c>
      <c r="C24" s="56">
        <f t="shared" si="2"/>
        <v>43441.583333333336</v>
      </c>
      <c r="D24" s="13">
        <v>1</v>
      </c>
      <c r="E24" s="67">
        <v>1380.4</v>
      </c>
      <c r="F24" s="68"/>
      <c r="G24" s="59">
        <f t="shared" si="3"/>
        <v>1.2655984121867683E-2</v>
      </c>
      <c r="H24" s="59">
        <f t="shared" si="4"/>
        <v>-5.8540183844631069E-4</v>
      </c>
      <c r="I24" s="59">
        <v>0.58333333333333337</v>
      </c>
      <c r="J24" s="60">
        <f>jar_information!Q10</f>
        <v>43437.75</v>
      </c>
      <c r="K24" s="61">
        <f t="shared" si="1"/>
        <v>3.8333333333357587</v>
      </c>
      <c r="L24" s="61">
        <f t="shared" si="5"/>
        <v>92.000000000058208</v>
      </c>
      <c r="M24" s="62">
        <f>jar_information!H10</f>
        <v>1049.7540949151592</v>
      </c>
      <c r="N24" s="61">
        <f t="shared" si="6"/>
        <v>13.285671157111835</v>
      </c>
      <c r="O24" s="61">
        <f t="shared" si="7"/>
        <v>24.312778217514659</v>
      </c>
      <c r="P24" s="63">
        <f t="shared" si="8"/>
        <v>6.6307576956858156</v>
      </c>
      <c r="Q24" s="61"/>
      <c r="R24" s="64">
        <f t="shared" si="9"/>
        <v>1.8294847985440879</v>
      </c>
      <c r="S24" s="64">
        <f t="shared" si="10"/>
        <v>83.596927068473775</v>
      </c>
      <c r="T24" s="64">
        <f t="shared" si="11"/>
        <v>1.5293930727677154</v>
      </c>
      <c r="U24" s="61">
        <v>481.3</v>
      </c>
      <c r="V24" s="65">
        <f t="shared" si="12"/>
        <v>12655.984121867683</v>
      </c>
      <c r="W24" s="66">
        <f t="shared" si="13"/>
        <v>1.2655984121867683</v>
      </c>
    </row>
    <row r="25" spans="1:24">
      <c r="A25">
        <v>49</v>
      </c>
      <c r="B25" s="80" t="s">
        <v>31</v>
      </c>
      <c r="C25" s="56">
        <f t="shared" si="2"/>
        <v>43441.583333333336</v>
      </c>
      <c r="D25" s="13">
        <v>2</v>
      </c>
      <c r="E25" s="67">
        <v>900.02</v>
      </c>
      <c r="F25" s="68"/>
      <c r="G25" s="59">
        <f t="shared" si="3"/>
        <v>4.0900718049737671E-3</v>
      </c>
      <c r="H25" s="59">
        <f t="shared" si="4"/>
        <v>-2.9270091922315534E-4</v>
      </c>
      <c r="I25" s="59">
        <v>0.58333333333333337</v>
      </c>
      <c r="J25" s="60">
        <f>jar_information!Q11</f>
        <v>43437.75</v>
      </c>
      <c r="K25" s="61">
        <f t="shared" si="1"/>
        <v>3.8333333333357587</v>
      </c>
      <c r="L25" s="61">
        <f t="shared" si="5"/>
        <v>92.000000000058208</v>
      </c>
      <c r="M25" s="62">
        <f>jar_information!H11</f>
        <v>1049.7540949151592</v>
      </c>
      <c r="N25" s="61">
        <f t="shared" si="6"/>
        <v>4.2935696257682485</v>
      </c>
      <c r="O25" s="61">
        <f t="shared" si="7"/>
        <v>7.8572324151558952</v>
      </c>
      <c r="P25" s="63">
        <f t="shared" si="8"/>
        <v>2.1428815677697894</v>
      </c>
      <c r="Q25" s="61"/>
      <c r="R25" s="64">
        <f t="shared" si="9"/>
        <v>0.59124001105723878</v>
      </c>
      <c r="S25" s="64">
        <f t="shared" si="10"/>
        <v>92.484688474714758</v>
      </c>
      <c r="T25" s="64">
        <f t="shared" si="11"/>
        <v>0.54680648236415641</v>
      </c>
      <c r="U25" s="61">
        <f>(36*4.78)</f>
        <v>172.08</v>
      </c>
      <c r="V25" s="65">
        <f t="shared" si="12"/>
        <v>4090.071804973767</v>
      </c>
      <c r="W25" s="66">
        <f t="shared" si="13"/>
        <v>0.40900718049737672</v>
      </c>
      <c r="X25" t="s">
        <v>110</v>
      </c>
    </row>
    <row r="26" spans="1:24">
      <c r="A26">
        <v>50</v>
      </c>
      <c r="B26" s="5" t="s">
        <v>32</v>
      </c>
      <c r="C26" s="56">
        <f t="shared" si="2"/>
        <v>43441.583333333336</v>
      </c>
      <c r="D26" s="13">
        <v>2</v>
      </c>
      <c r="E26" s="67">
        <v>1045.7</v>
      </c>
      <c r="F26" s="68"/>
      <c r="G26" s="59">
        <f t="shared" si="3"/>
        <v>4.7687433210407623E-3</v>
      </c>
      <c r="H26" s="59">
        <f t="shared" si="4"/>
        <v>-2.9270091922315534E-4</v>
      </c>
      <c r="I26" s="59">
        <v>0.58333333333333337</v>
      </c>
      <c r="J26" s="60">
        <f>jar_information!Q12</f>
        <v>43437.75</v>
      </c>
      <c r="K26" s="61">
        <f t="shared" si="1"/>
        <v>3.8333333333357587</v>
      </c>
      <c r="L26" s="61">
        <f t="shared" si="5"/>
        <v>92.000000000058208</v>
      </c>
      <c r="M26" s="62">
        <f>jar_information!H12</f>
        <v>1039.8851682662084</v>
      </c>
      <c r="N26" s="61">
        <f t="shared" si="6"/>
        <v>4.9589454508188311</v>
      </c>
      <c r="O26" s="61">
        <f t="shared" si="7"/>
        <v>9.0748701749984608</v>
      </c>
      <c r="P26" s="63">
        <f t="shared" si="8"/>
        <v>2.4749645931813982</v>
      </c>
      <c r="Q26" s="61"/>
      <c r="R26" s="64">
        <f t="shared" si="9"/>
        <v>0.68754499253896684</v>
      </c>
      <c r="S26" s="64">
        <f t="shared" si="10"/>
        <v>99.366637444841146</v>
      </c>
      <c r="T26" s="64">
        <f t="shared" si="11"/>
        <v>0.68319034000635526</v>
      </c>
      <c r="U26" s="61">
        <v>215</v>
      </c>
      <c r="V26" s="65">
        <f t="shared" si="12"/>
        <v>4768.7433210407626</v>
      </c>
      <c r="W26" s="66">
        <f t="shared" si="13"/>
        <v>0.47687433210407626</v>
      </c>
    </row>
    <row r="27" spans="1:24">
      <c r="A27" s="82">
        <v>51</v>
      </c>
      <c r="B27" s="80" t="s">
        <v>5</v>
      </c>
      <c r="C27" s="56">
        <f t="shared" si="2"/>
        <v>43441.583333333336</v>
      </c>
      <c r="D27" s="13">
        <v>2</v>
      </c>
      <c r="E27" s="67">
        <v>586.58000000000004</v>
      </c>
      <c r="F27" s="68"/>
      <c r="G27" s="59">
        <f t="shared" si="3"/>
        <v>2.6298658741937056E-3</v>
      </c>
      <c r="H27" s="59">
        <f t="shared" si="4"/>
        <v>-2.9270091922315534E-4</v>
      </c>
      <c r="I27" s="59">
        <v>0.58333333333333337</v>
      </c>
      <c r="J27" s="60">
        <f>jar_information!Q13</f>
        <v>43437.75</v>
      </c>
      <c r="K27" s="61">
        <f t="shared" si="1"/>
        <v>3.8333333333357587</v>
      </c>
      <c r="L27" s="61">
        <f t="shared" si="5"/>
        <v>92.000000000058208</v>
      </c>
      <c r="M27" s="62">
        <f>jar_information!H13</f>
        <v>1049.7540949151592</v>
      </c>
      <c r="N27" s="61">
        <f t="shared" si="6"/>
        <v>2.7607124705124773</v>
      </c>
      <c r="O27" s="61">
        <f t="shared" si="7"/>
        <v>5.052103821037834</v>
      </c>
      <c r="P27" s="63">
        <f t="shared" si="8"/>
        <v>1.3778464966466819</v>
      </c>
      <c r="Q27" s="61"/>
      <c r="R27" s="64">
        <f t="shared" si="9"/>
        <v>0.38016005651698187</v>
      </c>
      <c r="S27" s="64">
        <f t="shared" si="10"/>
        <v>0</v>
      </c>
      <c r="T27" s="64">
        <f t="shared" si="11"/>
        <v>0</v>
      </c>
      <c r="U27" s="61"/>
      <c r="V27" s="65">
        <f t="shared" si="12"/>
        <v>2629.8658741937056</v>
      </c>
      <c r="W27" s="66">
        <f t="shared" si="13"/>
        <v>0.26298658741937053</v>
      </c>
    </row>
    <row r="28" spans="1:24">
      <c r="A28" s="82">
        <v>52</v>
      </c>
      <c r="B28" s="5" t="s">
        <v>6</v>
      </c>
      <c r="C28" s="56">
        <f t="shared" si="2"/>
        <v>43441.583333333336</v>
      </c>
      <c r="D28" s="13">
        <v>2</v>
      </c>
      <c r="E28" s="67">
        <v>225.74</v>
      </c>
      <c r="F28" s="68"/>
      <c r="G28" s="59">
        <f t="shared" si="3"/>
        <v>9.4884013382018177E-4</v>
      </c>
      <c r="H28" s="59">
        <f t="shared" si="4"/>
        <v>-2.9270091922315534E-4</v>
      </c>
      <c r="I28" s="59">
        <v>0.58333333333333337</v>
      </c>
      <c r="J28" s="60">
        <f>jar_information!Q14</f>
        <v>43437.75</v>
      </c>
      <c r="K28" s="61">
        <f t="shared" si="1"/>
        <v>3.8333333333357587</v>
      </c>
      <c r="L28" s="61">
        <f t="shared" si="5"/>
        <v>92.000000000058208</v>
      </c>
      <c r="M28" s="62">
        <f>jar_information!H14</f>
        <v>1049.7540949151592</v>
      </c>
      <c r="N28" s="61">
        <f t="shared" si="6"/>
        <v>0.99604881589758343</v>
      </c>
      <c r="O28" s="61">
        <f t="shared" si="7"/>
        <v>1.8227693330925778</v>
      </c>
      <c r="P28" s="63">
        <f t="shared" si="8"/>
        <v>0.49711890902524847</v>
      </c>
      <c r="Q28" s="61"/>
      <c r="R28" s="64">
        <f t="shared" si="9"/>
        <v>0.13715951160788833</v>
      </c>
      <c r="S28" s="64">
        <f t="shared" si="10"/>
        <v>0</v>
      </c>
      <c r="T28" s="64">
        <f t="shared" si="11"/>
        <v>0</v>
      </c>
      <c r="U28" s="61"/>
      <c r="V28" s="65">
        <f t="shared" si="12"/>
        <v>948.84013382018179</v>
      </c>
      <c r="W28" s="66">
        <f t="shared" si="13"/>
        <v>9.4884013382018184E-2</v>
      </c>
    </row>
    <row r="29" spans="1:24">
      <c r="A29">
        <v>53</v>
      </c>
      <c r="B29" s="80" t="s">
        <v>7</v>
      </c>
      <c r="C29" s="56">
        <f t="shared" si="2"/>
        <v>43441.583333333336</v>
      </c>
      <c r="D29" s="13">
        <v>1</v>
      </c>
      <c r="E29" s="67">
        <v>1034.5999999999999</v>
      </c>
      <c r="F29" s="68"/>
      <c r="G29" s="59">
        <f t="shared" si="3"/>
        <v>9.4340647059428153E-3</v>
      </c>
      <c r="H29" s="59">
        <f t="shared" si="4"/>
        <v>-5.8540183844631069E-4</v>
      </c>
      <c r="I29" s="59">
        <v>0.58333333333333337</v>
      </c>
      <c r="J29" s="60">
        <f>jar_information!Q15</f>
        <v>43437.75</v>
      </c>
      <c r="K29" s="61">
        <f t="shared" si="1"/>
        <v>3.8333333333357587</v>
      </c>
      <c r="L29" s="61">
        <f t="shared" si="5"/>
        <v>92.000000000058208</v>
      </c>
      <c r="M29" s="62">
        <f>jar_information!H15</f>
        <v>1054.7107855519071</v>
      </c>
      <c r="N29" s="61">
        <f t="shared" si="6"/>
        <v>9.9502097969524677</v>
      </c>
      <c r="O29" s="61">
        <f t="shared" si="7"/>
        <v>18.208883928423017</v>
      </c>
      <c r="P29" s="63">
        <f t="shared" si="8"/>
        <v>4.9660592532062768</v>
      </c>
      <c r="Q29" s="61"/>
      <c r="R29" s="64">
        <f t="shared" si="9"/>
        <v>1.3655110837229929</v>
      </c>
      <c r="S29" s="64">
        <f t="shared" si="10"/>
        <v>88.381829637332459</v>
      </c>
      <c r="T29" s="64">
        <f t="shared" si="11"/>
        <v>1.2068636796949477</v>
      </c>
      <c r="U29" s="61">
        <v>379.8</v>
      </c>
      <c r="V29" s="65">
        <f t="shared" si="12"/>
        <v>9434.0647059428156</v>
      </c>
      <c r="W29" s="66">
        <f t="shared" si="13"/>
        <v>0.94340647059428151</v>
      </c>
    </row>
    <row r="30" spans="1:24">
      <c r="A30">
        <v>54</v>
      </c>
      <c r="B30" s="80" t="s">
        <v>8</v>
      </c>
      <c r="C30" s="56">
        <f t="shared" si="2"/>
        <v>43441.583333333336</v>
      </c>
      <c r="D30" s="13">
        <v>1</v>
      </c>
      <c r="E30" s="67">
        <v>1177.5</v>
      </c>
      <c r="F30" s="68"/>
      <c r="G30" s="59">
        <f t="shared" si="3"/>
        <v>1.0765505667584409E-2</v>
      </c>
      <c r="H30" s="59">
        <f t="shared" si="4"/>
        <v>-5.8540183844631069E-4</v>
      </c>
      <c r="I30" s="59">
        <v>0.58333333333333337</v>
      </c>
      <c r="J30" s="60">
        <f>jar_information!Q16</f>
        <v>43437.75</v>
      </c>
      <c r="K30" s="61">
        <f t="shared" si="1"/>
        <v>3.8333333333357587</v>
      </c>
      <c r="L30" s="61">
        <f t="shared" si="5"/>
        <v>92.000000000058208</v>
      </c>
      <c r="M30" s="62">
        <f>jar_information!H16</f>
        <v>1049.7540949151592</v>
      </c>
      <c r="N30" s="61">
        <f t="shared" si="6"/>
        <v>11.301133658379088</v>
      </c>
      <c r="O30" s="61">
        <f t="shared" si="7"/>
        <v>20.681074594833731</v>
      </c>
      <c r="P30" s="63">
        <f t="shared" si="8"/>
        <v>5.6402930713182897</v>
      </c>
      <c r="Q30" s="61"/>
      <c r="R30" s="64">
        <f t="shared" si="9"/>
        <v>1.5562068328969583</v>
      </c>
      <c r="S30" s="64">
        <f t="shared" si="10"/>
        <v>83.452735488390346</v>
      </c>
      <c r="T30" s="64">
        <f t="shared" si="11"/>
        <v>1.2986971719097553</v>
      </c>
      <c r="U30" s="61">
        <v>408.7</v>
      </c>
      <c r="V30" s="65">
        <f t="shared" si="12"/>
        <v>10765.50566758441</v>
      </c>
      <c r="W30" s="66">
        <f t="shared" si="13"/>
        <v>1.076550566758441</v>
      </c>
    </row>
    <row r="31" spans="1:24">
      <c r="A31">
        <v>55</v>
      </c>
      <c r="B31" s="80" t="s">
        <v>9</v>
      </c>
      <c r="C31" s="56">
        <f t="shared" si="2"/>
        <v>43441.583333333336</v>
      </c>
      <c r="D31" s="13">
        <v>1</v>
      </c>
      <c r="E31" s="67">
        <v>1218.5999999999999</v>
      </c>
      <c r="F31" s="68"/>
      <c r="G31" s="59">
        <f t="shared" si="3"/>
        <v>1.1148446350043958E-2</v>
      </c>
      <c r="H31" s="59">
        <f t="shared" si="4"/>
        <v>-5.8540183844631069E-4</v>
      </c>
      <c r="I31" s="59">
        <v>0.58333333333333337</v>
      </c>
      <c r="J31" s="60">
        <f>jar_information!Q17</f>
        <v>43437.75</v>
      </c>
      <c r="K31" s="61">
        <f t="shared" si="1"/>
        <v>3.8333333333357587</v>
      </c>
      <c r="L31" s="61">
        <f t="shared" si="5"/>
        <v>92.000000000058208</v>
      </c>
      <c r="M31" s="62">
        <f>jar_information!H17</f>
        <v>1054.7107855519071</v>
      </c>
      <c r="N31" s="61">
        <f t="shared" si="6"/>
        <v>11.758386607538155</v>
      </c>
      <c r="O31" s="61">
        <f t="shared" si="7"/>
        <v>21.517847491794825</v>
      </c>
      <c r="P31" s="63">
        <f t="shared" si="8"/>
        <v>5.8685038613985885</v>
      </c>
      <c r="Q31" s="61"/>
      <c r="R31" s="64">
        <f t="shared" si="9"/>
        <v>1.6136551456644681</v>
      </c>
      <c r="S31" s="64">
        <f t="shared" si="10"/>
        <v>84.026286926545083</v>
      </c>
      <c r="T31" s="64">
        <f t="shared" si="11"/>
        <v>1.355894502700985</v>
      </c>
      <c r="U31" s="61">
        <v>426.7</v>
      </c>
      <c r="V31" s="65">
        <f t="shared" si="12"/>
        <v>11148.446350043958</v>
      </c>
      <c r="W31" s="66">
        <f t="shared" si="13"/>
        <v>1.1148446350043959</v>
      </c>
    </row>
    <row r="32" spans="1:24">
      <c r="A32">
        <v>56</v>
      </c>
      <c r="B32" s="80" t="s">
        <v>10</v>
      </c>
      <c r="C32" s="56">
        <f t="shared" si="2"/>
        <v>43441.583333333336</v>
      </c>
      <c r="D32" s="13">
        <v>1</v>
      </c>
      <c r="E32" s="67">
        <v>1192.9000000000001</v>
      </c>
      <c r="F32" s="68"/>
      <c r="G32" s="59">
        <f t="shared" si="3"/>
        <v>1.0908991957362441E-2</v>
      </c>
      <c r="H32" s="59">
        <f t="shared" si="4"/>
        <v>-5.8540183844631069E-4</v>
      </c>
      <c r="I32" s="59">
        <v>0.58333333333333337</v>
      </c>
      <c r="J32" s="60">
        <f>jar_information!Q18</f>
        <v>43437.75</v>
      </c>
      <c r="K32" s="61">
        <f t="shared" si="1"/>
        <v>3.8333333333357587</v>
      </c>
      <c r="L32" s="61">
        <f t="shared" si="5"/>
        <v>92.000000000058208</v>
      </c>
      <c r="M32" s="62">
        <f>jar_information!H18</f>
        <v>1049.7540949151592</v>
      </c>
      <c r="N32" s="61">
        <f t="shared" si="6"/>
        <v>11.451758978637759</v>
      </c>
      <c r="O32" s="61">
        <f t="shared" si="7"/>
        <v>20.956718930907101</v>
      </c>
      <c r="P32" s="63">
        <f t="shared" si="8"/>
        <v>5.7154687993383</v>
      </c>
      <c r="Q32" s="61"/>
      <c r="R32" s="64">
        <f t="shared" si="9"/>
        <v>1.5769484823349369</v>
      </c>
      <c r="S32" s="64">
        <f t="shared" si="10"/>
        <v>85.256750718453901</v>
      </c>
      <c r="T32" s="64">
        <f t="shared" si="11"/>
        <v>1.3444550365427392</v>
      </c>
      <c r="U32" s="61">
        <v>423.1</v>
      </c>
      <c r="V32" s="65">
        <f t="shared" si="12"/>
        <v>10908.991957362441</v>
      </c>
      <c r="W32" s="66">
        <f t="shared" si="13"/>
        <v>1.0908991957362442</v>
      </c>
    </row>
    <row r="33" spans="1:23">
      <c r="A33">
        <v>57</v>
      </c>
      <c r="B33" s="80" t="s">
        <v>11</v>
      </c>
      <c r="C33" s="56">
        <f t="shared" si="2"/>
        <v>43441.583333333336</v>
      </c>
      <c r="D33" s="13">
        <v>0.4</v>
      </c>
      <c r="E33" s="67">
        <v>666.96</v>
      </c>
      <c r="F33" s="68"/>
      <c r="G33" s="59">
        <f t="shared" si="3"/>
        <v>1.5021639106740944E-2</v>
      </c>
      <c r="H33" s="59">
        <f t="shared" si="4"/>
        <v>-1.4635045961157766E-3</v>
      </c>
      <c r="I33" s="59">
        <v>0.58333333333333337</v>
      </c>
      <c r="J33" s="60">
        <f>jar_information!Q19</f>
        <v>43437.75</v>
      </c>
      <c r="K33" s="61">
        <f t="shared" si="1"/>
        <v>3.8333333333357587</v>
      </c>
      <c r="L33" s="61">
        <f t="shared" si="5"/>
        <v>92.000000000058208</v>
      </c>
      <c r="M33" s="62">
        <f>jar_information!H19</f>
        <v>1049.7540949151592</v>
      </c>
      <c r="N33" s="61">
        <f t="shared" si="6"/>
        <v>15.769027164638999</v>
      </c>
      <c r="O33" s="61">
        <f t="shared" si="7"/>
        <v>28.857319711289367</v>
      </c>
      <c r="P33" s="63">
        <f t="shared" si="8"/>
        <v>7.870178103078918</v>
      </c>
      <c r="Q33" s="61"/>
      <c r="R33" s="64">
        <f t="shared" si="9"/>
        <v>2.1714518705434629</v>
      </c>
      <c r="S33" s="64">
        <f t="shared" si="10"/>
        <v>95.660255000184861</v>
      </c>
      <c r="T33" s="64">
        <f t="shared" si="11"/>
        <v>2.0772163965681605</v>
      </c>
      <c r="U33" s="61">
        <v>653.70000000000005</v>
      </c>
      <c r="V33" s="65">
        <f t="shared" si="12"/>
        <v>15021.639106740944</v>
      </c>
      <c r="W33" s="66">
        <f t="shared" si="13"/>
        <v>1.5021639106740945</v>
      </c>
    </row>
    <row r="34" spans="1:23">
      <c r="A34">
        <v>58</v>
      </c>
      <c r="B34" s="5" t="s">
        <v>12</v>
      </c>
      <c r="C34" s="56">
        <f t="shared" si="2"/>
        <v>43441.583333333336</v>
      </c>
      <c r="D34" s="13">
        <v>0.4</v>
      </c>
      <c r="E34" s="67">
        <v>659.91</v>
      </c>
      <c r="F34" s="68"/>
      <c r="G34" s="59">
        <f t="shared" si="3"/>
        <v>1.4857421843277452E-2</v>
      </c>
      <c r="H34" s="59">
        <f t="shared" si="4"/>
        <v>-1.4635045961157766E-3</v>
      </c>
      <c r="I34" s="59">
        <v>0.58333333333333337</v>
      </c>
      <c r="J34" s="60">
        <f>jar_information!Q20</f>
        <v>43437.75</v>
      </c>
      <c r="K34" s="61">
        <f t="shared" si="1"/>
        <v>3.8333333333357587</v>
      </c>
      <c r="L34" s="61">
        <f t="shared" si="5"/>
        <v>92.000000000058208</v>
      </c>
      <c r="M34" s="62">
        <f>jar_information!H20</f>
        <v>1049.7540949151592</v>
      </c>
      <c r="N34" s="61">
        <f t="shared" si="6"/>
        <v>15.596639419862438</v>
      </c>
      <c r="O34" s="61">
        <f t="shared" si="7"/>
        <v>28.541850138348263</v>
      </c>
      <c r="P34" s="63">
        <f t="shared" si="8"/>
        <v>7.7841409468222533</v>
      </c>
      <c r="Q34" s="61"/>
      <c r="R34" s="64">
        <f t="shared" si="9"/>
        <v>2.1477134568198033</v>
      </c>
      <c r="S34" s="64">
        <f t="shared" si="10"/>
        <v>100.09092889359674</v>
      </c>
      <c r="T34" s="64">
        <f t="shared" si="11"/>
        <v>2.1496663489037178</v>
      </c>
      <c r="U34" s="61">
        <v>676.5</v>
      </c>
      <c r="V34" s="65">
        <f t="shared" si="12"/>
        <v>14857.421843277452</v>
      </c>
      <c r="W34" s="66">
        <f t="shared" si="13"/>
        <v>1.4857421843277452</v>
      </c>
    </row>
    <row r="35" spans="1:23">
      <c r="A35">
        <v>59</v>
      </c>
      <c r="B35" s="80" t="s">
        <v>13</v>
      </c>
      <c r="C35" s="56">
        <f t="shared" si="2"/>
        <v>43441.583333333336</v>
      </c>
      <c r="D35" s="13">
        <v>2</v>
      </c>
      <c r="E35" s="67">
        <v>1017.2</v>
      </c>
      <c r="F35" s="68"/>
      <c r="G35" s="59">
        <f t="shared" si="3"/>
        <v>4.6359719165383652E-3</v>
      </c>
      <c r="H35" s="59">
        <f t="shared" si="4"/>
        <v>-2.9270091922315534E-4</v>
      </c>
      <c r="I35" s="59">
        <v>0.58333333333333337</v>
      </c>
      <c r="J35" s="60">
        <f>jar_information!Q21</f>
        <v>43437.75</v>
      </c>
      <c r="K35" s="61">
        <f t="shared" si="1"/>
        <v>3.8333333333357587</v>
      </c>
      <c r="L35" s="61">
        <f t="shared" si="5"/>
        <v>92.000000000058208</v>
      </c>
      <c r="M35" s="62">
        <f>jar_information!H21</f>
        <v>1049.7540949151592</v>
      </c>
      <c r="N35" s="61">
        <f t="shared" si="6"/>
        <v>4.8666305032978272</v>
      </c>
      <c r="O35" s="61">
        <f t="shared" si="7"/>
        <v>8.9059338210350241</v>
      </c>
      <c r="P35" s="63">
        <f t="shared" si="8"/>
        <v>2.428891042100461</v>
      </c>
      <c r="Q35" s="61"/>
      <c r="R35" s="64">
        <f t="shared" si="9"/>
        <v>0.67015255914627425</v>
      </c>
      <c r="S35" s="64">
        <f t="shared" si="10"/>
        <v>88.194706828494134</v>
      </c>
      <c r="T35" s="64">
        <f t="shared" si="11"/>
        <v>0.5910390848427074</v>
      </c>
      <c r="U35" s="61">
        <v>186</v>
      </c>
      <c r="V35" s="65">
        <f t="shared" si="12"/>
        <v>4635.9719165383649</v>
      </c>
      <c r="W35" s="66">
        <f t="shared" si="13"/>
        <v>0.4635971916538365</v>
      </c>
    </row>
    <row r="36" spans="1:23">
      <c r="A36">
        <v>60</v>
      </c>
      <c r="B36" s="5" t="s">
        <v>14</v>
      </c>
      <c r="C36" s="56">
        <f t="shared" si="2"/>
        <v>43441.583333333336</v>
      </c>
      <c r="D36" s="13">
        <v>2</v>
      </c>
      <c r="E36" s="67">
        <v>1080.2</v>
      </c>
      <c r="F36" s="68"/>
      <c r="G36" s="59">
        <f t="shared" si="3"/>
        <v>4.929466600175245E-3</v>
      </c>
      <c r="H36" s="59">
        <f t="shared" si="4"/>
        <v>-2.9270091922315534E-4</v>
      </c>
      <c r="I36" s="59">
        <v>0.58333333333333337</v>
      </c>
      <c r="J36" s="60">
        <f>jar_information!Q22</f>
        <v>43437.75</v>
      </c>
      <c r="K36" s="61">
        <f t="shared" si="1"/>
        <v>3.8333333333357587</v>
      </c>
      <c r="L36" s="61">
        <f t="shared" si="5"/>
        <v>92.000000000058208</v>
      </c>
      <c r="M36" s="62">
        <f>jar_information!H22</f>
        <v>1049.7540949151592</v>
      </c>
      <c r="N36" s="61">
        <f t="shared" si="6"/>
        <v>5.1747277492814714</v>
      </c>
      <c r="O36" s="61">
        <f t="shared" si="7"/>
        <v>9.4697517811850922</v>
      </c>
      <c r="P36" s="63">
        <f t="shared" si="8"/>
        <v>2.5826595766868432</v>
      </c>
      <c r="Q36" s="61"/>
      <c r="R36" s="64">
        <f t="shared" si="9"/>
        <v>0.71257866026941152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4929.4666001752448</v>
      </c>
      <c r="W36" s="66">
        <f t="shared" si="13"/>
        <v>0.49294666001752452</v>
      </c>
    </row>
    <row r="37" spans="1:23">
      <c r="A37" s="82">
        <v>61</v>
      </c>
      <c r="B37" s="81" t="s">
        <v>15</v>
      </c>
      <c r="C37" s="56">
        <f t="shared" si="2"/>
        <v>43441.583333333336</v>
      </c>
      <c r="D37" s="13">
        <v>5</v>
      </c>
      <c r="E37" s="67">
        <v>1026.4000000000001</v>
      </c>
      <c r="F37" s="68"/>
      <c r="G37" s="59">
        <f t="shared" si="3"/>
        <v>1.8715325830563571E-3</v>
      </c>
      <c r="H37" s="59">
        <f t="shared" si="4"/>
        <v>-1.1708036768926213E-4</v>
      </c>
      <c r="I37" s="59">
        <v>0.58333333333333337</v>
      </c>
      <c r="J37" s="60">
        <f>jar_information!Q23</f>
        <v>43437.75</v>
      </c>
      <c r="K37" s="61">
        <f t="shared" si="1"/>
        <v>3.8333333333357587</v>
      </c>
      <c r="L37" s="61">
        <f t="shared" si="5"/>
        <v>92.000000000058208</v>
      </c>
      <c r="M37" s="62">
        <f>jar_information!H23</f>
        <v>1054.7107855519071</v>
      </c>
      <c r="N37" s="61">
        <f t="shared" si="6"/>
        <v>1.9739256008613602</v>
      </c>
      <c r="O37" s="61">
        <f t="shared" si="7"/>
        <v>3.612283849576289</v>
      </c>
      <c r="P37" s="63">
        <f t="shared" si="8"/>
        <v>0.98516832261171516</v>
      </c>
      <c r="Q37" s="61"/>
      <c r="R37" s="64">
        <f t="shared" si="9"/>
        <v>0.27089049793164194</v>
      </c>
      <c r="S37" s="64">
        <f t="shared" si="10"/>
        <v>0</v>
      </c>
      <c r="T37" s="64">
        <f t="shared" si="11"/>
        <v>0</v>
      </c>
      <c r="U37" s="61"/>
      <c r="V37" s="65">
        <f t="shared" ref="V37:V40" si="14">G37*1000000</f>
        <v>1871.532583056357</v>
      </c>
      <c r="W37" s="66">
        <f t="shared" ref="W37:W40" si="15">N37/M37*100</f>
        <v>0.1871532583056357</v>
      </c>
    </row>
    <row r="38" spans="1:23">
      <c r="A38" s="82">
        <v>62</v>
      </c>
      <c r="B38" t="s">
        <v>16</v>
      </c>
      <c r="C38" s="56">
        <f t="shared" si="2"/>
        <v>43441.583333333336</v>
      </c>
      <c r="D38" s="13">
        <v>5</v>
      </c>
      <c r="E38" s="67">
        <v>891.84</v>
      </c>
      <c r="F38" s="68"/>
      <c r="G38" s="59">
        <f t="shared" si="3"/>
        <v>1.620785633023477E-3</v>
      </c>
      <c r="H38" s="59">
        <f t="shared" si="4"/>
        <v>-1.1708036768926213E-4</v>
      </c>
      <c r="I38" s="59">
        <v>0.58333333333333337</v>
      </c>
      <c r="J38" s="60">
        <f>jar_information!Q24</f>
        <v>43437.75</v>
      </c>
      <c r="K38" s="61">
        <f t="shared" si="1"/>
        <v>3.8333333333357587</v>
      </c>
      <c r="L38" s="61">
        <f t="shared" si="5"/>
        <v>92.000000000058208</v>
      </c>
      <c r="M38" s="62">
        <f>jar_information!H24</f>
        <v>1059.6823835289158</v>
      </c>
      <c r="N38" s="61">
        <f t="shared" si="6"/>
        <v>1.7175179827917406</v>
      </c>
      <c r="O38" s="61">
        <f t="shared" si="7"/>
        <v>3.1430579085088857</v>
      </c>
      <c r="P38" s="63">
        <f t="shared" si="8"/>
        <v>0.85719761141151418</v>
      </c>
      <c r="Q38" s="61"/>
      <c r="R38" s="64">
        <f t="shared" si="9"/>
        <v>0.23489976205348467</v>
      </c>
      <c r="S38" s="64">
        <f t="shared" si="10"/>
        <v>0</v>
      </c>
      <c r="T38" s="64">
        <f t="shared" si="11"/>
        <v>0</v>
      </c>
      <c r="U38" s="61"/>
      <c r="V38" s="65">
        <f t="shared" si="14"/>
        <v>1620.785633023477</v>
      </c>
      <c r="W38" s="66">
        <f t="shared" si="15"/>
        <v>0.16207856330234771</v>
      </c>
    </row>
    <row r="39" spans="1:23">
      <c r="A39" s="82">
        <v>63</v>
      </c>
      <c r="B39" s="81" t="s">
        <v>17</v>
      </c>
      <c r="C39" s="56">
        <f t="shared" si="2"/>
        <v>43441.583333333336</v>
      </c>
      <c r="D39" s="13">
        <v>5</v>
      </c>
      <c r="E39" s="67">
        <v>376.29</v>
      </c>
      <c r="F39" s="68"/>
      <c r="G39" s="59">
        <f t="shared" si="3"/>
        <v>6.600797019187545E-4</v>
      </c>
      <c r="H39" s="59">
        <f t="shared" si="4"/>
        <v>-1.1708036768926213E-4</v>
      </c>
      <c r="I39" s="59">
        <v>0.58333333333333337</v>
      </c>
      <c r="J39" s="60">
        <f>jar_information!Q25</f>
        <v>43437.75</v>
      </c>
      <c r="K39" s="61">
        <f t="shared" si="1"/>
        <v>3.8333333333357587</v>
      </c>
      <c r="L39" s="61">
        <f t="shared" si="5"/>
        <v>92.000000000058208</v>
      </c>
      <c r="M39" s="62">
        <f>jar_information!H25</f>
        <v>1059.6823835289158</v>
      </c>
      <c r="N39" s="61">
        <f t="shared" si="6"/>
        <v>0.69947483184832204</v>
      </c>
      <c r="O39" s="61">
        <f t="shared" si="7"/>
        <v>1.2800389422824294</v>
      </c>
      <c r="P39" s="63">
        <f t="shared" si="8"/>
        <v>0.34910152971338981</v>
      </c>
      <c r="Q39" s="61"/>
      <c r="R39" s="64">
        <f t="shared" si="9"/>
        <v>9.5665066223353301E-2</v>
      </c>
      <c r="S39" s="64">
        <f t="shared" si="10"/>
        <v>0</v>
      </c>
      <c r="T39" s="64">
        <f t="shared" si="11"/>
        <v>0</v>
      </c>
      <c r="U39" s="61"/>
      <c r="V39" s="65">
        <f t="shared" si="14"/>
        <v>660.07970191875449</v>
      </c>
      <c r="W39" s="66">
        <f t="shared" si="15"/>
        <v>6.6007970191875445E-2</v>
      </c>
    </row>
    <row r="40" spans="1:23">
      <c r="A40" s="82">
        <v>64</v>
      </c>
      <c r="B40" t="s">
        <v>18</v>
      </c>
      <c r="C40" s="56">
        <f t="shared" si="2"/>
        <v>43441.583333333336</v>
      </c>
      <c r="D40" s="13">
        <v>5</v>
      </c>
      <c r="E40" s="67">
        <v>926.12</v>
      </c>
      <c r="F40" s="68"/>
      <c r="G40" s="59">
        <f t="shared" si="3"/>
        <v>1.6846649838493323E-3</v>
      </c>
      <c r="H40" s="59">
        <f t="shared" si="4"/>
        <v>-1.1708036768926213E-4</v>
      </c>
      <c r="I40" s="59">
        <v>0.58333333333333337</v>
      </c>
      <c r="J40" s="60">
        <f>jar_information!Q26</f>
        <v>43437.75</v>
      </c>
      <c r="K40" s="61">
        <f t="shared" si="1"/>
        <v>3.8333333333357587</v>
      </c>
      <c r="L40" s="61">
        <f t="shared" si="5"/>
        <v>92.000000000058208</v>
      </c>
      <c r="M40" s="62">
        <f>jar_information!H26</f>
        <v>1054.7107855519071</v>
      </c>
      <c r="N40" s="61">
        <f t="shared" si="6"/>
        <v>1.7768343285075201</v>
      </c>
      <c r="O40" s="61">
        <f t="shared" si="7"/>
        <v>3.2516068211687621</v>
      </c>
      <c r="P40" s="63">
        <f t="shared" si="8"/>
        <v>0.88680186031875319</v>
      </c>
      <c r="Q40" s="61"/>
      <c r="R40" s="64">
        <f t="shared" si="9"/>
        <v>0.24384279518002111</v>
      </c>
      <c r="S40" s="64">
        <f t="shared" si="10"/>
        <v>0</v>
      </c>
      <c r="T40" s="64">
        <f t="shared" si="11"/>
        <v>0</v>
      </c>
      <c r="U40" s="61"/>
      <c r="V40" s="65">
        <f t="shared" si="14"/>
        <v>1684.6649838493322</v>
      </c>
      <c r="W40" s="66">
        <f t="shared" si="15"/>
        <v>0.16846649838493322</v>
      </c>
    </row>
  </sheetData>
  <conditionalFormatting sqref="O17:O40">
    <cfRule type="cellIs" dxfId="84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3" sqref="C3"/>
    </sheetView>
  </sheetViews>
  <sheetFormatPr baseColWidth="10" defaultRowHeight="15" x14ac:dyDescent="0"/>
  <sheetData>
    <row r="1" spans="1:2">
      <c r="A1">
        <v>41</v>
      </c>
      <c r="B1" s="80" t="s">
        <v>27</v>
      </c>
    </row>
    <row r="2" spans="1:2">
      <c r="A2">
        <v>42</v>
      </c>
      <c r="B2" s="80" t="s">
        <v>28</v>
      </c>
    </row>
    <row r="3" spans="1:2">
      <c r="A3">
        <v>43</v>
      </c>
      <c r="B3" s="80" t="s">
        <v>25</v>
      </c>
    </row>
    <row r="4" spans="1:2">
      <c r="A4">
        <v>44</v>
      </c>
      <c r="B4" s="80" t="s">
        <v>26</v>
      </c>
    </row>
    <row r="5" spans="1:2">
      <c r="A5">
        <v>45</v>
      </c>
      <c r="B5" s="80" t="s">
        <v>29</v>
      </c>
    </row>
    <row r="6" spans="1:2">
      <c r="A6">
        <v>46</v>
      </c>
      <c r="B6" s="80" t="s">
        <v>30</v>
      </c>
    </row>
    <row r="7" spans="1:2">
      <c r="A7">
        <v>47</v>
      </c>
      <c r="B7" s="80" t="s">
        <v>3</v>
      </c>
    </row>
    <row r="8" spans="1:2">
      <c r="A8">
        <v>48</v>
      </c>
      <c r="B8" s="80" t="s">
        <v>4</v>
      </c>
    </row>
    <row r="9" spans="1:2">
      <c r="A9">
        <v>49</v>
      </c>
      <c r="B9" s="80" t="s">
        <v>31</v>
      </c>
    </row>
    <row r="10" spans="1:2">
      <c r="A10">
        <v>50</v>
      </c>
      <c r="B10" s="5" t="s">
        <v>32</v>
      </c>
    </row>
    <row r="11" spans="1:2">
      <c r="A11">
        <v>53</v>
      </c>
      <c r="B11" s="80" t="s">
        <v>7</v>
      </c>
    </row>
    <row r="12" spans="1:2">
      <c r="A12">
        <v>54</v>
      </c>
      <c r="B12" s="80" t="s">
        <v>8</v>
      </c>
    </row>
    <row r="13" spans="1:2">
      <c r="A13">
        <v>55</v>
      </c>
      <c r="B13" s="80" t="s">
        <v>9</v>
      </c>
    </row>
    <row r="14" spans="1:2">
      <c r="A14">
        <v>56</v>
      </c>
      <c r="B14" s="80" t="s">
        <v>10</v>
      </c>
    </row>
    <row r="15" spans="1:2">
      <c r="A15">
        <v>57</v>
      </c>
      <c r="B15" s="80" t="s">
        <v>11</v>
      </c>
    </row>
    <row r="16" spans="1:2">
      <c r="A16">
        <v>58</v>
      </c>
      <c r="B16" s="5" t="s">
        <v>12</v>
      </c>
    </row>
    <row r="17" spans="1:2">
      <c r="A17">
        <v>59</v>
      </c>
      <c r="B17" s="80" t="s">
        <v>13</v>
      </c>
    </row>
    <row r="18" spans="1:2">
      <c r="A18">
        <v>60</v>
      </c>
      <c r="B18" s="5" t="s">
        <v>14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arc_inc_ids2</vt:lpstr>
      <vt:lpstr>Methods</vt:lpstr>
      <vt:lpstr>templates</vt:lpstr>
      <vt:lpstr>jar_information</vt:lpstr>
      <vt:lpstr>Pre_04.12.18</vt:lpstr>
      <vt:lpstr>Pre_05.12.18</vt:lpstr>
      <vt:lpstr>Pre_06.12.18</vt:lpstr>
      <vt:lpstr>Pre_07.12.18</vt:lpstr>
      <vt:lpstr>Tabelle1</vt:lpstr>
      <vt:lpstr>Inc_10.12.18</vt:lpstr>
      <vt:lpstr>Inc_12.12.18</vt:lpstr>
      <vt:lpstr>Inc_14.12.18</vt:lpstr>
      <vt:lpstr>13C_PreInc</vt:lpstr>
      <vt:lpstr>13_Inc</vt:lpstr>
      <vt:lpstr>Inc_17.12.18</vt:lpstr>
      <vt:lpstr>Inc_14.01.19</vt:lpstr>
      <vt:lpstr>Inc_21.01.19</vt:lpstr>
      <vt:lpstr>14C</vt:lpstr>
      <vt:lpstr>archive-flux-t2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cp:lastPrinted>2018-12-14T08:04:44Z</cp:lastPrinted>
  <dcterms:created xsi:type="dcterms:W3CDTF">2018-11-27T16:01:33Z</dcterms:created>
  <dcterms:modified xsi:type="dcterms:W3CDTF">2020-04-27T14:46:05Z</dcterms:modified>
</cp:coreProperties>
</file>