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20" yWindow="720" windowWidth="24880" windowHeight="16740" tabRatio="500"/>
  </bookViews>
  <sheets>
    <sheet name="meta" sheetId="2" r:id="rId1"/>
    <sheet name="WHC" sheetId="1" r:id="rId2"/>
    <sheet name="air-dry-2019-whc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3" l="1"/>
  <c r="A10" i="3"/>
  <c r="A11" i="3"/>
  <c r="A12" i="3"/>
  <c r="A13" i="3"/>
  <c r="A8" i="3"/>
  <c r="A3" i="3"/>
  <c r="A4" i="3"/>
  <c r="A5" i="3"/>
  <c r="A6" i="3"/>
  <c r="A7" i="3"/>
  <c r="A2" i="3"/>
  <c r="D2" i="3"/>
  <c r="D3" i="3"/>
  <c r="D4" i="3"/>
  <c r="D5" i="3"/>
  <c r="D6" i="3"/>
  <c r="D7" i="3"/>
  <c r="D8" i="3"/>
  <c r="D9" i="3"/>
  <c r="D10" i="3"/>
  <c r="D11" i="3"/>
  <c r="D12" i="3"/>
  <c r="D13" i="3"/>
  <c r="C3" i="3"/>
  <c r="C4" i="3"/>
  <c r="C5" i="3"/>
  <c r="C6" i="3"/>
  <c r="C7" i="3"/>
  <c r="C8" i="3"/>
  <c r="C9" i="3"/>
  <c r="C10" i="3"/>
  <c r="C11" i="3"/>
  <c r="C12" i="3"/>
  <c r="C13" i="3"/>
  <c r="C2" i="3"/>
  <c r="B3" i="3"/>
  <c r="B4" i="3"/>
  <c r="B5" i="3"/>
  <c r="B6" i="3"/>
  <c r="B7" i="3"/>
  <c r="B8" i="3"/>
  <c r="B9" i="3"/>
  <c r="B10" i="3"/>
  <c r="B11" i="3"/>
  <c r="B12" i="3"/>
  <c r="B13" i="3"/>
  <c r="B2" i="3"/>
  <c r="B3" i="2"/>
  <c r="D10" i="1"/>
  <c r="I10" i="1"/>
  <c r="S24" i="1"/>
  <c r="D9" i="1"/>
  <c r="I9" i="1"/>
  <c r="S23" i="1"/>
  <c r="D8" i="1"/>
  <c r="I8" i="1"/>
  <c r="S22" i="1"/>
  <c r="D7" i="1"/>
  <c r="I7" i="1"/>
  <c r="S21" i="1"/>
  <c r="D6" i="1"/>
  <c r="I6" i="1"/>
  <c r="S20" i="1"/>
  <c r="D5" i="1"/>
  <c r="I5" i="1"/>
  <c r="S19" i="1"/>
  <c r="O16" i="1"/>
  <c r="D16" i="1"/>
  <c r="I16" i="1"/>
  <c r="M16" i="1"/>
  <c r="Q16" i="1"/>
  <c r="T16" i="1"/>
  <c r="P16" i="1"/>
  <c r="G16" i="1"/>
  <c r="H16" i="1"/>
  <c r="O15" i="1"/>
  <c r="D15" i="1"/>
  <c r="I15" i="1"/>
  <c r="M15" i="1"/>
  <c r="Q15" i="1"/>
  <c r="T15" i="1"/>
  <c r="P15" i="1"/>
  <c r="G15" i="1"/>
  <c r="H15" i="1"/>
  <c r="O14" i="1"/>
  <c r="D14" i="1"/>
  <c r="I14" i="1"/>
  <c r="M14" i="1"/>
  <c r="Q14" i="1"/>
  <c r="T14" i="1"/>
  <c r="P14" i="1"/>
  <c r="G14" i="1"/>
  <c r="H14" i="1"/>
  <c r="O13" i="1"/>
  <c r="D13" i="1"/>
  <c r="I13" i="1"/>
  <c r="M13" i="1"/>
  <c r="Q13" i="1"/>
  <c r="T13" i="1"/>
  <c r="P13" i="1"/>
  <c r="G13" i="1"/>
  <c r="H13" i="1"/>
  <c r="O12" i="1"/>
  <c r="D12" i="1"/>
  <c r="I12" i="1"/>
  <c r="M12" i="1"/>
  <c r="Q12" i="1"/>
  <c r="T12" i="1"/>
  <c r="P12" i="1"/>
  <c r="G12" i="1"/>
  <c r="H12" i="1"/>
  <c r="O11" i="1"/>
  <c r="D11" i="1"/>
  <c r="I11" i="1"/>
  <c r="M11" i="1"/>
  <c r="Q11" i="1"/>
  <c r="T11" i="1"/>
  <c r="P11" i="1"/>
  <c r="G11" i="1"/>
  <c r="H11" i="1"/>
  <c r="O10" i="1"/>
  <c r="M10" i="1"/>
  <c r="Q10" i="1"/>
  <c r="T10" i="1"/>
  <c r="P10" i="1"/>
  <c r="G10" i="1"/>
  <c r="H10" i="1"/>
  <c r="O9" i="1"/>
  <c r="M9" i="1"/>
  <c r="Q9" i="1"/>
  <c r="T9" i="1"/>
  <c r="P9" i="1"/>
  <c r="G9" i="1"/>
  <c r="H9" i="1"/>
  <c r="O8" i="1"/>
  <c r="M8" i="1"/>
  <c r="Q8" i="1"/>
  <c r="T8" i="1"/>
  <c r="P8" i="1"/>
  <c r="G8" i="1"/>
  <c r="H8" i="1"/>
  <c r="O7" i="1"/>
  <c r="M7" i="1"/>
  <c r="Q7" i="1"/>
  <c r="T7" i="1"/>
  <c r="P7" i="1"/>
  <c r="G7" i="1"/>
  <c r="H7" i="1"/>
  <c r="O6" i="1"/>
  <c r="M6" i="1"/>
  <c r="Q6" i="1"/>
  <c r="T6" i="1"/>
  <c r="P6" i="1"/>
  <c r="G6" i="1"/>
  <c r="H6" i="1"/>
  <c r="O5" i="1"/>
  <c r="M5" i="1"/>
  <c r="Q5" i="1"/>
  <c r="T5" i="1"/>
  <c r="P5" i="1"/>
  <c r="G5" i="1"/>
  <c r="H5" i="1"/>
</calcChain>
</file>

<file path=xl/sharedStrings.xml><?xml version="1.0" encoding="utf-8"?>
<sst xmlns="http://schemas.openxmlformats.org/spreadsheetml/2006/main" count="80" uniqueCount="49">
  <si>
    <t>Sample</t>
  </si>
  <si>
    <t>weight of glass</t>
  </si>
  <si>
    <t>dry weight</t>
  </si>
  <si>
    <t>fresh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</si>
  <si>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</si>
  <si>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</si>
  <si>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</si>
  <si>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</si>
  <si>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</si>
  <si>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</si>
  <si>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</si>
  <si>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</si>
  <si>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</si>
  <si>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</si>
  <si>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</si>
  <si>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</si>
  <si>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</si>
  <si>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</si>
  <si>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</si>
  <si>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</si>
  <si>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</si>
  <si>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</si>
  <si>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</si>
  <si>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</si>
  <si>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</si>
  <si>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</si>
  <si>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</si>
  <si>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</si>
  <si>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Field</t>
  </si>
  <si>
    <t>HEW22</t>
  </si>
  <si>
    <t>HEW41</t>
  </si>
  <si>
    <t>HEW42</t>
  </si>
  <si>
    <t>HEG10</t>
  </si>
  <si>
    <t>HEG32</t>
  </si>
  <si>
    <t>HEG48</t>
  </si>
  <si>
    <t>Dried</t>
  </si>
  <si>
    <t>equivalent of dry soil approved by Jeff</t>
  </si>
  <si>
    <t>Sheet</t>
  </si>
  <si>
    <t>Source</t>
  </si>
  <si>
    <t>Notes</t>
  </si>
  <si>
    <t>WHC</t>
  </si>
  <si>
    <t>data/raw/lab_jena_results-co2_2019-12-18/Archive_Incubations_Rewetting_DRY.xlsx</t>
  </si>
  <si>
    <t>air-dry-2019-whc</t>
  </si>
  <si>
    <t>csv-friendly version of data in sheet 'WHC' (this workbook)</t>
  </si>
  <si>
    <t>water holding capacity info copied here verbatim on 2020-04-21 to rearrange into csv-friendly format</t>
  </si>
  <si>
    <t>ID</t>
  </si>
  <si>
    <t>dw_g</t>
  </si>
  <si>
    <t>Treatment</t>
  </si>
  <si>
    <t>h2o_added_60pctWHC_frcDW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</si>
</sst>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3" sqref="B3"/>
    </sheetView>
  </sheetViews>
  <sheetFormatPr baseColWidth="10" defaultRowHeight="15" x14ac:dyDescent="0"/>
  <cols>
    <col min="1" max="1" width="15.1640625" bestFit="1" customWidth="1"/>
    <col min="2" max="2" width="71.1640625" bestFit="1" customWidth="1"/>
    <col min="3" max="3" width="83.6640625" bestFit="1" customWidth="1"/>
  </cols>
  <sheetData>
    <row r="1" spans="1:3">
      <c r="A1" t="s">
        <v>37</v>
      </c>
      <c r="B1" t="s">
        <v>38</v>
      </c>
      <c r="C1" t="s">
        <v>39</v>
      </c>
    </row>
    <row r="2" spans="1:3">
      <c r="A2" t="s">
        <v>40</v>
      </c>
      <c r="B2" t="s">
        <v>41</v>
      </c>
      <c r="C2" t="s">
        <v>44</v>
      </c>
    </row>
    <row r="3" spans="1:3">
      <c r="A3" t="s">
        <v>42</v>
      </c>
      <c r="B3" t="str">
        <f>A2</f>
        <v>WHC</v>
      </c>
      <c r="C3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H1" workbookViewId="0">
      <selection activeCell="G5" sqref="G5"/>
    </sheetView>
  </sheetViews>
  <sheetFormatPr baseColWidth="10" defaultRowHeight="15" x14ac:dyDescent="0"/>
  <sheetData>
    <row r="1" spans="1:21">
      <c r="A1" s="26" t="s">
        <v>0</v>
      </c>
      <c r="B1" s="27"/>
      <c r="C1" s="1" t="s">
        <v>1</v>
      </c>
      <c r="D1" s="1" t="s">
        <v>2</v>
      </c>
      <c r="E1" s="1" t="s">
        <v>3</v>
      </c>
      <c r="F1" s="1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  <c r="S1" s="3" t="s">
        <v>16</v>
      </c>
      <c r="T1" s="3" t="s">
        <v>17</v>
      </c>
    </row>
    <row r="2" spans="1:21">
      <c r="A2" s="4"/>
      <c r="B2" s="4"/>
      <c r="C2" s="5"/>
      <c r="D2" s="5"/>
      <c r="E2" s="5"/>
      <c r="F2" s="5" t="s">
        <v>18</v>
      </c>
      <c r="G2" s="5" t="s">
        <v>19</v>
      </c>
      <c r="H2" s="5" t="s">
        <v>20</v>
      </c>
      <c r="I2" s="5"/>
      <c r="J2" s="6"/>
      <c r="K2" s="6" t="s">
        <v>21</v>
      </c>
      <c r="L2" s="6" t="s">
        <v>22</v>
      </c>
      <c r="M2" s="6" t="s">
        <v>22</v>
      </c>
      <c r="N2" s="6" t="s">
        <v>21</v>
      </c>
      <c r="O2" s="6" t="s">
        <v>23</v>
      </c>
      <c r="P2" s="6"/>
      <c r="Q2" s="7"/>
      <c r="R2" s="8"/>
      <c r="S2" s="8"/>
      <c r="T2" s="8"/>
    </row>
    <row r="3" spans="1:21" ht="16" thickBot="1">
      <c r="A3" s="4"/>
      <c r="B3" s="4"/>
      <c r="C3" s="9" t="s">
        <v>24</v>
      </c>
      <c r="D3" s="9" t="s">
        <v>25</v>
      </c>
      <c r="E3" s="9" t="s">
        <v>24</v>
      </c>
      <c r="F3" s="9" t="s">
        <v>25</v>
      </c>
      <c r="G3" s="10" t="s">
        <v>24</v>
      </c>
      <c r="H3" s="10" t="s">
        <v>26</v>
      </c>
      <c r="I3" s="10" t="s">
        <v>27</v>
      </c>
      <c r="J3" s="10" t="s">
        <v>24</v>
      </c>
      <c r="K3" s="10" t="s">
        <v>24</v>
      </c>
      <c r="L3" s="10" t="s">
        <v>24</v>
      </c>
      <c r="M3" s="10" t="s">
        <v>24</v>
      </c>
      <c r="N3" s="10" t="s">
        <v>24</v>
      </c>
      <c r="O3" s="10" t="s">
        <v>24</v>
      </c>
      <c r="P3" s="10"/>
      <c r="Q3" s="10"/>
      <c r="R3" s="3" t="s">
        <v>27</v>
      </c>
      <c r="S3" s="3" t="s">
        <v>24</v>
      </c>
      <c r="T3" s="3" t="s">
        <v>24</v>
      </c>
    </row>
    <row r="4" spans="1:21" ht="16" thickTop="1">
      <c r="A4" s="4"/>
      <c r="B4" s="11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</row>
    <row r="5" spans="1:21">
      <c r="A5" s="4" t="s">
        <v>28</v>
      </c>
      <c r="B5" s="15" t="s">
        <v>29</v>
      </c>
      <c r="C5">
        <v>47.8</v>
      </c>
      <c r="D5">
        <f>F5-C5</f>
        <v>6.8400000000000034</v>
      </c>
      <c r="E5" s="16">
        <v>8.14</v>
      </c>
      <c r="F5">
        <v>54.64</v>
      </c>
      <c r="G5" s="16">
        <f>E5-(F5-C5)</f>
        <v>1.2999999999999972</v>
      </c>
      <c r="H5" s="17">
        <f>G5/E5</f>
        <v>0.15970515970515933</v>
      </c>
      <c r="I5" s="18">
        <f>D5/E5</f>
        <v>0.84029484029484069</v>
      </c>
      <c r="J5" s="19">
        <v>10.426</v>
      </c>
      <c r="K5" s="20">
        <v>25.091999999999999</v>
      </c>
      <c r="L5" s="19">
        <v>14.665999999999999</v>
      </c>
      <c r="M5" s="20">
        <f>I5*L5</f>
        <v>12.323764127764132</v>
      </c>
      <c r="N5" s="4">
        <v>31.596</v>
      </c>
      <c r="O5" s="19">
        <f t="shared" ref="O5:O12" si="0">N5-J5</f>
        <v>21.17</v>
      </c>
      <c r="P5" s="21">
        <f t="shared" ref="P5:P12" si="1">(L5-M5)/(O5-M5)</f>
        <v>0.26477203480262512</v>
      </c>
      <c r="Q5" s="16">
        <f t="shared" ref="Q5:Q12" si="2">(((O5-M5)*0.6)+M5)/L5</f>
        <v>1.2022027581553019</v>
      </c>
      <c r="R5" s="4"/>
      <c r="S5">
        <v>24</v>
      </c>
      <c r="T5" s="22">
        <f t="shared" ref="T5:T12" si="3">S5*(Q5-1)</f>
        <v>4.8528661957272448</v>
      </c>
      <c r="U5">
        <v>1</v>
      </c>
    </row>
    <row r="6" spans="1:21">
      <c r="A6" s="4" t="s">
        <v>28</v>
      </c>
      <c r="B6" s="15" t="s">
        <v>30</v>
      </c>
      <c r="C6">
        <v>53.54</v>
      </c>
      <c r="D6">
        <f t="shared" ref="D6:D16" si="4">F6-C6</f>
        <v>6.1000000000000014</v>
      </c>
      <c r="E6" s="16">
        <v>7.47</v>
      </c>
      <c r="F6">
        <v>59.64</v>
      </c>
      <c r="G6" s="16">
        <f t="shared" ref="G6:G16" si="5">E6-(F6-C6)</f>
        <v>1.3699999999999983</v>
      </c>
      <c r="H6" s="17">
        <f t="shared" ref="H6:H16" si="6">G6/E6</f>
        <v>0.18340026773761692</v>
      </c>
      <c r="I6" s="18">
        <f t="shared" ref="I6:I16" si="7">D6/E6</f>
        <v>0.81659973226238303</v>
      </c>
      <c r="J6" s="19">
        <v>10.396000000000001</v>
      </c>
      <c r="K6" s="20">
        <v>25.493000000000002</v>
      </c>
      <c r="L6" s="19">
        <v>15.097</v>
      </c>
      <c r="M6" s="20">
        <f t="shared" ref="M6:M11" si="8">I6*L6</f>
        <v>12.328206157965196</v>
      </c>
      <c r="N6" s="4">
        <v>32.164999999999999</v>
      </c>
      <c r="O6" s="19">
        <f t="shared" si="0"/>
        <v>21.768999999999998</v>
      </c>
      <c r="P6" s="21">
        <f t="shared" si="1"/>
        <v>0.29327976951544543</v>
      </c>
      <c r="Q6" s="16">
        <f t="shared" si="2"/>
        <v>1.1918051575270636</v>
      </c>
      <c r="R6" s="4"/>
      <c r="S6">
        <v>25</v>
      </c>
      <c r="T6" s="22">
        <f t="shared" si="3"/>
        <v>4.7951289381765907</v>
      </c>
      <c r="U6">
        <v>2</v>
      </c>
    </row>
    <row r="7" spans="1:21">
      <c r="A7" s="4" t="s">
        <v>28</v>
      </c>
      <c r="B7" s="15" t="s">
        <v>31</v>
      </c>
      <c r="C7">
        <v>51.18</v>
      </c>
      <c r="D7">
        <f t="shared" si="4"/>
        <v>8.0200000000000031</v>
      </c>
      <c r="E7" s="16">
        <v>9.77</v>
      </c>
      <c r="F7">
        <v>59.2</v>
      </c>
      <c r="G7" s="16">
        <f t="shared" si="5"/>
        <v>1.7499999999999964</v>
      </c>
      <c r="H7" s="17">
        <f t="shared" si="6"/>
        <v>0.17911975435005081</v>
      </c>
      <c r="I7" s="18">
        <f t="shared" si="7"/>
        <v>0.82088024564994921</v>
      </c>
      <c r="J7" s="19">
        <v>10.423999999999999</v>
      </c>
      <c r="K7" s="20">
        <v>26.013999999999999</v>
      </c>
      <c r="L7" s="19">
        <v>15.59</v>
      </c>
      <c r="M7" s="20">
        <f t="shared" si="8"/>
        <v>12.797523029682708</v>
      </c>
      <c r="N7" s="4">
        <v>30.97</v>
      </c>
      <c r="O7" s="19">
        <f t="shared" si="0"/>
        <v>20.545999999999999</v>
      </c>
      <c r="P7" s="21">
        <f t="shared" si="1"/>
        <v>0.36039043298633477</v>
      </c>
      <c r="Q7" s="16">
        <f t="shared" si="2"/>
        <v>1.1190897506012241</v>
      </c>
      <c r="R7" s="11"/>
      <c r="S7">
        <v>24.5</v>
      </c>
      <c r="T7" s="22">
        <f t="shared" si="3"/>
        <v>2.9176988897299898</v>
      </c>
      <c r="U7">
        <v>3</v>
      </c>
    </row>
    <row r="8" spans="1:21">
      <c r="A8" s="4" t="s">
        <v>28</v>
      </c>
      <c r="B8" s="15" t="s">
        <v>32</v>
      </c>
      <c r="C8">
        <v>52.25</v>
      </c>
      <c r="D8">
        <f t="shared" si="4"/>
        <v>5.4500000000000028</v>
      </c>
      <c r="E8" s="16">
        <v>7.08</v>
      </c>
      <c r="F8">
        <v>57.7</v>
      </c>
      <c r="G8" s="16">
        <f t="shared" si="5"/>
        <v>1.6299999999999972</v>
      </c>
      <c r="H8" s="17">
        <f t="shared" si="6"/>
        <v>0.23022598870056457</v>
      </c>
      <c r="I8" s="18">
        <f t="shared" si="7"/>
        <v>0.76977401129943546</v>
      </c>
      <c r="J8" s="19">
        <v>10.404999999999999</v>
      </c>
      <c r="K8" s="20">
        <v>26.393000000000001</v>
      </c>
      <c r="L8" s="19">
        <v>15.988</v>
      </c>
      <c r="M8" s="20">
        <f t="shared" si="8"/>
        <v>12.307146892655373</v>
      </c>
      <c r="N8" s="4">
        <v>33.267000000000003</v>
      </c>
      <c r="O8" s="19">
        <f t="shared" si="0"/>
        <v>22.862000000000002</v>
      </c>
      <c r="P8" s="21">
        <f t="shared" si="1"/>
        <v>0.34873560720454677</v>
      </c>
      <c r="Q8" s="16">
        <f t="shared" si="2"/>
        <v>1.1658780808770421</v>
      </c>
      <c r="R8" s="4"/>
      <c r="S8">
        <v>26</v>
      </c>
      <c r="T8" s="22">
        <f t="shared" si="3"/>
        <v>4.3128301028030958</v>
      </c>
      <c r="U8">
        <v>4</v>
      </c>
    </row>
    <row r="9" spans="1:21">
      <c r="A9" s="4" t="s">
        <v>28</v>
      </c>
      <c r="B9" s="15" t="s">
        <v>33</v>
      </c>
      <c r="C9">
        <v>48.77</v>
      </c>
      <c r="D9">
        <f t="shared" si="4"/>
        <v>6.5799999999999983</v>
      </c>
      <c r="E9" s="16">
        <v>7.92</v>
      </c>
      <c r="F9">
        <v>55.35</v>
      </c>
      <c r="G9" s="16">
        <f t="shared" si="5"/>
        <v>1.3400000000000016</v>
      </c>
      <c r="H9" s="17">
        <f t="shared" si="6"/>
        <v>0.16919191919191939</v>
      </c>
      <c r="I9" s="18">
        <f t="shared" si="7"/>
        <v>0.83080808080808055</v>
      </c>
      <c r="J9" s="19">
        <v>10.359</v>
      </c>
      <c r="K9" s="20">
        <v>25.810000000000002</v>
      </c>
      <c r="L9" s="19">
        <v>15.451000000000001</v>
      </c>
      <c r="M9" s="20">
        <f t="shared" si="8"/>
        <v>12.836815656565653</v>
      </c>
      <c r="N9" s="4">
        <v>32.561</v>
      </c>
      <c r="O9" s="19">
        <f t="shared" si="0"/>
        <v>22.201999999999998</v>
      </c>
      <c r="P9" s="21">
        <f t="shared" si="1"/>
        <v>0.27913858900888322</v>
      </c>
      <c r="Q9" s="16">
        <f t="shared" si="2"/>
        <v>1.1944810214630937</v>
      </c>
      <c r="R9" s="4"/>
      <c r="S9">
        <v>24</v>
      </c>
      <c r="T9" s="22">
        <f t="shared" si="3"/>
        <v>4.6675445151142476</v>
      </c>
      <c r="U9">
        <v>5</v>
      </c>
    </row>
    <row r="10" spans="1:21">
      <c r="A10" s="4" t="s">
        <v>28</v>
      </c>
      <c r="B10" s="15" t="s">
        <v>34</v>
      </c>
      <c r="C10">
        <v>49.03</v>
      </c>
      <c r="D10">
        <f t="shared" si="4"/>
        <v>5.8299999999999983</v>
      </c>
      <c r="E10" s="16">
        <v>7.24</v>
      </c>
      <c r="F10">
        <v>54.86</v>
      </c>
      <c r="G10" s="16">
        <f t="shared" si="5"/>
        <v>1.4100000000000019</v>
      </c>
      <c r="H10" s="17">
        <f t="shared" si="6"/>
        <v>0.19475138121546987</v>
      </c>
      <c r="I10" s="18">
        <f t="shared" si="7"/>
        <v>0.80524861878453013</v>
      </c>
      <c r="J10" s="19">
        <v>10.426</v>
      </c>
      <c r="K10" s="20">
        <v>26.590000000000003</v>
      </c>
      <c r="L10" s="19">
        <v>16.164000000000001</v>
      </c>
      <c r="M10" s="20">
        <f t="shared" si="8"/>
        <v>13.016038674033146</v>
      </c>
      <c r="N10" s="4">
        <v>33.450000000000003</v>
      </c>
      <c r="O10" s="19">
        <f t="shared" si="0"/>
        <v>23.024000000000001</v>
      </c>
      <c r="P10" s="21">
        <f t="shared" si="1"/>
        <v>0.31454571250181523</v>
      </c>
      <c r="Q10" s="16">
        <f t="shared" si="2"/>
        <v>1.1767393881225721</v>
      </c>
      <c r="R10" s="4"/>
      <c r="S10">
        <v>25</v>
      </c>
      <c r="T10" s="22">
        <f t="shared" si="3"/>
        <v>4.4184847030643013</v>
      </c>
      <c r="U10">
        <v>6</v>
      </c>
    </row>
    <row r="11" spans="1:21">
      <c r="A11" s="4" t="s">
        <v>35</v>
      </c>
      <c r="B11" s="15" t="s">
        <v>29</v>
      </c>
      <c r="C11">
        <v>53.548999999999999</v>
      </c>
      <c r="D11">
        <f t="shared" si="4"/>
        <v>10.002000000000002</v>
      </c>
      <c r="E11" s="16">
        <v>10.000999999999999</v>
      </c>
      <c r="F11">
        <v>63.551000000000002</v>
      </c>
      <c r="G11" s="16">
        <f t="shared" si="5"/>
        <v>-1.0000000000029985E-3</v>
      </c>
      <c r="H11" s="17">
        <f t="shared" si="6"/>
        <v>-9.9990001000199838E-5</v>
      </c>
      <c r="I11" s="18">
        <f t="shared" si="7"/>
        <v>1.0000999900010001</v>
      </c>
      <c r="J11" s="4">
        <v>10.426</v>
      </c>
      <c r="K11" s="19">
        <v>10.445</v>
      </c>
      <c r="L11" s="4">
        <v>16.422000000000001</v>
      </c>
      <c r="M11" s="20">
        <f t="shared" si="8"/>
        <v>16.423642035796426</v>
      </c>
      <c r="N11" s="11">
        <v>36.966000000000001</v>
      </c>
      <c r="O11" s="19">
        <f t="shared" si="0"/>
        <v>26.54</v>
      </c>
      <c r="P11" s="21">
        <f t="shared" si="1"/>
        <v>-1.6231491632028432E-4</v>
      </c>
      <c r="Q11" s="16">
        <f t="shared" si="2"/>
        <v>1.36971482245272</v>
      </c>
      <c r="R11" s="4"/>
      <c r="S11" s="16">
        <v>20</v>
      </c>
      <c r="T11" s="22">
        <f t="shared" si="3"/>
        <v>7.3942964490544005</v>
      </c>
      <c r="U11">
        <v>7</v>
      </c>
    </row>
    <row r="12" spans="1:21">
      <c r="A12" s="4" t="s">
        <v>35</v>
      </c>
      <c r="B12" s="15" t="s">
        <v>30</v>
      </c>
      <c r="C12">
        <v>52.241999999999997</v>
      </c>
      <c r="D12">
        <f t="shared" si="4"/>
        <v>10.410000000000004</v>
      </c>
      <c r="E12" s="16">
        <v>10.409000000000001</v>
      </c>
      <c r="F12">
        <v>62.652000000000001</v>
      </c>
      <c r="G12" s="16">
        <f t="shared" si="5"/>
        <v>-1.0000000000029985E-3</v>
      </c>
      <c r="H12" s="17">
        <f t="shared" si="6"/>
        <v>-9.6070708041406328E-5</v>
      </c>
      <c r="I12" s="18">
        <f t="shared" si="7"/>
        <v>1.0000960707080413</v>
      </c>
      <c r="J12" s="11">
        <v>10.396000000000001</v>
      </c>
      <c r="K12" s="19">
        <v>10.525</v>
      </c>
      <c r="L12" s="11">
        <v>14.781000000000001</v>
      </c>
      <c r="M12" s="20">
        <f>I12*L12</f>
        <v>14.782420021135559</v>
      </c>
      <c r="N12" s="11">
        <v>35.159999999999997</v>
      </c>
      <c r="O12" s="19">
        <f t="shared" si="0"/>
        <v>24.763999999999996</v>
      </c>
      <c r="P12" s="21">
        <f t="shared" si="1"/>
        <v>-1.4226416444745689E-4</v>
      </c>
      <c r="Q12" s="16">
        <f t="shared" si="2"/>
        <v>1.4052748804853676</v>
      </c>
      <c r="R12" s="11"/>
      <c r="S12" s="16">
        <v>20</v>
      </c>
      <c r="T12" s="22">
        <f t="shared" si="3"/>
        <v>8.1054976097073528</v>
      </c>
      <c r="U12">
        <v>8</v>
      </c>
    </row>
    <row r="13" spans="1:21">
      <c r="A13" s="4" t="s">
        <v>35</v>
      </c>
      <c r="B13" s="15" t="s">
        <v>31</v>
      </c>
      <c r="C13">
        <v>49.024000000000001</v>
      </c>
      <c r="D13">
        <f t="shared" si="4"/>
        <v>10.021000000000001</v>
      </c>
      <c r="E13" s="16">
        <v>10.02</v>
      </c>
      <c r="F13">
        <v>59.045000000000002</v>
      </c>
      <c r="G13" s="16">
        <f t="shared" si="5"/>
        <v>-1.0000000000012221E-3</v>
      </c>
      <c r="H13" s="17">
        <f t="shared" si="6"/>
        <v>-9.9800399201718773E-5</v>
      </c>
      <c r="I13" s="18">
        <f t="shared" si="7"/>
        <v>1.0000998003992017</v>
      </c>
      <c r="J13" s="19">
        <v>10.423999999999999</v>
      </c>
      <c r="K13" s="19">
        <v>10.454000000000001</v>
      </c>
      <c r="L13" s="19">
        <v>15.047000000000001</v>
      </c>
      <c r="M13" s="19">
        <f>I13*L13</f>
        <v>15.048501696606788</v>
      </c>
      <c r="N13" s="11">
        <v>34.933</v>
      </c>
      <c r="O13" s="19">
        <f>N13-J13</f>
        <v>24.509</v>
      </c>
      <c r="P13" s="21">
        <f>(L13-M13)/(O13-M13)</f>
        <v>-1.5873335194711101E-4</v>
      </c>
      <c r="Q13" s="16">
        <f>(((O13-M13)*0.6)+M13)/L13</f>
        <v>1.3773377203856394</v>
      </c>
      <c r="R13" s="23"/>
      <c r="S13" s="16">
        <v>20</v>
      </c>
      <c r="T13" s="22">
        <f>S13*(Q13-1)</f>
        <v>7.5467544077127879</v>
      </c>
      <c r="U13">
        <v>9</v>
      </c>
    </row>
    <row r="14" spans="1:21">
      <c r="A14" s="4" t="s">
        <v>35</v>
      </c>
      <c r="B14" s="15" t="s">
        <v>32</v>
      </c>
      <c r="C14">
        <v>47.802</v>
      </c>
      <c r="D14">
        <f t="shared" si="4"/>
        <v>10.386000000000003</v>
      </c>
      <c r="E14" s="16">
        <v>10.384</v>
      </c>
      <c r="F14">
        <v>58.188000000000002</v>
      </c>
      <c r="G14" s="16">
        <f t="shared" si="5"/>
        <v>-2.0000000000024443E-3</v>
      </c>
      <c r="H14" s="17">
        <f t="shared" si="6"/>
        <v>-1.9260400616356358E-4</v>
      </c>
      <c r="I14" s="18">
        <f t="shared" si="7"/>
        <v>1.0001926040061635</v>
      </c>
      <c r="J14" s="20">
        <v>10.404999999999999</v>
      </c>
      <c r="K14" s="19">
        <v>10.654999999999999</v>
      </c>
      <c r="L14" s="19">
        <v>15.047000000000001</v>
      </c>
      <c r="M14" s="19">
        <f>I14*L14</f>
        <v>15.049898112480744</v>
      </c>
      <c r="N14" s="11">
        <v>36.795000000000002</v>
      </c>
      <c r="O14" s="19">
        <f>N14-J14</f>
        <v>26.39</v>
      </c>
      <c r="P14" s="21">
        <f>(L14-M14)/(O14-M14)</f>
        <v>-2.5556317831082519E-4</v>
      </c>
      <c r="Q14" s="16">
        <f>(((O14-M14)*0.6)+M14)/L14</f>
        <v>1.4523798262106928</v>
      </c>
      <c r="R14" s="23"/>
      <c r="S14" s="16">
        <v>20</v>
      </c>
      <c r="T14" s="22">
        <f>S14*(Q14-1)</f>
        <v>9.0475965242138567</v>
      </c>
      <c r="U14">
        <v>10</v>
      </c>
    </row>
    <row r="15" spans="1:21">
      <c r="A15" s="4" t="s">
        <v>35</v>
      </c>
      <c r="B15" s="15" t="s">
        <v>33</v>
      </c>
      <c r="C15">
        <v>51.18</v>
      </c>
      <c r="D15">
        <f t="shared" si="4"/>
        <v>10.503999999999998</v>
      </c>
      <c r="E15" s="16">
        <v>10.503</v>
      </c>
      <c r="F15">
        <v>61.683999999999997</v>
      </c>
      <c r="G15" s="16">
        <f t="shared" si="5"/>
        <v>-9.9999999999766942E-4</v>
      </c>
      <c r="H15" s="17">
        <f t="shared" si="6"/>
        <v>-9.521089212583732E-5</v>
      </c>
      <c r="I15" s="18">
        <f t="shared" si="7"/>
        <v>1.0000952108921259</v>
      </c>
      <c r="J15" s="24">
        <v>10.359</v>
      </c>
      <c r="K15" s="19">
        <v>10.554</v>
      </c>
      <c r="L15" s="19">
        <v>15.86</v>
      </c>
      <c r="M15" s="19">
        <f>I15*L15</f>
        <v>15.861510044749117</v>
      </c>
      <c r="N15" s="11">
        <v>36.820999999999998</v>
      </c>
      <c r="O15" s="19">
        <f>N15-J15</f>
        <v>26.461999999999996</v>
      </c>
      <c r="P15" s="21">
        <f t="shared" ref="P15" si="9">(L15-M15)/(O15-M15)</f>
        <v>-1.4245046743050559E-4</v>
      </c>
      <c r="Q15" s="16">
        <f>(((O15-M15)*0.6)+M15)/L15</f>
        <v>1.4011225736380608</v>
      </c>
      <c r="R15" s="23"/>
      <c r="S15" s="16">
        <v>20</v>
      </c>
      <c r="T15" s="22">
        <f>S15*(Q15-1)</f>
        <v>8.0224514727612153</v>
      </c>
      <c r="U15">
        <v>11</v>
      </c>
    </row>
    <row r="16" spans="1:21">
      <c r="A16" s="4" t="s">
        <v>35</v>
      </c>
      <c r="B16" s="15" t="s">
        <v>34</v>
      </c>
      <c r="C16">
        <v>48.771999999999998</v>
      </c>
      <c r="D16">
        <f t="shared" si="4"/>
        <v>10.971000000000004</v>
      </c>
      <c r="E16" s="16">
        <v>10.97</v>
      </c>
      <c r="F16">
        <v>59.743000000000002</v>
      </c>
      <c r="G16" s="16">
        <f t="shared" si="5"/>
        <v>-1.0000000000029985E-3</v>
      </c>
      <c r="H16" s="17">
        <f t="shared" si="6"/>
        <v>-9.1157702826162118E-5</v>
      </c>
      <c r="I16" s="18">
        <f t="shared" si="7"/>
        <v>1.0000911577028262</v>
      </c>
      <c r="J16" s="24">
        <v>10.426</v>
      </c>
      <c r="K16" s="19">
        <v>10.343</v>
      </c>
      <c r="L16" s="19">
        <v>14.923999999999999</v>
      </c>
      <c r="M16" s="19">
        <f t="shared" ref="M16" si="10">I16*L16</f>
        <v>14.925360437556977</v>
      </c>
      <c r="N16" s="11">
        <v>35.161000000000001</v>
      </c>
      <c r="O16" s="19">
        <f t="shared" ref="O16" si="11">N16-J16</f>
        <v>24.734999999999999</v>
      </c>
      <c r="P16" s="21">
        <f>(L16-M16)/(O16-M16)</f>
        <v>-1.3868374554615518E-4</v>
      </c>
      <c r="Q16" s="16">
        <f t="shared" ref="Q16" si="12">(((O16-M16)*0.6)+M16)/L16</f>
        <v>1.3944749514220578</v>
      </c>
      <c r="R16" s="23"/>
      <c r="S16" s="16">
        <v>20</v>
      </c>
      <c r="T16" s="22">
        <f t="shared" ref="T16" si="13">S16*(Q16-1)</f>
        <v>7.8894990284411559</v>
      </c>
      <c r="U16">
        <v>12</v>
      </c>
    </row>
    <row r="18" spans="18:19">
      <c r="S18" t="s">
        <v>36</v>
      </c>
    </row>
    <row r="19" spans="18:19">
      <c r="R19">
        <v>24</v>
      </c>
      <c r="S19" s="25">
        <f>R19*I5</f>
        <v>20.167076167076175</v>
      </c>
    </row>
    <row r="20" spans="18:19">
      <c r="R20">
        <v>25</v>
      </c>
      <c r="S20" s="25">
        <f t="shared" ref="S20:S24" si="14">R20*I6</f>
        <v>20.414993306559577</v>
      </c>
    </row>
    <row r="21" spans="18:19">
      <c r="R21">
        <v>24.5</v>
      </c>
      <c r="S21" s="25">
        <f t="shared" si="14"/>
        <v>20.111566018423755</v>
      </c>
    </row>
    <row r="22" spans="18:19">
      <c r="R22">
        <v>26</v>
      </c>
      <c r="S22" s="25">
        <f t="shared" si="14"/>
        <v>20.014124293785322</v>
      </c>
    </row>
    <row r="23" spans="18:19">
      <c r="R23">
        <v>24</v>
      </c>
      <c r="S23" s="25">
        <f t="shared" si="14"/>
        <v>19.939393939393934</v>
      </c>
    </row>
    <row r="24" spans="18:19">
      <c r="R24">
        <v>25</v>
      </c>
      <c r="S24" s="25">
        <f t="shared" si="14"/>
        <v>20.131215469613252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A13"/>
    </sheetView>
  </sheetViews>
  <sheetFormatPr baseColWidth="10" defaultRowHeight="15" x14ac:dyDescent="0"/>
  <cols>
    <col min="1" max="1" width="12.83203125" bestFit="1" customWidth="1"/>
    <col min="4" max="4" width="23.1640625" bestFit="1" customWidth="1"/>
  </cols>
  <sheetData>
    <row r="1" spans="1:4">
      <c r="A1" t="s">
        <v>47</v>
      </c>
      <c r="B1" t="s">
        <v>45</v>
      </c>
      <c r="C1" t="s">
        <v>46</v>
      </c>
      <c r="D1" t="s">
        <v>48</v>
      </c>
    </row>
    <row r="2" spans="1:4">
      <c r="A2" t="str">
        <f>IF(WHC!A5="Field","control (2019)","air-dry (2019")</f>
        <v>control (2019)</v>
      </c>
      <c r="B2" t="str">
        <f>WHC!B5</f>
        <v>HEW22</v>
      </c>
      <c r="C2">
        <f>WHC!S5*WHC!I5</f>
        <v>20.167076167076175</v>
      </c>
      <c r="D2" s="25">
        <f>WHC!T5/C2</f>
        <v>0.24063310692750828</v>
      </c>
    </row>
    <row r="3" spans="1:4">
      <c r="A3" t="str">
        <f>IF(WHC!A6="Field","control (2019)","air-dry (2019")</f>
        <v>control (2019)</v>
      </c>
      <c r="B3" t="str">
        <f>WHC!B6</f>
        <v>HEW41</v>
      </c>
      <c r="C3">
        <f>WHC!S6*WHC!I6</f>
        <v>20.414993306559577</v>
      </c>
      <c r="D3" s="25">
        <f>WHC!T6/C3</f>
        <v>0.23488270929953523</v>
      </c>
    </row>
    <row r="4" spans="1:4">
      <c r="A4" t="str">
        <f>IF(WHC!A7="Field","control (2019)","air-dry (2019")</f>
        <v>control (2019)</v>
      </c>
      <c r="B4" t="str">
        <f>WHC!B7</f>
        <v>HEW42</v>
      </c>
      <c r="C4">
        <f>WHC!S7*WHC!I7</f>
        <v>20.111566018423755</v>
      </c>
      <c r="D4" s="25">
        <f>WHC!T7/C4</f>
        <v>0.14507566874987016</v>
      </c>
    </row>
    <row r="5" spans="1:4">
      <c r="A5" t="str">
        <f>IF(WHC!A8="Field","control (2019)","air-dry (2019")</f>
        <v>control (2019)</v>
      </c>
      <c r="B5" t="str">
        <f>WHC!B8</f>
        <v>HEG10</v>
      </c>
      <c r="C5">
        <f>WHC!S8*WHC!I8</f>
        <v>20.014124293785322</v>
      </c>
      <c r="D5" s="25">
        <f>WHC!T8/C5</f>
        <v>0.21548932341457941</v>
      </c>
    </row>
    <row r="6" spans="1:4">
      <c r="A6" t="str">
        <f>IF(WHC!A9="Field","control (2019)","air-dry (2019")</f>
        <v>control (2019)</v>
      </c>
      <c r="B6" t="str">
        <f>WHC!B9</f>
        <v>HEG32</v>
      </c>
      <c r="C6">
        <f>WHC!S9*WHC!I9</f>
        <v>19.939393939393934</v>
      </c>
      <c r="D6" s="25">
        <f>WHC!T9/C6</f>
        <v>0.23408657902548666</v>
      </c>
    </row>
    <row r="7" spans="1:4">
      <c r="A7" t="str">
        <f>IF(WHC!A10="Field","control (2019)","air-dry (2019")</f>
        <v>control (2019)</v>
      </c>
      <c r="B7" t="str">
        <f>WHC!B10</f>
        <v>HEG48</v>
      </c>
      <c r="C7">
        <f>WHC!S10*WHC!I10</f>
        <v>20.131215469613252</v>
      </c>
      <c r="D7" s="25">
        <f>WHC!T10/C7</f>
        <v>0.21948424871482369</v>
      </c>
    </row>
    <row r="8" spans="1:4">
      <c r="A8" t="str">
        <f>IF(WHC!A11="Field","control (2019)","air-dry (2019)")</f>
        <v>air-dry (2019)</v>
      </c>
      <c r="B8" t="str">
        <f>WHC!B11</f>
        <v>HEW22</v>
      </c>
      <c r="C8">
        <f>WHC!S11*WHC!I11</f>
        <v>20.001999800020002</v>
      </c>
      <c r="D8" s="25">
        <f>WHC!T11/C8</f>
        <v>0.36967785836329259</v>
      </c>
    </row>
    <row r="9" spans="1:4">
      <c r="A9" t="str">
        <f>IF(WHC!A12="Field","control (2019)","air-dry (2019)")</f>
        <v>air-dry (2019)</v>
      </c>
      <c r="B9" t="str">
        <f>WHC!B12</f>
        <v>HEW41</v>
      </c>
      <c r="C9">
        <f>WHC!S12*WHC!I12</f>
        <v>20.001921414160826</v>
      </c>
      <c r="D9" s="25">
        <f>WHC!T12/C9</f>
        <v>0.40523594918080608</v>
      </c>
    </row>
    <row r="10" spans="1:4">
      <c r="A10" t="str">
        <f>IF(WHC!A13="Field","control (2019)","air-dry (2019)")</f>
        <v>air-dry (2019)</v>
      </c>
      <c r="B10" t="str">
        <f>WHC!B13</f>
        <v>HEW42</v>
      </c>
      <c r="C10">
        <f>WHC!S13*WHC!I13</f>
        <v>20.001996007984033</v>
      </c>
      <c r="D10" s="25">
        <f>WHC!T13/C10</f>
        <v>0.37730006568846486</v>
      </c>
    </row>
    <row r="11" spans="1:4">
      <c r="A11" t="str">
        <f>IF(WHC!A14="Field","control (2019)","air-dry (2019)")</f>
        <v>air-dry (2019)</v>
      </c>
      <c r="B11" t="str">
        <f>WHC!B14</f>
        <v>HEG10</v>
      </c>
      <c r="C11">
        <f>WHC!S14*WHC!I14</f>
        <v>20.00385208012327</v>
      </c>
      <c r="D11" s="25">
        <f>WHC!T14/C11</f>
        <v>0.4522927128222447</v>
      </c>
    </row>
    <row r="12" spans="1:4">
      <c r="A12" t="str">
        <f>IF(WHC!A15="Field","control (2019)","air-dry (2019)")</f>
        <v>air-dry (2019)</v>
      </c>
      <c r="B12" t="str">
        <f>WHC!B15</f>
        <v>HEG32</v>
      </c>
      <c r="C12">
        <f>WHC!S15*WHC!I15</f>
        <v>20.001904217842519</v>
      </c>
      <c r="D12" s="25">
        <f>WHC!T15/C12</f>
        <v>0.40108438603584851</v>
      </c>
    </row>
    <row r="13" spans="1:4">
      <c r="A13" t="str">
        <f>IF(WHC!A16="Field","control (2019)","air-dry (2019)")</f>
        <v>air-dry (2019)</v>
      </c>
      <c r="B13" t="str">
        <f>WHC!B16</f>
        <v>HEG48</v>
      </c>
      <c r="C13">
        <f>WHC!S16*WHC!I16</f>
        <v>20.001823154056524</v>
      </c>
      <c r="D13" s="25">
        <f>WHC!T16/C13</f>
        <v>0.39443899526934395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WHC</vt:lpstr>
      <vt:lpstr>air-dry-2019-whc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2020-04-21T15:36:39Z</dcterms:created>
  <dcterms:modified xsi:type="dcterms:W3CDTF">2020-04-21T20:54:33Z</dcterms:modified>
</cp:coreProperties>
</file>