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705"/>
  <workbookPr showInkAnnotation="0" autoCompressPictures="0"/>
  <bookViews>
    <workbookView xWindow="0" yWindow="0" windowWidth="19820" windowHeight="17120" tabRatio="500" firstSheet="2" activeTab="4"/>
  </bookViews>
  <sheets>
    <sheet name="metadata" sheetId="3" r:id="rId1"/>
    <sheet name="data" sheetId="1" r:id="rId2"/>
    <sheet name="14C_analysis_Jena" sheetId="2" r:id="rId3"/>
    <sheet name="UCI_results" sheetId="4" r:id="rId4"/>
    <sheet name="ISE_14c-root_2020-04-17.csv" sheetId="5" r:id="rId5"/>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3" i="5" l="1"/>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2" i="5"/>
  <c r="H9" i="5"/>
  <c r="J9" i="5"/>
  <c r="H3" i="5"/>
  <c r="I3" i="5"/>
  <c r="H4" i="5"/>
  <c r="I4" i="5"/>
  <c r="H5" i="5"/>
  <c r="I5" i="5"/>
  <c r="H6" i="5"/>
  <c r="I6" i="5"/>
  <c r="H7" i="5"/>
  <c r="I7" i="5"/>
  <c r="H8" i="5"/>
  <c r="I8" i="5"/>
  <c r="I9" i="5"/>
  <c r="H10" i="5"/>
  <c r="I10" i="5"/>
  <c r="H11" i="5"/>
  <c r="I11" i="5"/>
  <c r="H12" i="5"/>
  <c r="I12" i="5"/>
  <c r="H13" i="5"/>
  <c r="I13" i="5"/>
  <c r="H14" i="5"/>
  <c r="I14" i="5"/>
  <c r="H15" i="5"/>
  <c r="I15" i="5"/>
  <c r="H16" i="5"/>
  <c r="I16" i="5"/>
  <c r="H17" i="5"/>
  <c r="I17" i="5"/>
  <c r="H18" i="5"/>
  <c r="I18" i="5"/>
  <c r="H19" i="5"/>
  <c r="I19" i="5"/>
  <c r="H20" i="5"/>
  <c r="I20" i="5"/>
  <c r="H21" i="5"/>
  <c r="I21" i="5"/>
  <c r="H22" i="5"/>
  <c r="I22" i="5"/>
  <c r="H23" i="5"/>
  <c r="I23" i="5"/>
  <c r="H24" i="5"/>
  <c r="I24" i="5"/>
  <c r="H25" i="5"/>
  <c r="I25" i="5"/>
  <c r="H26" i="5"/>
  <c r="I26" i="5"/>
  <c r="H27" i="5"/>
  <c r="I27" i="5"/>
  <c r="H28" i="5"/>
  <c r="I28" i="5"/>
  <c r="H29" i="5"/>
  <c r="I29" i="5"/>
  <c r="H30" i="5"/>
  <c r="I30" i="5"/>
  <c r="H31" i="5"/>
  <c r="I31" i="5"/>
  <c r="H32" i="5"/>
  <c r="I32" i="5"/>
  <c r="H33" i="5"/>
  <c r="I33" i="5"/>
  <c r="H34" i="5"/>
  <c r="I34" i="5"/>
  <c r="H35" i="5"/>
  <c r="I35" i="5"/>
  <c r="H36" i="5"/>
  <c r="I36" i="5"/>
  <c r="H37" i="5"/>
  <c r="I37" i="5"/>
  <c r="H2" i="5"/>
  <c r="I2" i="5"/>
  <c r="J2" i="5"/>
  <c r="K3" i="5"/>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2" i="5"/>
  <c r="K1" i="5"/>
  <c r="B3" i="5"/>
  <c r="J3" i="5"/>
  <c r="B4" i="5"/>
  <c r="J4" i="5"/>
  <c r="B5" i="5"/>
  <c r="J5" i="5"/>
  <c r="B6" i="5"/>
  <c r="J6" i="5"/>
  <c r="B7" i="5"/>
  <c r="J7" i="5"/>
  <c r="B8" i="5"/>
  <c r="J8" i="5"/>
  <c r="B9" i="5"/>
  <c r="B10" i="5"/>
  <c r="J10" i="5"/>
  <c r="B11" i="5"/>
  <c r="J11" i="5"/>
  <c r="B12" i="5"/>
  <c r="J12" i="5"/>
  <c r="B13" i="5"/>
  <c r="J13" i="5"/>
  <c r="B14" i="5"/>
  <c r="J14" i="5"/>
  <c r="B15" i="5"/>
  <c r="J15" i="5"/>
  <c r="B16" i="5"/>
  <c r="J16" i="5"/>
  <c r="B17" i="5"/>
  <c r="J17" i="5"/>
  <c r="B18" i="5"/>
  <c r="J18" i="5"/>
  <c r="B19" i="5"/>
  <c r="J19" i="5"/>
  <c r="B20" i="5"/>
  <c r="J20" i="5"/>
  <c r="B21" i="5"/>
  <c r="J21" i="5"/>
  <c r="B22" i="5"/>
  <c r="J22" i="5"/>
  <c r="B23" i="5"/>
  <c r="J23" i="5"/>
  <c r="B24" i="5"/>
  <c r="J24" i="5"/>
  <c r="B25" i="5"/>
  <c r="J25" i="5"/>
  <c r="B26" i="5"/>
  <c r="J26" i="5"/>
  <c r="B27" i="5"/>
  <c r="J27" i="5"/>
  <c r="B28" i="5"/>
  <c r="J28" i="5"/>
  <c r="B29" i="5"/>
  <c r="J29" i="5"/>
  <c r="B30" i="5"/>
  <c r="J30" i="5"/>
  <c r="B31" i="5"/>
  <c r="J31" i="5"/>
  <c r="B32" i="5"/>
  <c r="J32" i="5"/>
  <c r="B33" i="5"/>
  <c r="J33" i="5"/>
  <c r="B34" i="5"/>
  <c r="J34" i="5"/>
  <c r="B35" i="5"/>
  <c r="J35" i="5"/>
  <c r="B36" i="5"/>
  <c r="J36" i="5"/>
  <c r="B37" i="5"/>
  <c r="J37" i="5"/>
  <c r="B2" i="5"/>
  <c r="G3" i="5"/>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2" i="5"/>
  <c r="G20" i="2"/>
  <c r="G19" i="2"/>
  <c r="G18" i="2"/>
  <c r="G27" i="2"/>
  <c r="G17" i="2"/>
  <c r="G16" i="2"/>
  <c r="G15" i="2"/>
  <c r="G8" i="2"/>
  <c r="G14" i="2"/>
  <c r="G13" i="2"/>
  <c r="G12" i="2"/>
  <c r="G26" i="2"/>
  <c r="G25" i="2"/>
  <c r="G24" i="2"/>
  <c r="G7" i="2"/>
  <c r="G6" i="2"/>
  <c r="G5" i="2"/>
  <c r="G11" i="2"/>
  <c r="G10" i="2"/>
  <c r="G9" i="2"/>
  <c r="G4" i="2"/>
  <c r="G3" i="2"/>
  <c r="G2" i="2"/>
  <c r="G23" i="2"/>
  <c r="G22" i="2"/>
  <c r="G21" i="2"/>
  <c r="F35" i="1"/>
  <c r="F36" i="1"/>
  <c r="F37" i="1"/>
  <c r="F38" i="1"/>
  <c r="F39" i="1"/>
  <c r="F40" i="1"/>
  <c r="F41" i="1"/>
  <c r="F42" i="1"/>
  <c r="F43" i="1"/>
  <c r="F44" i="1"/>
  <c r="F45" i="1"/>
  <c r="F46" i="1"/>
  <c r="F47" i="1"/>
  <c r="F48" i="1"/>
  <c r="F49" i="1"/>
  <c r="F50" i="1"/>
  <c r="F51" i="1"/>
  <c r="F52" i="1"/>
  <c r="F53" i="1"/>
  <c r="F54" i="1"/>
  <c r="F55" i="1"/>
  <c r="F56" i="1"/>
  <c r="F57" i="1"/>
  <c r="F58" i="1"/>
  <c r="F59" i="1"/>
  <c r="F60" i="1"/>
  <c r="F61"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3" i="1"/>
  <c r="F34" i="1"/>
  <c r="F32" i="1"/>
</calcChain>
</file>

<file path=xl/sharedStrings.xml><?xml version="1.0" encoding="utf-8"?>
<sst xmlns="http://schemas.openxmlformats.org/spreadsheetml/2006/main" count="591" uniqueCount="164">
  <si>
    <t>SampleID</t>
  </si>
  <si>
    <t>Plot</t>
  </si>
  <si>
    <t>Horizon</t>
  </si>
  <si>
    <t>Rep</t>
  </si>
  <si>
    <t>Type</t>
  </si>
  <si>
    <t>O</t>
  </si>
  <si>
    <t>M</t>
  </si>
  <si>
    <t>Fine roots</t>
  </si>
  <si>
    <t>ISE_O-1-1</t>
  </si>
  <si>
    <t>ISE_O-1-2</t>
  </si>
  <si>
    <t>ISE_O-1-3</t>
  </si>
  <si>
    <t>ISE_O-2-1</t>
  </si>
  <si>
    <t>ISE_O-2-2</t>
  </si>
  <si>
    <t>ISE_O-2-3</t>
  </si>
  <si>
    <t>ISE_O-3-1</t>
  </si>
  <si>
    <t>ISE_O-3-2</t>
  </si>
  <si>
    <t>ISE_O-3-3</t>
  </si>
  <si>
    <t>ISE_O-4-1</t>
  </si>
  <si>
    <t>ISE_O-4-2</t>
  </si>
  <si>
    <t>ISE_O-4-3</t>
  </si>
  <si>
    <t>ISE_O-5-1</t>
  </si>
  <si>
    <t>ISE_O-5-2</t>
  </si>
  <si>
    <t>ISE_O-5-3</t>
  </si>
  <si>
    <t>ISE_O-6-1</t>
  </si>
  <si>
    <t>ISE_O-6-2</t>
  </si>
  <si>
    <t>ISE_O-6-3</t>
  </si>
  <si>
    <t>ISE_O-7-1</t>
  </si>
  <si>
    <t>ISE_O-7-2</t>
  </si>
  <si>
    <t>ISE_O-7-3</t>
  </si>
  <si>
    <t>ISE_O-8-1</t>
  </si>
  <si>
    <t>ISE_O-8-2</t>
  </si>
  <si>
    <t>ISE_O-8-3</t>
  </si>
  <si>
    <t>ISE_O-9-1</t>
  </si>
  <si>
    <t>ISE_O-9-2</t>
  </si>
  <si>
    <t>ISE_O-9-3</t>
  </si>
  <si>
    <t>ISE_O-10-1</t>
  </si>
  <si>
    <t>ISE_O-10-2</t>
  </si>
  <si>
    <t>ISE_O-10-3</t>
  </si>
  <si>
    <t>ISE_M-1-1</t>
  </si>
  <si>
    <t>ISE_M-1-2</t>
  </si>
  <si>
    <t>ISE_M-1-3</t>
  </si>
  <si>
    <t>ISE_M-2-1</t>
  </si>
  <si>
    <t>ISE_M-2-2</t>
  </si>
  <si>
    <t>ISE_M-2-3</t>
  </si>
  <si>
    <t>ISE_M-3-1</t>
  </si>
  <si>
    <t>ISE_M-3-2</t>
  </si>
  <si>
    <t>ISE_M-3-3</t>
  </si>
  <si>
    <t>ISE_M-4-1</t>
  </si>
  <si>
    <t>ISE_M-4-2</t>
  </si>
  <si>
    <t>ISE_M-4-3</t>
  </si>
  <si>
    <t>ISE_M-5-1</t>
  </si>
  <si>
    <t>ISE_M-5-2</t>
  </si>
  <si>
    <t>ISE_M-5-3</t>
  </si>
  <si>
    <t>ISE_M-6-1</t>
  </si>
  <si>
    <t>ISE_M-6-2</t>
  </si>
  <si>
    <t>ISE_M-6-3</t>
  </si>
  <si>
    <t>ISE_M-7-1</t>
  </si>
  <si>
    <t>ISE_M-7-2</t>
  </si>
  <si>
    <t>ISE_M-7-3</t>
  </si>
  <si>
    <t>ISE_M-8-1</t>
  </si>
  <si>
    <t>ISE_M-8-2</t>
  </si>
  <si>
    <t>ISE_M-8-3</t>
  </si>
  <si>
    <t>ISE_M-9-1</t>
  </si>
  <si>
    <t>ISE_M-9-2</t>
  </si>
  <si>
    <t>ISE_M-9-3</t>
  </si>
  <si>
    <t>ISE_M-10-1</t>
  </si>
  <si>
    <t>ISE_M-10-2</t>
  </si>
  <si>
    <t>ISE_M-10-3</t>
  </si>
  <si>
    <t>AlreadyRun</t>
  </si>
  <si>
    <t>Treat</t>
  </si>
  <si>
    <t>Ctl</t>
  </si>
  <si>
    <t>Samples from Tim Fahey at Cornell University</t>
  </si>
  <si>
    <t>Plot #</t>
  </si>
  <si>
    <t>Trt</t>
  </si>
  <si>
    <t>mid2x</t>
  </si>
  <si>
    <t>low</t>
  </si>
  <si>
    <t>mid</t>
  </si>
  <si>
    <t>high</t>
  </si>
  <si>
    <t>Fine root samples collected from in-growth cores in Summer 2017, following simulated ice storm damage in winter 2016</t>
  </si>
  <si>
    <t>"AlreadyRun" samples are those that were analyzed for 14C at UCI in January 2019</t>
  </si>
  <si>
    <t>UCIT37989</t>
  </si>
  <si>
    <t>M-1-1 ISE mid2x</t>
  </si>
  <si>
    <t>UCIT37990</t>
  </si>
  <si>
    <t>M-1-2 ISE mid2x</t>
  </si>
  <si>
    <t>UCIT37991</t>
  </si>
  <si>
    <t>M-1-3 ISE mid2x</t>
  </si>
  <si>
    <t>UCIT37992</t>
  </si>
  <si>
    <t>M-8-1 ISE mid2x</t>
  </si>
  <si>
    <t>UCIT37754_5_TIRB</t>
  </si>
  <si>
    <t>TIRI-B</t>
  </si>
  <si>
    <t>UCIT37993</t>
  </si>
  <si>
    <t>M-8-3 ISE mid2x</t>
  </si>
  <si>
    <t>UCIT37994</t>
  </si>
  <si>
    <t>M-4-1 ISE control</t>
  </si>
  <si>
    <t>UCIT37995</t>
  </si>
  <si>
    <t>M-4-2 ISE control</t>
  </si>
  <si>
    <t>UCIT37996</t>
  </si>
  <si>
    <t>M-7-1 ISE control</t>
  </si>
  <si>
    <t>UCIT37997</t>
  </si>
  <si>
    <t>M-7-2 ISE control</t>
  </si>
  <si>
    <t>UCIT37998</t>
  </si>
  <si>
    <t>M-7-3 ISE control</t>
  </si>
  <si>
    <t>UCIAMS#</t>
  </si>
  <si>
    <t>SAMPLE</t>
  </si>
  <si>
    <t>IDENT.</t>
  </si>
  <si>
    <t>RPTS</t>
  </si>
  <si>
    <t>RATIO</t>
  </si>
  <si>
    <t>INT. ERR.</t>
  </si>
  <si>
    <t>EXT. ERR</t>
  </si>
  <si>
    <t>STD.</t>
  </si>
  <si>
    <t>SIZE</t>
  </si>
  <si>
    <t>BKGD</t>
  </si>
  <si>
    <t>±</t>
  </si>
  <si>
    <t>AMS</t>
  </si>
  <si>
    <t>INT.</t>
  </si>
  <si>
    <t>EXT.</t>
  </si>
  <si>
    <t>FRACT.</t>
  </si>
  <si>
    <t>D14C</t>
  </si>
  <si>
    <t>AGE</t>
  </si>
  <si>
    <t>DEL 14C</t>
  </si>
  <si>
    <t>(LAB #)</t>
  </si>
  <si>
    <t>(NAME)</t>
  </si>
  <si>
    <t>TO STD</t>
  </si>
  <si>
    <t>MULT</t>
  </si>
  <si>
    <t>(mgC)</t>
  </si>
  <si>
    <t>wrt STD</t>
  </si>
  <si>
    <t>CORR.</t>
  </si>
  <si>
    <t>∂13C</t>
  </si>
  <si>
    <t>ERR</t>
  </si>
  <si>
    <t>ERR.</t>
  </si>
  <si>
    <t>MOD.</t>
  </si>
  <si>
    <t>Std. Multiplier:</t>
  </si>
  <si>
    <t>Year</t>
  </si>
  <si>
    <t>ANU</t>
  </si>
  <si>
    <t>SPREADSHEET WHEN ALL del13C CORRECTION IS DONE IN FUDGER</t>
  </si>
  <si>
    <t>Age Corr.</t>
  </si>
  <si>
    <t>OX1</t>
  </si>
  <si>
    <t>OX2</t>
  </si>
  <si>
    <t>WholeRootsRemaining</t>
  </si>
  <si>
    <t>Y</t>
  </si>
  <si>
    <t>N</t>
  </si>
  <si>
    <t>Notes</t>
  </si>
  <si>
    <t>No more unground sample from this treatment combination</t>
  </si>
  <si>
    <t>Analyzed at UCI</t>
  </si>
  <si>
    <t>d14C</t>
  </si>
  <si>
    <t>d14C_err</t>
  </si>
  <si>
    <t>Submitted14C_date</t>
  </si>
  <si>
    <t>Assume submitted...</t>
  </si>
  <si>
    <t>Ground, but not submitted for 14C</t>
  </si>
  <si>
    <t>?</t>
  </si>
  <si>
    <t>No more unground sample from this treatment combination; Ground, but not submitted for 14C</t>
  </si>
  <si>
    <t>Treat_num</t>
  </si>
  <si>
    <t>d14_UCI</t>
  </si>
  <si>
    <t>d14_JEN</t>
  </si>
  <si>
    <t>FM</t>
  </si>
  <si>
    <t>FM_err</t>
  </si>
  <si>
    <t>d14</t>
  </si>
  <si>
    <t>d14_err</t>
  </si>
  <si>
    <t>d14_UCI_err</t>
  </si>
  <si>
    <t>Sheet "data" is for inventory/sample tracking purposes</t>
  </si>
  <si>
    <t>Sheet "14C_analysis_Jena" contains submission and 14C data for samples analyzed at the Jena AMS facility</t>
  </si>
  <si>
    <t>Sheet "UCI_results" contains submission and 14C data for samples analyzed at the UCI AMS facility</t>
  </si>
  <si>
    <t>UCI_ID</t>
  </si>
  <si>
    <t>JEN_ID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</si>
</sst>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4" x14ac:knownFonts="1">
    <font>
      <sz val="12"/>
      <color theme="1"/>
      <name val="Calibri"/>
      <family val="2"/>
      <charset val="204"/>
      <scheme val="minor"/>
    </font>
    <font>
      <u/>
      <sz val="12"/>
      <color theme="10"/>
      <name val="Calibri"/>
      <family val="2"/>
      <charset val="204"/>
      <scheme val="minor"/>
    </font>
    <font>
      <u/>
      <sz val="12"/>
      <color theme="11"/>
      <name val="Calibri"/>
      <family val="2"/>
      <charset val="204"/>
      <scheme val="minor"/>
    </font>
    <font>
      <sz val="12"/>
      <color rgb="FF000000"/>
      <name val="Calibri"/>
      <family val="2"/>
      <charset val="204"/>
      <scheme val="minor"/>
    </font>
  </fonts>
  <fills count="4">
    <fill>
      <patternFill patternType="none"/>
    </fill>
    <fill>
      <patternFill patternType="gray125"/>
    </fill>
    <fill>
      <patternFill patternType="solid">
        <fgColor theme="6" tint="0.79998168889431442"/>
        <bgColor indexed="64"/>
      </patternFill>
    </fill>
    <fill>
      <patternFill patternType="solid">
        <fgColor rgb="FFFFFF00"/>
        <bgColor indexed="64"/>
      </patternFill>
    </fill>
  </fills>
  <borders count="1">
    <border>
      <left/>
      <right/>
      <top/>
      <bottom/>
      <diagonal/>
    </border>
  </borders>
  <cellStyleXfs count="11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0">
    <xf numFmtId="0" fontId="0" fillId="0" borderId="0" xfId="0"/>
    <xf numFmtId="0" fontId="0" fillId="2" borderId="0" xfId="0" applyFill="1"/>
    <xf numFmtId="0" fontId="0" fillId="3" borderId="0" xfId="0" applyFill="1"/>
    <xf numFmtId="0" fontId="0" fillId="0" borderId="0" xfId="0" applyFill="1"/>
    <xf numFmtId="2" fontId="0" fillId="0" borderId="0" xfId="0" applyNumberFormat="1"/>
    <xf numFmtId="2" fontId="0" fillId="0" borderId="0" xfId="0" applyNumberFormat="1" applyFill="1"/>
    <xf numFmtId="164" fontId="0" fillId="0" borderId="0" xfId="0" applyNumberFormat="1"/>
    <xf numFmtId="164" fontId="0" fillId="0" borderId="0" xfId="0" applyNumberFormat="1" applyFill="1"/>
    <xf numFmtId="0" fontId="3" fillId="0" borderId="0" xfId="0" applyFont="1"/>
    <xf numFmtId="0" fontId="0" fillId="0" borderId="0" xfId="0" applyNumberFormat="1"/>
  </cellXfs>
  <cellStyles count="11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oneCellAnchor>
    <xdr:from>
      <xdr:col>2</xdr:col>
      <xdr:colOff>508000</xdr:colOff>
      <xdr:row>7</xdr:row>
      <xdr:rowOff>38101</xdr:rowOff>
    </xdr:from>
    <xdr:ext cx="5067300" cy="3647152"/>
    <xdr:sp macro="" textlink="">
      <xdr:nvSpPr>
        <xdr:cNvPr id="2" name="TextBox 1"/>
        <xdr:cNvSpPr txBox="1"/>
      </xdr:nvSpPr>
      <xdr:spPr>
        <a:xfrm>
          <a:off x="2159000" y="800101"/>
          <a:ext cx="5067300" cy="3647152"/>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Ice Storm Experiment</a:t>
          </a:r>
          <a:r>
            <a:rPr lang="en-US" sz="1100" baseline="0"/>
            <a:t> (ISE)</a:t>
          </a:r>
          <a:r>
            <a:rPr lang="en-US" sz="1100"/>
            <a:t> description</a:t>
          </a:r>
          <a:r>
            <a:rPr lang="en-US" sz="1100" baseline="0"/>
            <a:t> f</a:t>
          </a:r>
          <a:r>
            <a:rPr lang="en-US" sz="1100"/>
            <a:t>rom Tim Fahey:</a:t>
          </a:r>
        </a:p>
        <a:p>
          <a:endParaRPr lang="en-US" sz="1100"/>
        </a:p>
        <a:p>
          <a:r>
            <a:rPr lang="en-US" sz="1100"/>
            <a:t>'We created ice storms on a series of plots by spraying the canopy of mature forest plots with water during mid-winter of 2016. The treatments successfully damaged the canopies of the trees. The design included two replicate plots for each of four treatments: low, mid, high and mid 2x designating different levels of ice. “2x” plots were treated in two successive years, 2016 and 2017.</a:t>
          </a:r>
        </a:p>
        <a:p>
          <a:endParaRPr lang="en-US" sz="1100"/>
        </a:p>
        <a:p>
          <a:r>
            <a:rPr lang="en-US" sz="1100"/>
            <a:t>'The fine root samples are from ingrowth cores;  “org” are from forest floor and “min” from mineral soil. The idea is that canopy damage and subsequent recovery resulted in reduced C supply and increased C demand, so that trees would need to draw on older C reserves to build fine roots following the treatment. The set that was run earlier were from the first year post-treatment (2016). The data were noisy either or both because of contamination with roots from outside the cores or limited response in the first year. The current set is from the second year (2017). These samples certainly do not include any “contamination”. The vials include three replicates from each plot – these are pooled from among nine field replicate ingrowth cores for each plot. The four plots I selected for a trial are two reference/control plots (4,7) a high plot (9) and a 2x plot (1). If these do not show any difference in C age, then it would probably be futile to proceed further unless we wish to conclusively disprove the hypothesis.'</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304801</xdr:colOff>
      <xdr:row>28</xdr:row>
      <xdr:rowOff>88900</xdr:rowOff>
    </xdr:from>
    <xdr:ext cx="2857500" cy="600164"/>
    <xdr:sp macro="" textlink="">
      <xdr:nvSpPr>
        <xdr:cNvPr id="2" name="TextBox 1"/>
        <xdr:cNvSpPr txBox="1"/>
      </xdr:nvSpPr>
      <xdr:spPr>
        <a:xfrm>
          <a:off x="304801" y="5422900"/>
          <a:ext cx="2857500" cy="600164"/>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Proposed</a:t>
          </a:r>
          <a:r>
            <a:rPr lang="en-US" sz="1100" baseline="0"/>
            <a:t> samples to analyze in Jena, based on Fahey's suggestions and excluding those already run at UCI</a:t>
          </a:r>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selection activeCell="A7" sqref="A7"/>
    </sheetView>
  </sheetViews>
  <sheetFormatPr baseColWidth="10" defaultRowHeight="15" x14ac:dyDescent="0"/>
  <sheetData>
    <row r="1" spans="1:2">
      <c r="A1" t="s">
        <v>71</v>
      </c>
    </row>
    <row r="2" spans="1:2">
      <c r="A2" t="s">
        <v>78</v>
      </c>
    </row>
    <row r="3" spans="1:2">
      <c r="A3" t="s">
        <v>79</v>
      </c>
    </row>
    <row r="4" spans="1:2">
      <c r="A4" t="s">
        <v>159</v>
      </c>
    </row>
    <row r="5" spans="1:2">
      <c r="A5" t="s">
        <v>160</v>
      </c>
    </row>
    <row r="6" spans="1:2">
      <c r="A6" t="s">
        <v>161</v>
      </c>
    </row>
    <row r="8" spans="1:2">
      <c r="A8" t="s">
        <v>72</v>
      </c>
      <c r="B8" t="s">
        <v>73</v>
      </c>
    </row>
    <row r="9" spans="1:2">
      <c r="A9">
        <v>1</v>
      </c>
      <c r="B9" t="s">
        <v>74</v>
      </c>
    </row>
    <row r="10" spans="1:2">
      <c r="A10">
        <v>2</v>
      </c>
      <c r="B10" t="s">
        <v>75</v>
      </c>
    </row>
    <row r="11" spans="1:2">
      <c r="A11">
        <v>3</v>
      </c>
      <c r="B11" t="s">
        <v>76</v>
      </c>
    </row>
    <row r="12" spans="1:2">
      <c r="A12">
        <v>4</v>
      </c>
      <c r="B12" t="s">
        <v>70</v>
      </c>
    </row>
    <row r="13" spans="1:2">
      <c r="A13">
        <v>5</v>
      </c>
      <c r="B13" t="s">
        <v>77</v>
      </c>
    </row>
    <row r="14" spans="1:2">
      <c r="A14">
        <v>6</v>
      </c>
      <c r="B14" t="s">
        <v>75</v>
      </c>
    </row>
    <row r="15" spans="1:2">
      <c r="A15">
        <v>7</v>
      </c>
      <c r="B15" t="s">
        <v>70</v>
      </c>
    </row>
    <row r="16" spans="1:2">
      <c r="A16">
        <v>8</v>
      </c>
      <c r="B16" t="s">
        <v>74</v>
      </c>
    </row>
    <row r="17" spans="1:2">
      <c r="A17">
        <v>9</v>
      </c>
      <c r="B17" t="s">
        <v>77</v>
      </c>
    </row>
    <row r="18" spans="1:2">
      <c r="A18">
        <v>10</v>
      </c>
      <c r="B18" t="s">
        <v>76</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2"/>
  <sheetViews>
    <sheetView workbookViewId="0">
      <pane xSplit="1" ySplit="1" topLeftCell="B2" activePane="bottomRight" state="frozen"/>
      <selection pane="topRight" activeCell="B1" sqref="B1"/>
      <selection pane="bottomLeft" activeCell="A2" sqref="A2"/>
      <selection pane="bottomRight" activeCell="H5" sqref="H5"/>
    </sheetView>
  </sheetViews>
  <sheetFormatPr baseColWidth="10" defaultRowHeight="15" x14ac:dyDescent="0"/>
  <cols>
    <col min="1" max="1" width="10.6640625" bestFit="1" customWidth="1"/>
    <col min="2" max="2" width="4.5" bestFit="1" customWidth="1"/>
    <col min="3" max="3" width="7.6640625" bestFit="1" customWidth="1"/>
    <col min="4" max="4" width="4.33203125" bestFit="1" customWidth="1"/>
    <col min="5" max="5" width="9.33203125" bestFit="1" customWidth="1"/>
    <col min="7" max="8" width="10.83203125" style="4"/>
    <col min="9" max="9" width="10.6640625" bestFit="1" customWidth="1"/>
    <col min="10" max="10" width="19.83203125" bestFit="1" customWidth="1"/>
    <col min="11" max="11" width="19.83203125" style="6" customWidth="1"/>
    <col min="12" max="12" width="50.33203125" bestFit="1" customWidth="1"/>
  </cols>
  <sheetData>
    <row r="1" spans="1:12">
      <c r="A1" t="s">
        <v>0</v>
      </c>
      <c r="B1" t="s">
        <v>1</v>
      </c>
      <c r="C1" t="s">
        <v>2</v>
      </c>
      <c r="D1" t="s">
        <v>3</v>
      </c>
      <c r="E1" t="s">
        <v>4</v>
      </c>
      <c r="F1" t="s">
        <v>69</v>
      </c>
      <c r="G1" s="4" t="s">
        <v>144</v>
      </c>
      <c r="H1" s="4" t="s">
        <v>145</v>
      </c>
      <c r="I1" t="s">
        <v>68</v>
      </c>
      <c r="J1" t="s">
        <v>138</v>
      </c>
      <c r="K1" s="6" t="s">
        <v>146</v>
      </c>
      <c r="L1" t="s">
        <v>141</v>
      </c>
    </row>
    <row r="2" spans="1:12">
      <c r="A2" t="s">
        <v>38</v>
      </c>
      <c r="B2">
        <v>1</v>
      </c>
      <c r="C2" t="s">
        <v>6</v>
      </c>
      <c r="D2">
        <v>1</v>
      </c>
      <c r="E2" t="s">
        <v>7</v>
      </c>
      <c r="F2" t="str">
        <f>VLOOKUP(B2,metadata!$A$9:$B$18,2,FALSE)</f>
        <v>mid2x</v>
      </c>
      <c r="G2" s="4">
        <v>10.743567909104357</v>
      </c>
      <c r="H2" s="4">
        <v>1.5266229122285044</v>
      </c>
      <c r="I2" s="1">
        <v>1</v>
      </c>
      <c r="J2" t="s">
        <v>139</v>
      </c>
      <c r="L2" t="s">
        <v>143</v>
      </c>
    </row>
    <row r="3" spans="1:12">
      <c r="A3" t="s">
        <v>39</v>
      </c>
      <c r="B3">
        <v>1</v>
      </c>
      <c r="C3" t="s">
        <v>6</v>
      </c>
      <c r="D3">
        <v>2</v>
      </c>
      <c r="E3" t="s">
        <v>7</v>
      </c>
      <c r="F3" t="str">
        <f>VLOOKUP(B3,metadata!$A$9:$B$18,2,FALSE)</f>
        <v>mid2x</v>
      </c>
      <c r="G3" s="4">
        <v>19.42181414159694</v>
      </c>
      <c r="H3" s="4">
        <v>2.0882026890712693</v>
      </c>
      <c r="I3" s="1">
        <v>1</v>
      </c>
      <c r="J3" t="s">
        <v>139</v>
      </c>
      <c r="L3" t="s">
        <v>143</v>
      </c>
    </row>
    <row r="4" spans="1:12">
      <c r="A4" t="s">
        <v>40</v>
      </c>
      <c r="B4">
        <v>1</v>
      </c>
      <c r="C4" t="s">
        <v>6</v>
      </c>
      <c r="D4">
        <v>3</v>
      </c>
      <c r="E4" t="s">
        <v>7</v>
      </c>
      <c r="F4" t="str">
        <f>VLOOKUP(B4,metadata!$A$9:$B$18,2,FALSE)</f>
        <v>mid2x</v>
      </c>
      <c r="G4" s="4">
        <v>24.737051490052899</v>
      </c>
      <c r="H4" s="4">
        <v>1.5478351284311502</v>
      </c>
      <c r="I4" s="1">
        <v>1</v>
      </c>
      <c r="J4" t="s">
        <v>139</v>
      </c>
      <c r="L4" t="s">
        <v>143</v>
      </c>
    </row>
    <row r="5" spans="1:12">
      <c r="A5" t="s">
        <v>41</v>
      </c>
      <c r="B5">
        <v>2</v>
      </c>
      <c r="C5" t="s">
        <v>6</v>
      </c>
      <c r="D5">
        <v>1</v>
      </c>
      <c r="E5" t="s">
        <v>7</v>
      </c>
      <c r="F5" t="str">
        <f>VLOOKUP(B5,metadata!$A$9:$B$18,2,FALSE)</f>
        <v>low</v>
      </c>
      <c r="I5" s="2">
        <v>0</v>
      </c>
      <c r="J5" t="s">
        <v>139</v>
      </c>
      <c r="L5" t="s">
        <v>148</v>
      </c>
    </row>
    <row r="6" spans="1:12">
      <c r="A6" t="s">
        <v>42</v>
      </c>
      <c r="B6">
        <v>2</v>
      </c>
      <c r="C6" t="s">
        <v>6</v>
      </c>
      <c r="D6">
        <v>2</v>
      </c>
      <c r="E6" t="s">
        <v>7</v>
      </c>
      <c r="F6" t="str">
        <f>VLOOKUP(B6,metadata!$A$9:$B$18,2,FALSE)</f>
        <v>low</v>
      </c>
      <c r="I6" s="2">
        <v>0</v>
      </c>
      <c r="J6" t="s">
        <v>139</v>
      </c>
      <c r="L6" t="s">
        <v>148</v>
      </c>
    </row>
    <row r="7" spans="1:12">
      <c r="A7" t="s">
        <v>43</v>
      </c>
      <c r="B7">
        <v>2</v>
      </c>
      <c r="C7" t="s">
        <v>6</v>
      </c>
      <c r="D7">
        <v>3</v>
      </c>
      <c r="E7" t="s">
        <v>7</v>
      </c>
      <c r="F7" t="str">
        <f>VLOOKUP(B7,metadata!$A$9:$B$18,2,FALSE)</f>
        <v>low</v>
      </c>
      <c r="I7" s="2">
        <v>0</v>
      </c>
      <c r="J7" t="s">
        <v>139</v>
      </c>
      <c r="L7" t="s">
        <v>148</v>
      </c>
    </row>
    <row r="8" spans="1:12">
      <c r="A8" t="s">
        <v>44</v>
      </c>
      <c r="B8">
        <v>3</v>
      </c>
      <c r="C8" t="s">
        <v>6</v>
      </c>
      <c r="D8">
        <v>1</v>
      </c>
      <c r="E8" t="s">
        <v>7</v>
      </c>
      <c r="F8" t="str">
        <f>VLOOKUP(B8,metadata!$A$9:$B$18,2,FALSE)</f>
        <v>mid</v>
      </c>
      <c r="I8" s="2">
        <v>0</v>
      </c>
      <c r="J8" t="s">
        <v>139</v>
      </c>
      <c r="L8" t="s">
        <v>148</v>
      </c>
    </row>
    <row r="9" spans="1:12">
      <c r="A9" t="s">
        <v>45</v>
      </c>
      <c r="B9">
        <v>3</v>
      </c>
      <c r="C9" t="s">
        <v>6</v>
      </c>
      <c r="D9">
        <v>2</v>
      </c>
      <c r="E9" t="s">
        <v>7</v>
      </c>
      <c r="F9" t="str">
        <f>VLOOKUP(B9,metadata!$A$9:$B$18,2,FALSE)</f>
        <v>mid</v>
      </c>
      <c r="I9" s="2">
        <v>0</v>
      </c>
      <c r="J9" t="s">
        <v>139</v>
      </c>
      <c r="L9" t="s">
        <v>148</v>
      </c>
    </row>
    <row r="10" spans="1:12">
      <c r="A10" t="s">
        <v>46</v>
      </c>
      <c r="B10">
        <v>3</v>
      </c>
      <c r="C10" t="s">
        <v>6</v>
      </c>
      <c r="D10">
        <v>3</v>
      </c>
      <c r="E10" t="s">
        <v>7</v>
      </c>
      <c r="F10" t="str">
        <f>VLOOKUP(B10,metadata!$A$9:$B$18,2,FALSE)</f>
        <v>mid</v>
      </c>
      <c r="I10" s="2">
        <v>0</v>
      </c>
      <c r="J10" t="s">
        <v>139</v>
      </c>
      <c r="L10" t="s">
        <v>148</v>
      </c>
    </row>
    <row r="11" spans="1:12">
      <c r="A11" t="s">
        <v>47</v>
      </c>
      <c r="B11">
        <v>4</v>
      </c>
      <c r="C11" t="s">
        <v>6</v>
      </c>
      <c r="D11">
        <v>1</v>
      </c>
      <c r="E11" t="s">
        <v>7</v>
      </c>
      <c r="F11" t="str">
        <f>VLOOKUP(B11,metadata!$A$9:$B$18,2,FALSE)</f>
        <v>Ctl</v>
      </c>
      <c r="G11" s="4">
        <v>8.709858897793854</v>
      </c>
      <c r="H11" s="4">
        <v>1.6263363932758916</v>
      </c>
      <c r="I11" s="1">
        <v>1</v>
      </c>
      <c r="J11" t="s">
        <v>139</v>
      </c>
      <c r="L11" t="s">
        <v>143</v>
      </c>
    </row>
    <row r="12" spans="1:12">
      <c r="A12" t="s">
        <v>48</v>
      </c>
      <c r="B12">
        <v>4</v>
      </c>
      <c r="C12" t="s">
        <v>6</v>
      </c>
      <c r="D12">
        <v>2</v>
      </c>
      <c r="E12" t="s">
        <v>7</v>
      </c>
      <c r="F12" t="str">
        <f>VLOOKUP(B12,metadata!$A$9:$B$18,2,FALSE)</f>
        <v>Ctl</v>
      </c>
      <c r="G12" s="4">
        <v>10.456991841141905</v>
      </c>
      <c r="H12" s="4">
        <v>1.6602305480386754</v>
      </c>
      <c r="I12" s="1">
        <v>1</v>
      </c>
      <c r="J12" t="s">
        <v>139</v>
      </c>
      <c r="L12" t="s">
        <v>143</v>
      </c>
    </row>
    <row r="13" spans="1:12">
      <c r="A13" t="s">
        <v>49</v>
      </c>
      <c r="B13">
        <v>4</v>
      </c>
      <c r="C13" t="s">
        <v>6</v>
      </c>
      <c r="D13">
        <v>3</v>
      </c>
      <c r="E13" t="s">
        <v>7</v>
      </c>
      <c r="F13" t="str">
        <f>VLOOKUP(B13,metadata!$A$9:$B$18,2,FALSE)</f>
        <v>Ctl</v>
      </c>
      <c r="G13" s="4">
        <v>8.1</v>
      </c>
      <c r="H13" s="4">
        <v>3</v>
      </c>
      <c r="I13" s="2">
        <v>0</v>
      </c>
      <c r="J13" t="s">
        <v>139</v>
      </c>
      <c r="K13" s="6" t="s">
        <v>149</v>
      </c>
      <c r="L13" t="s">
        <v>147</v>
      </c>
    </row>
    <row r="14" spans="1:12">
      <c r="A14" t="s">
        <v>50</v>
      </c>
      <c r="B14">
        <v>5</v>
      </c>
      <c r="C14" t="s">
        <v>6</v>
      </c>
      <c r="D14">
        <v>1</v>
      </c>
      <c r="E14" t="s">
        <v>7</v>
      </c>
      <c r="F14" t="str">
        <f>VLOOKUP(B14,metadata!$A$9:$B$18,2,FALSE)</f>
        <v>high</v>
      </c>
      <c r="G14" s="4">
        <v>58.9</v>
      </c>
      <c r="H14" s="4">
        <v>3.2</v>
      </c>
      <c r="I14" s="2">
        <v>0</v>
      </c>
      <c r="J14" t="s">
        <v>139</v>
      </c>
      <c r="K14" s="6" t="s">
        <v>149</v>
      </c>
      <c r="L14" t="s">
        <v>147</v>
      </c>
    </row>
    <row r="15" spans="1:12">
      <c r="A15" t="s">
        <v>51</v>
      </c>
      <c r="B15">
        <v>5</v>
      </c>
      <c r="C15" t="s">
        <v>6</v>
      </c>
      <c r="D15">
        <v>2</v>
      </c>
      <c r="E15" t="s">
        <v>7</v>
      </c>
      <c r="F15" t="str">
        <f>VLOOKUP(B15,metadata!$A$9:$B$18,2,FALSE)</f>
        <v>high</v>
      </c>
      <c r="G15" s="4">
        <v>18.3</v>
      </c>
      <c r="H15" s="4">
        <v>3</v>
      </c>
      <c r="I15" s="2">
        <v>0</v>
      </c>
      <c r="J15" t="s">
        <v>139</v>
      </c>
      <c r="K15" s="6" t="s">
        <v>149</v>
      </c>
      <c r="L15" t="s">
        <v>147</v>
      </c>
    </row>
    <row r="16" spans="1:12">
      <c r="A16" t="s">
        <v>52</v>
      </c>
      <c r="B16">
        <v>5</v>
      </c>
      <c r="C16" t="s">
        <v>6</v>
      </c>
      <c r="D16">
        <v>3</v>
      </c>
      <c r="E16" t="s">
        <v>7</v>
      </c>
      <c r="F16" t="str">
        <f>VLOOKUP(B16,metadata!$A$9:$B$18,2,FALSE)</f>
        <v>high</v>
      </c>
      <c r="G16" s="4">
        <v>10.199999999999999</v>
      </c>
      <c r="H16" s="4">
        <v>3</v>
      </c>
      <c r="I16" s="2">
        <v>0</v>
      </c>
      <c r="J16" t="s">
        <v>139</v>
      </c>
      <c r="K16" s="6" t="s">
        <v>149</v>
      </c>
      <c r="L16" t="s">
        <v>147</v>
      </c>
    </row>
    <row r="17" spans="1:12">
      <c r="A17" t="s">
        <v>53</v>
      </c>
      <c r="B17">
        <v>6</v>
      </c>
      <c r="C17" t="s">
        <v>6</v>
      </c>
      <c r="D17">
        <v>1</v>
      </c>
      <c r="E17" t="s">
        <v>7</v>
      </c>
      <c r="F17" t="str">
        <f>VLOOKUP(B17,metadata!$A$9:$B$18,2,FALSE)</f>
        <v>low</v>
      </c>
      <c r="I17" s="2">
        <v>0</v>
      </c>
      <c r="J17" t="s">
        <v>139</v>
      </c>
      <c r="L17" t="s">
        <v>148</v>
      </c>
    </row>
    <row r="18" spans="1:12">
      <c r="A18" t="s">
        <v>54</v>
      </c>
      <c r="B18">
        <v>6</v>
      </c>
      <c r="C18" t="s">
        <v>6</v>
      </c>
      <c r="D18">
        <v>2</v>
      </c>
      <c r="E18" t="s">
        <v>7</v>
      </c>
      <c r="F18" t="str">
        <f>VLOOKUP(B18,metadata!$A$9:$B$18,2,FALSE)</f>
        <v>low</v>
      </c>
      <c r="I18" s="2">
        <v>0</v>
      </c>
      <c r="J18" t="s">
        <v>139</v>
      </c>
      <c r="L18" t="s">
        <v>148</v>
      </c>
    </row>
    <row r="19" spans="1:12">
      <c r="A19" t="s">
        <v>55</v>
      </c>
      <c r="B19">
        <v>6</v>
      </c>
      <c r="C19" t="s">
        <v>6</v>
      </c>
      <c r="D19">
        <v>3</v>
      </c>
      <c r="E19" t="s">
        <v>7</v>
      </c>
      <c r="F19" t="str">
        <f>VLOOKUP(B19,metadata!$A$9:$B$18,2,FALSE)</f>
        <v>low</v>
      </c>
      <c r="I19" s="2">
        <v>0</v>
      </c>
      <c r="J19" t="s">
        <v>139</v>
      </c>
      <c r="L19" t="s">
        <v>148</v>
      </c>
    </row>
    <row r="20" spans="1:12">
      <c r="A20" t="s">
        <v>56</v>
      </c>
      <c r="B20">
        <v>7</v>
      </c>
      <c r="C20" t="s">
        <v>6</v>
      </c>
      <c r="D20">
        <v>1</v>
      </c>
      <c r="E20" t="s">
        <v>7</v>
      </c>
      <c r="F20" t="str">
        <f>VLOOKUP(B20,metadata!$A$9:$B$18,2,FALSE)</f>
        <v>Ctl</v>
      </c>
      <c r="G20" s="4">
        <v>7.2291642446598026</v>
      </c>
      <c r="H20" s="4">
        <v>1.6066871396343751</v>
      </c>
      <c r="I20" s="1">
        <v>1</v>
      </c>
      <c r="J20" t="s">
        <v>139</v>
      </c>
      <c r="L20" t="s">
        <v>143</v>
      </c>
    </row>
    <row r="21" spans="1:12">
      <c r="A21" t="s">
        <v>57</v>
      </c>
      <c r="B21">
        <v>7</v>
      </c>
      <c r="C21" t="s">
        <v>6</v>
      </c>
      <c r="D21">
        <v>2</v>
      </c>
      <c r="E21" t="s">
        <v>7</v>
      </c>
      <c r="F21" t="str">
        <f>VLOOKUP(B21,metadata!$A$9:$B$18,2,FALSE)</f>
        <v>Ctl</v>
      </c>
      <c r="G21" s="4">
        <v>6.8544983078786537</v>
      </c>
      <c r="H21" s="4">
        <v>1.8280473854575578</v>
      </c>
      <c r="I21" s="1">
        <v>1</v>
      </c>
      <c r="J21" t="s">
        <v>139</v>
      </c>
      <c r="L21" t="s">
        <v>143</v>
      </c>
    </row>
    <row r="22" spans="1:12">
      <c r="A22" t="s">
        <v>58</v>
      </c>
      <c r="B22">
        <v>7</v>
      </c>
      <c r="C22" t="s">
        <v>6</v>
      </c>
      <c r="D22">
        <v>3</v>
      </c>
      <c r="E22" t="s">
        <v>7</v>
      </c>
      <c r="F22" t="str">
        <f>VLOOKUP(B22,metadata!$A$9:$B$18,2,FALSE)</f>
        <v>Ctl</v>
      </c>
      <c r="G22" s="4">
        <v>12.786364738065714</v>
      </c>
      <c r="H22" s="4">
        <v>1.5332754242136226</v>
      </c>
      <c r="I22" s="1">
        <v>1</v>
      </c>
      <c r="J22" t="s">
        <v>139</v>
      </c>
      <c r="L22" t="s">
        <v>143</v>
      </c>
    </row>
    <row r="23" spans="1:12">
      <c r="A23" t="s">
        <v>59</v>
      </c>
      <c r="B23">
        <v>8</v>
      </c>
      <c r="C23" t="s">
        <v>6</v>
      </c>
      <c r="D23">
        <v>1</v>
      </c>
      <c r="E23" t="s">
        <v>7</v>
      </c>
      <c r="F23" t="str">
        <f>VLOOKUP(B23,metadata!$A$9:$B$18,2,FALSE)</f>
        <v>mid2x</v>
      </c>
      <c r="G23" s="4">
        <v>2.7355482283517585</v>
      </c>
      <c r="H23" s="4">
        <v>1.8220205991730614</v>
      </c>
      <c r="I23" s="1">
        <v>1</v>
      </c>
      <c r="J23" t="s">
        <v>139</v>
      </c>
      <c r="L23" t="s">
        <v>143</v>
      </c>
    </row>
    <row r="24" spans="1:12">
      <c r="A24" t="s">
        <v>60</v>
      </c>
      <c r="B24">
        <v>8</v>
      </c>
      <c r="C24" t="s">
        <v>6</v>
      </c>
      <c r="D24">
        <v>2</v>
      </c>
      <c r="E24" t="s">
        <v>7</v>
      </c>
      <c r="F24" t="str">
        <f>VLOOKUP(B24,metadata!$A$9:$B$18,2,FALSE)</f>
        <v>mid2x</v>
      </c>
      <c r="G24" s="4">
        <v>7</v>
      </c>
      <c r="H24" s="4">
        <v>1.9</v>
      </c>
      <c r="I24" s="2">
        <v>0</v>
      </c>
      <c r="J24" t="s">
        <v>139</v>
      </c>
      <c r="K24" s="6" t="s">
        <v>149</v>
      </c>
      <c r="L24" s="8" t="s">
        <v>147</v>
      </c>
    </row>
    <row r="25" spans="1:12">
      <c r="A25" t="s">
        <v>61</v>
      </c>
      <c r="B25">
        <v>8</v>
      </c>
      <c r="C25" t="s">
        <v>6</v>
      </c>
      <c r="D25">
        <v>3</v>
      </c>
      <c r="E25" t="s">
        <v>7</v>
      </c>
      <c r="F25" t="str">
        <f>VLOOKUP(B25,metadata!$A$9:$B$18,2,FALSE)</f>
        <v>mid2x</v>
      </c>
      <c r="G25" s="4">
        <v>5.3412733983810856</v>
      </c>
      <c r="H25" s="4">
        <v>2.075505774254891</v>
      </c>
      <c r="I25" s="1">
        <v>1</v>
      </c>
      <c r="J25" t="s">
        <v>139</v>
      </c>
      <c r="L25" t="s">
        <v>143</v>
      </c>
    </row>
    <row r="26" spans="1:12">
      <c r="A26" t="s">
        <v>62</v>
      </c>
      <c r="B26">
        <v>9</v>
      </c>
      <c r="C26" t="s">
        <v>6</v>
      </c>
      <c r="D26">
        <v>1</v>
      </c>
      <c r="E26" t="s">
        <v>7</v>
      </c>
      <c r="F26" t="str">
        <f>VLOOKUP(B26,metadata!$A$9:$B$18,2,FALSE)</f>
        <v>high</v>
      </c>
      <c r="G26" s="4">
        <v>18.399999999999999</v>
      </c>
      <c r="H26" s="4">
        <v>3</v>
      </c>
      <c r="I26" s="2">
        <v>0</v>
      </c>
      <c r="J26" t="s">
        <v>139</v>
      </c>
      <c r="K26" s="6" t="s">
        <v>149</v>
      </c>
      <c r="L26" t="s">
        <v>147</v>
      </c>
    </row>
    <row r="27" spans="1:12">
      <c r="A27" t="s">
        <v>63</v>
      </c>
      <c r="B27">
        <v>9</v>
      </c>
      <c r="C27" t="s">
        <v>6</v>
      </c>
      <c r="D27">
        <v>2</v>
      </c>
      <c r="E27" t="s">
        <v>7</v>
      </c>
      <c r="F27" t="str">
        <f>VLOOKUP(B27,metadata!$A$9:$B$18,2,FALSE)</f>
        <v>high</v>
      </c>
      <c r="G27" s="4">
        <v>16.2</v>
      </c>
      <c r="H27" s="4">
        <v>3</v>
      </c>
      <c r="I27" s="2">
        <v>0</v>
      </c>
      <c r="J27" t="s">
        <v>139</v>
      </c>
      <c r="K27" s="6" t="s">
        <v>149</v>
      </c>
      <c r="L27" t="s">
        <v>147</v>
      </c>
    </row>
    <row r="28" spans="1:12">
      <c r="A28" t="s">
        <v>64</v>
      </c>
      <c r="B28">
        <v>9</v>
      </c>
      <c r="C28" t="s">
        <v>6</v>
      </c>
      <c r="D28">
        <v>3</v>
      </c>
      <c r="E28" t="s">
        <v>7</v>
      </c>
      <c r="F28" t="str">
        <f>VLOOKUP(B28,metadata!$A$9:$B$18,2,FALSE)</f>
        <v>high</v>
      </c>
      <c r="G28" s="4">
        <v>15.9</v>
      </c>
      <c r="H28" s="4">
        <v>3</v>
      </c>
      <c r="I28" s="2">
        <v>0</v>
      </c>
      <c r="J28" t="s">
        <v>139</v>
      </c>
      <c r="K28" s="6" t="s">
        <v>149</v>
      </c>
      <c r="L28" t="s">
        <v>147</v>
      </c>
    </row>
    <row r="29" spans="1:12">
      <c r="A29" t="s">
        <v>65</v>
      </c>
      <c r="B29">
        <v>10</v>
      </c>
      <c r="C29" t="s">
        <v>6</v>
      </c>
      <c r="D29">
        <v>1</v>
      </c>
      <c r="E29" t="s">
        <v>7</v>
      </c>
      <c r="F29" t="str">
        <f>VLOOKUP(B29,metadata!$A$9:$B$18,2,FALSE)</f>
        <v>mid</v>
      </c>
      <c r="I29" s="2">
        <v>0</v>
      </c>
      <c r="J29" t="s">
        <v>139</v>
      </c>
      <c r="L29" t="s">
        <v>148</v>
      </c>
    </row>
    <row r="30" spans="1:12">
      <c r="A30" t="s">
        <v>66</v>
      </c>
      <c r="B30">
        <v>10</v>
      </c>
      <c r="C30" t="s">
        <v>6</v>
      </c>
      <c r="D30">
        <v>2</v>
      </c>
      <c r="E30" t="s">
        <v>7</v>
      </c>
      <c r="F30" t="str">
        <f>VLOOKUP(B30,metadata!$A$9:$B$18,2,FALSE)</f>
        <v>mid</v>
      </c>
      <c r="I30" s="2">
        <v>0</v>
      </c>
      <c r="J30" t="s">
        <v>139</v>
      </c>
      <c r="L30" t="s">
        <v>148</v>
      </c>
    </row>
    <row r="31" spans="1:12">
      <c r="A31" t="s">
        <v>67</v>
      </c>
      <c r="B31">
        <v>10</v>
      </c>
      <c r="C31" t="s">
        <v>6</v>
      </c>
      <c r="D31">
        <v>3</v>
      </c>
      <c r="E31" t="s">
        <v>7</v>
      </c>
      <c r="F31" t="str">
        <f>VLOOKUP(B31,metadata!$A$9:$B$18,2,FALSE)</f>
        <v>mid</v>
      </c>
      <c r="I31" s="2">
        <v>0</v>
      </c>
      <c r="J31" t="s">
        <v>139</v>
      </c>
      <c r="L31" t="s">
        <v>148</v>
      </c>
    </row>
    <row r="32" spans="1:12">
      <c r="A32" t="s">
        <v>8</v>
      </c>
      <c r="B32">
        <v>1</v>
      </c>
      <c r="C32" t="s">
        <v>5</v>
      </c>
      <c r="D32">
        <v>1</v>
      </c>
      <c r="E32" t="s">
        <v>7</v>
      </c>
      <c r="F32" t="str">
        <f>VLOOKUP(B32,metadata!$A$9:$B$18,2,FALSE)</f>
        <v>mid2x</v>
      </c>
      <c r="G32" s="4">
        <v>17.8</v>
      </c>
      <c r="H32" s="4">
        <v>1.9</v>
      </c>
      <c r="I32" s="2">
        <v>0</v>
      </c>
      <c r="J32" t="s">
        <v>139</v>
      </c>
      <c r="K32" s="6" t="s">
        <v>149</v>
      </c>
      <c r="L32" t="s">
        <v>147</v>
      </c>
    </row>
    <row r="33" spans="1:12">
      <c r="A33" t="s">
        <v>9</v>
      </c>
      <c r="B33">
        <v>1</v>
      </c>
      <c r="C33" t="s">
        <v>5</v>
      </c>
      <c r="D33">
        <v>2</v>
      </c>
      <c r="E33" t="s">
        <v>7</v>
      </c>
      <c r="F33" t="str">
        <f>VLOOKUP(B33,metadata!$A$9:$B$18,2,FALSE)</f>
        <v>mid2x</v>
      </c>
      <c r="G33" s="4">
        <v>12.3</v>
      </c>
      <c r="H33" s="4">
        <v>2</v>
      </c>
      <c r="I33" s="2">
        <v>0</v>
      </c>
      <c r="J33" t="s">
        <v>139</v>
      </c>
      <c r="K33" s="6" t="s">
        <v>149</v>
      </c>
      <c r="L33" t="s">
        <v>147</v>
      </c>
    </row>
    <row r="34" spans="1:12">
      <c r="A34" t="s">
        <v>10</v>
      </c>
      <c r="B34">
        <v>1</v>
      </c>
      <c r="C34" t="s">
        <v>5</v>
      </c>
      <c r="D34">
        <v>3</v>
      </c>
      <c r="E34" t="s">
        <v>7</v>
      </c>
      <c r="F34" t="str">
        <f>VLOOKUP(B34,metadata!$A$9:$B$18,2,FALSE)</f>
        <v>mid2x</v>
      </c>
      <c r="G34" s="4">
        <v>10.5</v>
      </c>
      <c r="H34" s="4">
        <v>1.9</v>
      </c>
      <c r="I34" s="2">
        <v>0</v>
      </c>
      <c r="J34" t="s">
        <v>139</v>
      </c>
      <c r="K34" s="6" t="s">
        <v>149</v>
      </c>
      <c r="L34" t="s">
        <v>147</v>
      </c>
    </row>
    <row r="35" spans="1:12">
      <c r="A35" t="s">
        <v>11</v>
      </c>
      <c r="B35">
        <v>2</v>
      </c>
      <c r="C35" t="s">
        <v>5</v>
      </c>
      <c r="D35">
        <v>1</v>
      </c>
      <c r="E35" t="s">
        <v>7</v>
      </c>
      <c r="F35" s="3" t="str">
        <f>VLOOKUP(B35,metadata!$A$9:$B$18,2,FALSE)</f>
        <v>low</v>
      </c>
      <c r="G35" s="5"/>
      <c r="H35" s="5"/>
      <c r="I35" s="2">
        <v>0</v>
      </c>
      <c r="J35" s="3" t="s">
        <v>140</v>
      </c>
      <c r="K35" s="7"/>
      <c r="L35" t="s">
        <v>150</v>
      </c>
    </row>
    <row r="36" spans="1:12">
      <c r="A36" t="s">
        <v>12</v>
      </c>
      <c r="B36">
        <v>2</v>
      </c>
      <c r="C36" t="s">
        <v>5</v>
      </c>
      <c r="D36">
        <v>2</v>
      </c>
      <c r="E36" t="s">
        <v>7</v>
      </c>
      <c r="F36" s="3" t="str">
        <f>VLOOKUP(B36,metadata!$A$9:$B$18,2,FALSE)</f>
        <v>low</v>
      </c>
      <c r="G36" s="5"/>
      <c r="H36" s="5"/>
      <c r="I36" s="2">
        <v>0</v>
      </c>
      <c r="J36" s="3" t="s">
        <v>140</v>
      </c>
      <c r="K36" s="7"/>
      <c r="L36" t="s">
        <v>150</v>
      </c>
    </row>
    <row r="37" spans="1:12">
      <c r="A37" t="s">
        <v>13</v>
      </c>
      <c r="B37">
        <v>2</v>
      </c>
      <c r="C37" t="s">
        <v>5</v>
      </c>
      <c r="D37">
        <v>3</v>
      </c>
      <c r="E37" t="s">
        <v>7</v>
      </c>
      <c r="F37" s="3" t="str">
        <f>VLOOKUP(B37,metadata!$A$9:$B$18,2,FALSE)</f>
        <v>low</v>
      </c>
      <c r="G37" s="5"/>
      <c r="H37" s="5"/>
      <c r="I37" s="2">
        <v>0</v>
      </c>
      <c r="J37" s="3" t="s">
        <v>140</v>
      </c>
      <c r="K37" s="7"/>
      <c r="L37" t="s">
        <v>150</v>
      </c>
    </row>
    <row r="38" spans="1:12">
      <c r="A38" t="s">
        <v>14</v>
      </c>
      <c r="B38">
        <v>3</v>
      </c>
      <c r="C38" t="s">
        <v>5</v>
      </c>
      <c r="D38">
        <v>1</v>
      </c>
      <c r="E38" t="s">
        <v>7</v>
      </c>
      <c r="F38" t="str">
        <f>VLOOKUP(B38,metadata!$A$9:$B$18,2,FALSE)</f>
        <v>mid</v>
      </c>
      <c r="I38" s="2">
        <v>0</v>
      </c>
      <c r="J38" t="s">
        <v>140</v>
      </c>
      <c r="L38" t="s">
        <v>148</v>
      </c>
    </row>
    <row r="39" spans="1:12">
      <c r="A39" t="s">
        <v>15</v>
      </c>
      <c r="B39">
        <v>3</v>
      </c>
      <c r="C39" t="s">
        <v>5</v>
      </c>
      <c r="D39">
        <v>2</v>
      </c>
      <c r="E39" t="s">
        <v>7</v>
      </c>
      <c r="F39" t="str">
        <f>VLOOKUP(B39,metadata!$A$9:$B$18,2,FALSE)</f>
        <v>mid</v>
      </c>
      <c r="I39" s="2">
        <v>0</v>
      </c>
      <c r="J39" t="s">
        <v>140</v>
      </c>
      <c r="L39" t="s">
        <v>148</v>
      </c>
    </row>
    <row r="40" spans="1:12">
      <c r="A40" t="s">
        <v>16</v>
      </c>
      <c r="B40">
        <v>3</v>
      </c>
      <c r="C40" t="s">
        <v>5</v>
      </c>
      <c r="D40">
        <v>3</v>
      </c>
      <c r="E40" t="s">
        <v>7</v>
      </c>
      <c r="F40" t="str">
        <f>VLOOKUP(B40,metadata!$A$9:$B$18,2,FALSE)</f>
        <v>mid</v>
      </c>
      <c r="I40" s="2">
        <v>0</v>
      </c>
      <c r="J40" t="s">
        <v>140</v>
      </c>
      <c r="L40" t="s">
        <v>148</v>
      </c>
    </row>
    <row r="41" spans="1:12">
      <c r="A41" t="s">
        <v>17</v>
      </c>
      <c r="B41">
        <v>4</v>
      </c>
      <c r="C41" t="s">
        <v>5</v>
      </c>
      <c r="D41">
        <v>1</v>
      </c>
      <c r="E41" t="s">
        <v>7</v>
      </c>
      <c r="F41" t="str">
        <f>VLOOKUP(B41,metadata!$A$9:$B$18,2,FALSE)</f>
        <v>Ctl</v>
      </c>
      <c r="G41" s="4">
        <v>17</v>
      </c>
      <c r="H41" s="4">
        <v>3.1</v>
      </c>
      <c r="I41" s="2">
        <v>0</v>
      </c>
      <c r="J41" t="s">
        <v>140</v>
      </c>
      <c r="K41" s="6" t="s">
        <v>149</v>
      </c>
      <c r="L41" t="s">
        <v>147</v>
      </c>
    </row>
    <row r="42" spans="1:12">
      <c r="A42" t="s">
        <v>18</v>
      </c>
      <c r="B42">
        <v>4</v>
      </c>
      <c r="C42" t="s">
        <v>5</v>
      </c>
      <c r="D42">
        <v>2</v>
      </c>
      <c r="E42" t="s">
        <v>7</v>
      </c>
      <c r="F42" t="str">
        <f>VLOOKUP(B42,metadata!$A$9:$B$18,2,FALSE)</f>
        <v>Ctl</v>
      </c>
      <c r="G42" s="4">
        <v>13</v>
      </c>
      <c r="H42" s="4">
        <v>3</v>
      </c>
      <c r="I42" s="2">
        <v>0</v>
      </c>
      <c r="J42" t="s">
        <v>140</v>
      </c>
      <c r="K42" s="6" t="s">
        <v>149</v>
      </c>
      <c r="L42" t="s">
        <v>147</v>
      </c>
    </row>
    <row r="43" spans="1:12">
      <c r="A43" t="s">
        <v>19</v>
      </c>
      <c r="B43">
        <v>4</v>
      </c>
      <c r="C43" t="s">
        <v>5</v>
      </c>
      <c r="D43">
        <v>3</v>
      </c>
      <c r="E43" t="s">
        <v>7</v>
      </c>
      <c r="F43" t="str">
        <f>VLOOKUP(B43,metadata!$A$9:$B$18,2,FALSE)</f>
        <v>Ctl</v>
      </c>
      <c r="G43" s="4">
        <v>11.3</v>
      </c>
      <c r="H43" s="4">
        <v>3</v>
      </c>
      <c r="I43" s="2">
        <v>0</v>
      </c>
      <c r="J43" t="s">
        <v>140</v>
      </c>
      <c r="K43" s="6" t="s">
        <v>149</v>
      </c>
      <c r="L43" t="s">
        <v>147</v>
      </c>
    </row>
    <row r="44" spans="1:12">
      <c r="A44" t="s">
        <v>20</v>
      </c>
      <c r="B44">
        <v>5</v>
      </c>
      <c r="C44" t="s">
        <v>5</v>
      </c>
      <c r="D44">
        <v>1</v>
      </c>
      <c r="E44" t="s">
        <v>7</v>
      </c>
      <c r="F44" t="str">
        <f>VLOOKUP(B44,metadata!$A$9:$B$18,2,FALSE)</f>
        <v>high</v>
      </c>
      <c r="G44" s="4">
        <v>9.5</v>
      </c>
      <c r="H44" s="4">
        <v>3</v>
      </c>
      <c r="I44" s="2">
        <v>0</v>
      </c>
      <c r="J44" t="s">
        <v>140</v>
      </c>
      <c r="K44" s="6" t="s">
        <v>149</v>
      </c>
      <c r="L44" t="s">
        <v>147</v>
      </c>
    </row>
    <row r="45" spans="1:12">
      <c r="A45" t="s">
        <v>21</v>
      </c>
      <c r="B45">
        <v>5</v>
      </c>
      <c r="C45" t="s">
        <v>5</v>
      </c>
      <c r="D45">
        <v>2</v>
      </c>
      <c r="E45" t="s">
        <v>7</v>
      </c>
      <c r="F45" t="str">
        <f>VLOOKUP(B45,metadata!$A$9:$B$18,2,FALSE)</f>
        <v>high</v>
      </c>
      <c r="G45" s="4">
        <v>8.3000000000000007</v>
      </c>
      <c r="H45" s="4">
        <v>3</v>
      </c>
      <c r="I45" s="2">
        <v>0</v>
      </c>
      <c r="J45" t="s">
        <v>140</v>
      </c>
      <c r="K45" s="6" t="s">
        <v>149</v>
      </c>
      <c r="L45" t="s">
        <v>147</v>
      </c>
    </row>
    <row r="46" spans="1:12">
      <c r="A46" t="s">
        <v>22</v>
      </c>
      <c r="B46">
        <v>5</v>
      </c>
      <c r="C46" t="s">
        <v>5</v>
      </c>
      <c r="D46">
        <v>3</v>
      </c>
      <c r="E46" t="s">
        <v>7</v>
      </c>
      <c r="F46" t="str">
        <f>VLOOKUP(B46,metadata!$A$9:$B$18,2,FALSE)</f>
        <v>high</v>
      </c>
      <c r="G46" s="4">
        <v>6.9</v>
      </c>
      <c r="H46" s="4">
        <v>3</v>
      </c>
      <c r="I46" s="2">
        <v>0</v>
      </c>
      <c r="J46" t="s">
        <v>140</v>
      </c>
      <c r="K46" s="6" t="s">
        <v>149</v>
      </c>
      <c r="L46" t="s">
        <v>147</v>
      </c>
    </row>
    <row r="47" spans="1:12">
      <c r="A47" t="s">
        <v>23</v>
      </c>
      <c r="B47">
        <v>6</v>
      </c>
      <c r="C47" t="s">
        <v>5</v>
      </c>
      <c r="D47">
        <v>1</v>
      </c>
      <c r="E47" t="s">
        <v>7</v>
      </c>
      <c r="F47" s="3" t="str">
        <f>VLOOKUP(B47,metadata!$A$9:$B$18,2,FALSE)</f>
        <v>low</v>
      </c>
      <c r="G47" s="5"/>
      <c r="H47" s="5"/>
      <c r="I47" s="2">
        <v>0</v>
      </c>
      <c r="J47" s="3" t="s">
        <v>140</v>
      </c>
      <c r="K47" s="7"/>
      <c r="L47" t="s">
        <v>142</v>
      </c>
    </row>
    <row r="48" spans="1:12">
      <c r="A48" t="s">
        <v>24</v>
      </c>
      <c r="B48">
        <v>6</v>
      </c>
      <c r="C48" t="s">
        <v>5</v>
      </c>
      <c r="D48">
        <v>2</v>
      </c>
      <c r="E48" t="s">
        <v>7</v>
      </c>
      <c r="F48" s="3" t="str">
        <f>VLOOKUP(B48,metadata!$A$9:$B$18,2,FALSE)</f>
        <v>low</v>
      </c>
      <c r="G48" s="5"/>
      <c r="H48" s="5"/>
      <c r="I48" s="2">
        <v>0</v>
      </c>
      <c r="J48" s="3" t="s">
        <v>140</v>
      </c>
      <c r="K48" s="7"/>
      <c r="L48" t="s">
        <v>142</v>
      </c>
    </row>
    <row r="49" spans="1:12">
      <c r="A49" t="s">
        <v>25</v>
      </c>
      <c r="B49">
        <v>6</v>
      </c>
      <c r="C49" t="s">
        <v>5</v>
      </c>
      <c r="D49">
        <v>3</v>
      </c>
      <c r="E49" t="s">
        <v>7</v>
      </c>
      <c r="F49" s="3" t="str">
        <f>VLOOKUP(B49,metadata!$A$9:$B$18,2,FALSE)</f>
        <v>low</v>
      </c>
      <c r="G49" s="5"/>
      <c r="H49" s="5"/>
      <c r="I49" s="2">
        <v>0</v>
      </c>
      <c r="J49" s="3" t="s">
        <v>140</v>
      </c>
      <c r="K49" s="7"/>
      <c r="L49" t="s">
        <v>142</v>
      </c>
    </row>
    <row r="50" spans="1:12">
      <c r="A50" t="s">
        <v>26</v>
      </c>
      <c r="B50">
        <v>7</v>
      </c>
      <c r="C50" t="s">
        <v>5</v>
      </c>
      <c r="D50">
        <v>1</v>
      </c>
      <c r="E50" t="s">
        <v>7</v>
      </c>
      <c r="F50" t="str">
        <f>VLOOKUP(B50,metadata!$A$9:$B$18,2,FALSE)</f>
        <v>Ctl</v>
      </c>
      <c r="G50" s="4">
        <v>8.1999999999999993</v>
      </c>
      <c r="H50" s="4">
        <v>3</v>
      </c>
      <c r="I50" s="2">
        <v>0</v>
      </c>
      <c r="J50" t="s">
        <v>140</v>
      </c>
      <c r="K50" s="6" t="s">
        <v>149</v>
      </c>
      <c r="L50" t="s">
        <v>147</v>
      </c>
    </row>
    <row r="51" spans="1:12">
      <c r="A51" t="s">
        <v>27</v>
      </c>
      <c r="B51">
        <v>7</v>
      </c>
      <c r="C51" t="s">
        <v>5</v>
      </c>
      <c r="D51">
        <v>2</v>
      </c>
      <c r="E51" t="s">
        <v>7</v>
      </c>
      <c r="F51" t="str">
        <f>VLOOKUP(B51,metadata!$A$9:$B$18,2,FALSE)</f>
        <v>Ctl</v>
      </c>
      <c r="G51" s="4">
        <v>3.9</v>
      </c>
      <c r="H51" s="4">
        <v>3</v>
      </c>
      <c r="I51" s="2">
        <v>0</v>
      </c>
      <c r="J51" t="s">
        <v>139</v>
      </c>
      <c r="K51" s="6" t="s">
        <v>149</v>
      </c>
      <c r="L51" t="s">
        <v>147</v>
      </c>
    </row>
    <row r="52" spans="1:12">
      <c r="A52" t="s">
        <v>28</v>
      </c>
      <c r="B52">
        <v>7</v>
      </c>
      <c r="C52" t="s">
        <v>5</v>
      </c>
      <c r="D52">
        <v>3</v>
      </c>
      <c r="E52" t="s">
        <v>7</v>
      </c>
      <c r="F52" t="str">
        <f>VLOOKUP(B52,metadata!$A$9:$B$18,2,FALSE)</f>
        <v>Ctl</v>
      </c>
      <c r="G52" s="4">
        <v>15.8</v>
      </c>
      <c r="H52" s="4">
        <v>3</v>
      </c>
      <c r="I52" s="2">
        <v>0</v>
      </c>
      <c r="J52" t="s">
        <v>139</v>
      </c>
      <c r="K52" s="6" t="s">
        <v>149</v>
      </c>
      <c r="L52" t="s">
        <v>147</v>
      </c>
    </row>
    <row r="53" spans="1:12">
      <c r="A53" t="s">
        <v>29</v>
      </c>
      <c r="B53">
        <v>8</v>
      </c>
      <c r="C53" t="s">
        <v>5</v>
      </c>
      <c r="D53">
        <v>1</v>
      </c>
      <c r="E53" t="s">
        <v>7</v>
      </c>
      <c r="F53" t="str">
        <f>VLOOKUP(B53,metadata!$A$9:$B$18,2,FALSE)</f>
        <v>mid2x</v>
      </c>
      <c r="G53" s="4">
        <v>10.4</v>
      </c>
      <c r="H53" s="4">
        <v>1.9</v>
      </c>
      <c r="I53" s="2">
        <v>0</v>
      </c>
      <c r="J53" t="s">
        <v>139</v>
      </c>
      <c r="K53" s="6" t="s">
        <v>149</v>
      </c>
      <c r="L53" t="s">
        <v>147</v>
      </c>
    </row>
    <row r="54" spans="1:12">
      <c r="A54" t="s">
        <v>30</v>
      </c>
      <c r="B54">
        <v>8</v>
      </c>
      <c r="C54" t="s">
        <v>5</v>
      </c>
      <c r="D54">
        <v>2</v>
      </c>
      <c r="E54" t="s">
        <v>7</v>
      </c>
      <c r="F54" t="str">
        <f>VLOOKUP(B54,metadata!$A$9:$B$18,2,FALSE)</f>
        <v>mid2x</v>
      </c>
      <c r="G54" s="4">
        <v>9.6999999999999993</v>
      </c>
      <c r="H54" s="4">
        <v>1.9</v>
      </c>
      <c r="I54" s="2">
        <v>0</v>
      </c>
      <c r="J54" t="s">
        <v>139</v>
      </c>
      <c r="K54" s="6" t="s">
        <v>149</v>
      </c>
      <c r="L54" t="s">
        <v>147</v>
      </c>
    </row>
    <row r="55" spans="1:12">
      <c r="A55" t="s">
        <v>31</v>
      </c>
      <c r="B55">
        <v>8</v>
      </c>
      <c r="C55" t="s">
        <v>5</v>
      </c>
      <c r="D55">
        <v>3</v>
      </c>
      <c r="E55" t="s">
        <v>7</v>
      </c>
      <c r="F55" t="str">
        <f>VLOOKUP(B55,metadata!$A$9:$B$18,2,FALSE)</f>
        <v>mid2x</v>
      </c>
      <c r="G55" s="4">
        <v>14.5</v>
      </c>
      <c r="H55" s="4">
        <v>1.9</v>
      </c>
      <c r="I55" s="2">
        <v>0</v>
      </c>
      <c r="J55" t="s">
        <v>139</v>
      </c>
      <c r="K55" s="6" t="s">
        <v>149</v>
      </c>
      <c r="L55" t="s">
        <v>147</v>
      </c>
    </row>
    <row r="56" spans="1:12">
      <c r="A56" t="s">
        <v>32</v>
      </c>
      <c r="B56">
        <v>9</v>
      </c>
      <c r="C56" t="s">
        <v>5</v>
      </c>
      <c r="D56">
        <v>1</v>
      </c>
      <c r="E56" t="s">
        <v>7</v>
      </c>
      <c r="F56" t="str">
        <f>VLOOKUP(B56,metadata!$A$9:$B$18,2,FALSE)</f>
        <v>high</v>
      </c>
      <c r="G56" s="4">
        <v>18.100000000000001</v>
      </c>
      <c r="H56" s="4">
        <v>3</v>
      </c>
      <c r="I56" s="2">
        <v>0</v>
      </c>
      <c r="J56" t="s">
        <v>139</v>
      </c>
      <c r="K56" s="6" t="s">
        <v>149</v>
      </c>
      <c r="L56" t="s">
        <v>147</v>
      </c>
    </row>
    <row r="57" spans="1:12">
      <c r="A57" t="s">
        <v>33</v>
      </c>
      <c r="B57">
        <v>9</v>
      </c>
      <c r="C57" t="s">
        <v>5</v>
      </c>
      <c r="D57">
        <v>2</v>
      </c>
      <c r="E57" t="s">
        <v>7</v>
      </c>
      <c r="F57" t="str">
        <f>VLOOKUP(B57,metadata!$A$9:$B$18,2,FALSE)</f>
        <v>high</v>
      </c>
      <c r="G57" s="4">
        <v>14.8</v>
      </c>
      <c r="H57" s="4">
        <v>3</v>
      </c>
      <c r="I57" s="2">
        <v>0</v>
      </c>
      <c r="J57" t="s">
        <v>139</v>
      </c>
      <c r="K57" s="6" t="s">
        <v>149</v>
      </c>
      <c r="L57" t="s">
        <v>147</v>
      </c>
    </row>
    <row r="58" spans="1:12">
      <c r="A58" t="s">
        <v>34</v>
      </c>
      <c r="B58">
        <v>9</v>
      </c>
      <c r="C58" t="s">
        <v>5</v>
      </c>
      <c r="D58">
        <v>3</v>
      </c>
      <c r="E58" t="s">
        <v>7</v>
      </c>
      <c r="F58" t="str">
        <f>VLOOKUP(B58,metadata!$A$9:$B$18,2,FALSE)</f>
        <v>high</v>
      </c>
      <c r="G58" s="4">
        <v>13.9</v>
      </c>
      <c r="H58" s="4">
        <v>3.1</v>
      </c>
      <c r="I58" s="2">
        <v>0</v>
      </c>
      <c r="J58" t="s">
        <v>139</v>
      </c>
      <c r="K58" s="6" t="s">
        <v>149</v>
      </c>
      <c r="L58" t="s">
        <v>147</v>
      </c>
    </row>
    <row r="59" spans="1:12">
      <c r="A59" t="s">
        <v>35</v>
      </c>
      <c r="B59">
        <v>10</v>
      </c>
      <c r="C59" t="s">
        <v>5</v>
      </c>
      <c r="D59">
        <v>1</v>
      </c>
      <c r="E59" t="s">
        <v>7</v>
      </c>
      <c r="F59" t="str">
        <f>VLOOKUP(B59,metadata!$A$9:$B$18,2,FALSE)</f>
        <v>mid</v>
      </c>
      <c r="I59" s="2">
        <v>0</v>
      </c>
      <c r="J59" t="s">
        <v>139</v>
      </c>
      <c r="L59" t="s">
        <v>148</v>
      </c>
    </row>
    <row r="60" spans="1:12">
      <c r="A60" t="s">
        <v>36</v>
      </c>
      <c r="B60">
        <v>10</v>
      </c>
      <c r="C60" t="s">
        <v>5</v>
      </c>
      <c r="D60">
        <v>2</v>
      </c>
      <c r="E60" t="s">
        <v>7</v>
      </c>
      <c r="F60" t="str">
        <f>VLOOKUP(B60,metadata!$A$9:$B$18,2,FALSE)</f>
        <v>mid</v>
      </c>
      <c r="I60" s="2">
        <v>0</v>
      </c>
      <c r="J60" t="s">
        <v>139</v>
      </c>
      <c r="L60" t="s">
        <v>148</v>
      </c>
    </row>
    <row r="61" spans="1:12">
      <c r="A61" t="s">
        <v>37</v>
      </c>
      <c r="B61">
        <v>10</v>
      </c>
      <c r="C61" t="s">
        <v>5</v>
      </c>
      <c r="D61">
        <v>3</v>
      </c>
      <c r="E61" t="s">
        <v>7</v>
      </c>
      <c r="F61" t="str">
        <f>VLOOKUP(B61,metadata!$A$9:$B$18,2,FALSE)</f>
        <v>mid</v>
      </c>
      <c r="I61" s="2">
        <v>0</v>
      </c>
      <c r="J61" t="s">
        <v>139</v>
      </c>
      <c r="L61" t="s">
        <v>148</v>
      </c>
    </row>
    <row r="62" spans="1:12">
      <c r="K62" s="9"/>
    </row>
  </sheetData>
  <sortState ref="A2:H61">
    <sortCondition ref="C2:C61"/>
    <sortCondition ref="B2:B6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workbookViewId="0">
      <selection activeCell="J2" sqref="J2"/>
    </sheetView>
  </sheetViews>
  <sheetFormatPr baseColWidth="10" defaultRowHeight="15" x14ac:dyDescent="0"/>
  <sheetData>
    <row r="1" spans="1:11">
      <c r="A1" t="s">
        <v>0</v>
      </c>
      <c r="B1" t="s">
        <v>1</v>
      </c>
      <c r="C1" t="s">
        <v>2</v>
      </c>
      <c r="D1" t="s">
        <v>3</v>
      </c>
      <c r="E1" t="s">
        <v>4</v>
      </c>
      <c r="F1" t="s">
        <v>68</v>
      </c>
      <c r="G1" t="s">
        <v>69</v>
      </c>
      <c r="H1" t="s">
        <v>154</v>
      </c>
      <c r="I1" t="s">
        <v>155</v>
      </c>
      <c r="J1" t="s">
        <v>156</v>
      </c>
      <c r="K1" t="s">
        <v>157</v>
      </c>
    </row>
    <row r="2" spans="1:11">
      <c r="A2" t="s">
        <v>17</v>
      </c>
      <c r="B2">
        <v>4</v>
      </c>
      <c r="C2" t="s">
        <v>5</v>
      </c>
      <c r="D2">
        <v>1</v>
      </c>
      <c r="E2" t="s">
        <v>7</v>
      </c>
      <c r="F2" s="2">
        <v>0</v>
      </c>
      <c r="G2" t="str">
        <f>VLOOKUP(B2,metadata!$A$9:$B$18,2,FALSE)</f>
        <v>Ctl</v>
      </c>
      <c r="H2">
        <v>1.0255000000000001</v>
      </c>
      <c r="I2">
        <v>3.0999999999999999E-3</v>
      </c>
      <c r="J2">
        <v>17</v>
      </c>
      <c r="K2">
        <v>3.1</v>
      </c>
    </row>
    <row r="3" spans="1:11">
      <c r="A3" t="s">
        <v>18</v>
      </c>
      <c r="B3">
        <v>4</v>
      </c>
      <c r="C3" t="s">
        <v>5</v>
      </c>
      <c r="D3">
        <v>2</v>
      </c>
      <c r="E3" t="s">
        <v>7</v>
      </c>
      <c r="F3" s="2">
        <v>0</v>
      </c>
      <c r="G3" t="str">
        <f>VLOOKUP(B3,metadata!$A$9:$B$18,2,FALSE)</f>
        <v>Ctl</v>
      </c>
      <c r="H3">
        <v>1.0215000000000001</v>
      </c>
      <c r="I3">
        <v>3.0000000000000001E-3</v>
      </c>
      <c r="J3">
        <v>13</v>
      </c>
      <c r="K3">
        <v>3</v>
      </c>
    </row>
    <row r="4" spans="1:11">
      <c r="A4" t="s">
        <v>19</v>
      </c>
      <c r="B4">
        <v>4</v>
      </c>
      <c r="C4" t="s">
        <v>5</v>
      </c>
      <c r="D4">
        <v>3</v>
      </c>
      <c r="E4" t="s">
        <v>7</v>
      </c>
      <c r="F4" s="2">
        <v>0</v>
      </c>
      <c r="G4" t="str">
        <f>VLOOKUP(B4,metadata!$A$9:$B$18,2,FALSE)</f>
        <v>Ctl</v>
      </c>
      <c r="H4">
        <v>1.0198</v>
      </c>
      <c r="I4">
        <v>3.0000000000000001E-3</v>
      </c>
      <c r="J4">
        <v>11.3</v>
      </c>
      <c r="K4">
        <v>3</v>
      </c>
    </row>
    <row r="5" spans="1:11">
      <c r="A5" t="s">
        <v>26</v>
      </c>
      <c r="B5">
        <v>7</v>
      </c>
      <c r="C5" t="s">
        <v>5</v>
      </c>
      <c r="D5">
        <v>1</v>
      </c>
      <c r="E5" t="s">
        <v>7</v>
      </c>
      <c r="F5" s="2">
        <v>0</v>
      </c>
      <c r="G5" t="str">
        <f>VLOOKUP(B5,metadata!$A$9:$B$18,2,FALSE)</f>
        <v>Ctl</v>
      </c>
      <c r="H5">
        <v>1.0165999999999999</v>
      </c>
      <c r="I5">
        <v>3.0000000000000001E-3</v>
      </c>
      <c r="J5">
        <v>8.1999999999999993</v>
      </c>
      <c r="K5">
        <v>3</v>
      </c>
    </row>
    <row r="6" spans="1:11">
      <c r="A6" t="s">
        <v>27</v>
      </c>
      <c r="B6">
        <v>7</v>
      </c>
      <c r="C6" t="s">
        <v>5</v>
      </c>
      <c r="D6">
        <v>2</v>
      </c>
      <c r="E6" t="s">
        <v>7</v>
      </c>
      <c r="F6" s="2">
        <v>0</v>
      </c>
      <c r="G6" t="str">
        <f>VLOOKUP(B6,metadata!$A$9:$B$18,2,FALSE)</f>
        <v>Ctl</v>
      </c>
      <c r="H6">
        <v>1.0123</v>
      </c>
      <c r="I6">
        <v>3.0000000000000001E-3</v>
      </c>
      <c r="J6">
        <v>3.9</v>
      </c>
      <c r="K6">
        <v>3</v>
      </c>
    </row>
    <row r="7" spans="1:11">
      <c r="A7" t="s">
        <v>28</v>
      </c>
      <c r="B7">
        <v>7</v>
      </c>
      <c r="C7" t="s">
        <v>5</v>
      </c>
      <c r="D7">
        <v>3</v>
      </c>
      <c r="E7" t="s">
        <v>7</v>
      </c>
      <c r="F7" s="2">
        <v>0</v>
      </c>
      <c r="G7" t="str">
        <f>VLOOKUP(B7,metadata!$A$9:$B$18,2,FALSE)</f>
        <v>Ctl</v>
      </c>
      <c r="H7">
        <v>1.0243</v>
      </c>
      <c r="I7">
        <v>3.0000000000000001E-3</v>
      </c>
      <c r="J7">
        <v>15.8</v>
      </c>
      <c r="K7">
        <v>3</v>
      </c>
    </row>
    <row r="8" spans="1:11">
      <c r="A8" t="s">
        <v>49</v>
      </c>
      <c r="B8">
        <v>4</v>
      </c>
      <c r="C8" t="s">
        <v>6</v>
      </c>
      <c r="D8">
        <v>3</v>
      </c>
      <c r="E8" t="s">
        <v>7</v>
      </c>
      <c r="F8" s="2">
        <v>0</v>
      </c>
      <c r="G8" t="str">
        <f>VLOOKUP(B8,metadata!$A$9:$B$18,2,FALSE)</f>
        <v>Ctl</v>
      </c>
      <c r="H8">
        <v>1.0165</v>
      </c>
      <c r="I8">
        <v>3.0000000000000001E-3</v>
      </c>
      <c r="J8">
        <v>8.1</v>
      </c>
      <c r="K8">
        <v>3</v>
      </c>
    </row>
    <row r="9" spans="1:11">
      <c r="A9" t="s">
        <v>20</v>
      </c>
      <c r="B9">
        <v>5</v>
      </c>
      <c r="C9" t="s">
        <v>5</v>
      </c>
      <c r="D9">
        <v>1</v>
      </c>
      <c r="E9" t="s">
        <v>7</v>
      </c>
      <c r="F9" s="2">
        <v>0</v>
      </c>
      <c r="G9" t="str">
        <f>VLOOKUP(B9,metadata!$A$9:$B$18,2,FALSE)</f>
        <v>high</v>
      </c>
      <c r="H9">
        <v>1.018</v>
      </c>
      <c r="I9">
        <v>3.0000000000000001E-3</v>
      </c>
      <c r="J9">
        <v>9.5</v>
      </c>
      <c r="K9">
        <v>3</v>
      </c>
    </row>
    <row r="10" spans="1:11">
      <c r="A10" t="s">
        <v>21</v>
      </c>
      <c r="B10">
        <v>5</v>
      </c>
      <c r="C10" t="s">
        <v>5</v>
      </c>
      <c r="D10">
        <v>2</v>
      </c>
      <c r="E10" t="s">
        <v>7</v>
      </c>
      <c r="F10" s="2">
        <v>0</v>
      </c>
      <c r="G10" t="str">
        <f>VLOOKUP(B10,metadata!$A$9:$B$18,2,FALSE)</f>
        <v>high</v>
      </c>
      <c r="H10">
        <v>1.0166999999999999</v>
      </c>
      <c r="I10">
        <v>3.0000000000000001E-3</v>
      </c>
      <c r="J10">
        <v>8.3000000000000007</v>
      </c>
      <c r="K10">
        <v>3</v>
      </c>
    </row>
    <row r="11" spans="1:11">
      <c r="A11" t="s">
        <v>22</v>
      </c>
      <c r="B11">
        <v>5</v>
      </c>
      <c r="C11" t="s">
        <v>5</v>
      </c>
      <c r="D11">
        <v>3</v>
      </c>
      <c r="E11" t="s">
        <v>7</v>
      </c>
      <c r="F11" s="2">
        <v>0</v>
      </c>
      <c r="G11" t="str">
        <f>VLOOKUP(B11,metadata!$A$9:$B$18,2,FALSE)</f>
        <v>high</v>
      </c>
      <c r="H11">
        <v>1.0154000000000001</v>
      </c>
      <c r="I11">
        <v>3.0000000000000001E-3</v>
      </c>
      <c r="J11">
        <v>6.9</v>
      </c>
      <c r="K11">
        <v>3</v>
      </c>
    </row>
    <row r="12" spans="1:11">
      <c r="A12" t="s">
        <v>32</v>
      </c>
      <c r="B12">
        <v>9</v>
      </c>
      <c r="C12" t="s">
        <v>5</v>
      </c>
      <c r="D12">
        <v>1</v>
      </c>
      <c r="E12" t="s">
        <v>7</v>
      </c>
      <c r="F12" s="2">
        <v>0</v>
      </c>
      <c r="G12" t="str">
        <f>VLOOKUP(B12,metadata!$A$9:$B$18,2,FALSE)</f>
        <v>high</v>
      </c>
      <c r="H12">
        <v>1.0266</v>
      </c>
      <c r="I12">
        <v>3.0000000000000001E-3</v>
      </c>
      <c r="J12">
        <v>18.100000000000001</v>
      </c>
      <c r="K12">
        <v>3</v>
      </c>
    </row>
    <row r="13" spans="1:11">
      <c r="A13" t="s">
        <v>33</v>
      </c>
      <c r="B13">
        <v>9</v>
      </c>
      <c r="C13" t="s">
        <v>5</v>
      </c>
      <c r="D13">
        <v>2</v>
      </c>
      <c r="E13" t="s">
        <v>7</v>
      </c>
      <c r="F13" s="2">
        <v>0</v>
      </c>
      <c r="G13" t="str">
        <f>VLOOKUP(B13,metadata!$A$9:$B$18,2,FALSE)</f>
        <v>high</v>
      </c>
      <c r="H13">
        <v>1.0233000000000001</v>
      </c>
      <c r="I13">
        <v>3.0000000000000001E-3</v>
      </c>
      <c r="J13">
        <v>14.8</v>
      </c>
      <c r="K13">
        <v>3</v>
      </c>
    </row>
    <row r="14" spans="1:11">
      <c r="A14" t="s">
        <v>34</v>
      </c>
      <c r="B14">
        <v>9</v>
      </c>
      <c r="C14" t="s">
        <v>5</v>
      </c>
      <c r="D14">
        <v>3</v>
      </c>
      <c r="E14" t="s">
        <v>7</v>
      </c>
      <c r="F14" s="2">
        <v>0</v>
      </c>
      <c r="G14" t="str">
        <f>VLOOKUP(B14,metadata!$A$9:$B$18,2,FALSE)</f>
        <v>high</v>
      </c>
      <c r="H14">
        <v>1.0224</v>
      </c>
      <c r="I14">
        <v>3.0999999999999999E-3</v>
      </c>
      <c r="J14">
        <v>13.9</v>
      </c>
      <c r="K14">
        <v>3.1</v>
      </c>
    </row>
    <row r="15" spans="1:11">
      <c r="A15" t="s">
        <v>50</v>
      </c>
      <c r="B15">
        <v>5</v>
      </c>
      <c r="C15" t="s">
        <v>6</v>
      </c>
      <c r="D15">
        <v>1</v>
      </c>
      <c r="E15" t="s">
        <v>7</v>
      </c>
      <c r="F15" s="2">
        <v>0</v>
      </c>
      <c r="G15" t="str">
        <f>VLOOKUP(B15,metadata!$A$9:$B$18,2,FALSE)</f>
        <v>high</v>
      </c>
      <c r="H15">
        <v>1.0678000000000001</v>
      </c>
      <c r="I15">
        <v>3.2000000000000002E-3</v>
      </c>
      <c r="J15">
        <v>58.9</v>
      </c>
      <c r="K15">
        <v>3.2</v>
      </c>
    </row>
    <row r="16" spans="1:11">
      <c r="A16" t="s">
        <v>51</v>
      </c>
      <c r="B16">
        <v>5</v>
      </c>
      <c r="C16" t="s">
        <v>6</v>
      </c>
      <c r="D16">
        <v>2</v>
      </c>
      <c r="E16" t="s">
        <v>7</v>
      </c>
      <c r="F16" s="2">
        <v>0</v>
      </c>
      <c r="G16" t="str">
        <f>VLOOKUP(B16,metadata!$A$9:$B$18,2,FALSE)</f>
        <v>high</v>
      </c>
      <c r="H16">
        <v>1.0268999999999999</v>
      </c>
      <c r="I16">
        <v>3.0000000000000001E-3</v>
      </c>
      <c r="J16">
        <v>18.3</v>
      </c>
      <c r="K16">
        <v>3</v>
      </c>
    </row>
    <row r="17" spans="1:11">
      <c r="A17" t="s">
        <v>52</v>
      </c>
      <c r="B17">
        <v>5</v>
      </c>
      <c r="C17" t="s">
        <v>6</v>
      </c>
      <c r="D17">
        <v>3</v>
      </c>
      <c r="E17" t="s">
        <v>7</v>
      </c>
      <c r="F17" s="2">
        <v>0</v>
      </c>
      <c r="G17" t="str">
        <f>VLOOKUP(B17,metadata!$A$9:$B$18,2,FALSE)</f>
        <v>high</v>
      </c>
      <c r="H17">
        <v>1.0186999999999999</v>
      </c>
      <c r="I17">
        <v>3.0000000000000001E-3</v>
      </c>
      <c r="J17">
        <v>10.199999999999999</v>
      </c>
      <c r="K17">
        <v>3</v>
      </c>
    </row>
    <row r="18" spans="1:11">
      <c r="A18" t="s">
        <v>62</v>
      </c>
      <c r="B18">
        <v>9</v>
      </c>
      <c r="C18" t="s">
        <v>6</v>
      </c>
      <c r="D18">
        <v>1</v>
      </c>
      <c r="E18" t="s">
        <v>7</v>
      </c>
      <c r="F18" s="2">
        <v>0</v>
      </c>
      <c r="G18" t="str">
        <f>VLOOKUP(B18,metadata!$A$9:$B$18,2,FALSE)</f>
        <v>high</v>
      </c>
      <c r="H18">
        <v>1.0268999999999999</v>
      </c>
      <c r="I18">
        <v>3.0000000000000001E-3</v>
      </c>
      <c r="J18">
        <v>18.399999999999999</v>
      </c>
      <c r="K18">
        <v>3</v>
      </c>
    </row>
    <row r="19" spans="1:11">
      <c r="A19" t="s">
        <v>63</v>
      </c>
      <c r="B19">
        <v>9</v>
      </c>
      <c r="C19" t="s">
        <v>6</v>
      </c>
      <c r="D19">
        <v>2</v>
      </c>
      <c r="E19" t="s">
        <v>7</v>
      </c>
      <c r="F19" s="2">
        <v>0</v>
      </c>
      <c r="G19" t="str">
        <f>VLOOKUP(B19,metadata!$A$9:$B$18,2,FALSE)</f>
        <v>high</v>
      </c>
      <c r="H19">
        <v>1.0246999999999999</v>
      </c>
      <c r="I19">
        <v>3.0000000000000001E-3</v>
      </c>
      <c r="J19">
        <v>16.2</v>
      </c>
      <c r="K19">
        <v>3</v>
      </c>
    </row>
    <row r="20" spans="1:11">
      <c r="A20" t="s">
        <v>64</v>
      </c>
      <c r="B20">
        <v>9</v>
      </c>
      <c r="C20" t="s">
        <v>6</v>
      </c>
      <c r="D20">
        <v>3</v>
      </c>
      <c r="E20" t="s">
        <v>7</v>
      </c>
      <c r="F20" s="2">
        <v>0</v>
      </c>
      <c r="G20" t="str">
        <f>VLOOKUP(B20,metadata!$A$9:$B$18,2,FALSE)</f>
        <v>high</v>
      </c>
      <c r="H20">
        <v>1.0245</v>
      </c>
      <c r="I20">
        <v>3.0000000000000001E-3</v>
      </c>
      <c r="J20">
        <v>15.9</v>
      </c>
      <c r="K20">
        <v>3</v>
      </c>
    </row>
    <row r="21" spans="1:11">
      <c r="A21" t="s">
        <v>8</v>
      </c>
      <c r="B21">
        <v>1</v>
      </c>
      <c r="C21" t="s">
        <v>5</v>
      </c>
      <c r="D21">
        <v>1</v>
      </c>
      <c r="E21" t="s">
        <v>7</v>
      </c>
      <c r="F21" s="2">
        <v>0</v>
      </c>
      <c r="G21" t="str">
        <f>VLOOKUP(B21,metadata!$A$9:$B$18,2,FALSE)</f>
        <v>mid2x</v>
      </c>
      <c r="H21">
        <v>1.0263</v>
      </c>
      <c r="I21">
        <v>1.9E-3</v>
      </c>
      <c r="J21">
        <v>17.8</v>
      </c>
      <c r="K21">
        <v>1.9</v>
      </c>
    </row>
    <row r="22" spans="1:11">
      <c r="A22" t="s">
        <v>9</v>
      </c>
      <c r="B22">
        <v>1</v>
      </c>
      <c r="C22" t="s">
        <v>5</v>
      </c>
      <c r="D22">
        <v>2</v>
      </c>
      <c r="E22" t="s">
        <v>7</v>
      </c>
      <c r="F22" s="2">
        <v>0</v>
      </c>
      <c r="G22" t="str">
        <f>VLOOKUP(B22,metadata!$A$9:$B$18,2,FALSE)</f>
        <v>mid2x</v>
      </c>
      <c r="H22">
        <v>1.0207999999999999</v>
      </c>
      <c r="I22">
        <v>2E-3</v>
      </c>
      <c r="J22">
        <v>12.3</v>
      </c>
      <c r="K22">
        <v>2</v>
      </c>
    </row>
    <row r="23" spans="1:11">
      <c r="A23" t="s">
        <v>10</v>
      </c>
      <c r="B23">
        <v>1</v>
      </c>
      <c r="C23" t="s">
        <v>5</v>
      </c>
      <c r="D23">
        <v>3</v>
      </c>
      <c r="E23" t="s">
        <v>7</v>
      </c>
      <c r="F23" s="2">
        <v>0</v>
      </c>
      <c r="G23" t="str">
        <f>VLOOKUP(B23,metadata!$A$9:$B$18,2,FALSE)</f>
        <v>mid2x</v>
      </c>
      <c r="H23">
        <v>1.0189999999999999</v>
      </c>
      <c r="I23">
        <v>1.9E-3</v>
      </c>
      <c r="J23">
        <v>10.5</v>
      </c>
      <c r="K23">
        <v>1.9</v>
      </c>
    </row>
    <row r="24" spans="1:11">
      <c r="A24" t="s">
        <v>29</v>
      </c>
      <c r="B24">
        <v>8</v>
      </c>
      <c r="C24" t="s">
        <v>5</v>
      </c>
      <c r="D24">
        <v>1</v>
      </c>
      <c r="E24" t="s">
        <v>7</v>
      </c>
      <c r="F24" s="2">
        <v>0</v>
      </c>
      <c r="G24" t="str">
        <f>VLOOKUP(B24,metadata!$A$9:$B$18,2,FALSE)</f>
        <v>mid2x</v>
      </c>
      <c r="H24">
        <v>1.0187999999999999</v>
      </c>
      <c r="I24">
        <v>1.9E-3</v>
      </c>
      <c r="J24">
        <v>10.4</v>
      </c>
      <c r="K24">
        <v>1.9</v>
      </c>
    </row>
    <row r="25" spans="1:11">
      <c r="A25" t="s">
        <v>30</v>
      </c>
      <c r="B25">
        <v>8</v>
      </c>
      <c r="C25" t="s">
        <v>5</v>
      </c>
      <c r="D25">
        <v>2</v>
      </c>
      <c r="E25" t="s">
        <v>7</v>
      </c>
      <c r="F25" s="2">
        <v>0</v>
      </c>
      <c r="G25" t="str">
        <f>VLOOKUP(B25,metadata!$A$9:$B$18,2,FALSE)</f>
        <v>mid2x</v>
      </c>
      <c r="H25">
        <v>1.0181</v>
      </c>
      <c r="I25">
        <v>1.9E-3</v>
      </c>
      <c r="J25">
        <v>9.6999999999999993</v>
      </c>
      <c r="K25">
        <v>1.9</v>
      </c>
    </row>
    <row r="26" spans="1:11">
      <c r="A26" t="s">
        <v>31</v>
      </c>
      <c r="B26">
        <v>8</v>
      </c>
      <c r="C26" t="s">
        <v>5</v>
      </c>
      <c r="D26">
        <v>3</v>
      </c>
      <c r="E26" t="s">
        <v>7</v>
      </c>
      <c r="F26" s="2">
        <v>0</v>
      </c>
      <c r="G26" t="str">
        <f>VLOOKUP(B26,metadata!$A$9:$B$18,2,FALSE)</f>
        <v>mid2x</v>
      </c>
      <c r="H26">
        <v>1.0229999999999999</v>
      </c>
      <c r="I26">
        <v>1.9E-3</v>
      </c>
      <c r="J26">
        <v>14.5</v>
      </c>
      <c r="K26">
        <v>1.9</v>
      </c>
    </row>
    <row r="27" spans="1:11">
      <c r="A27" t="s">
        <v>60</v>
      </c>
      <c r="B27">
        <v>8</v>
      </c>
      <c r="C27" t="s">
        <v>6</v>
      </c>
      <c r="D27">
        <v>2</v>
      </c>
      <c r="E27" t="s">
        <v>7</v>
      </c>
      <c r="F27" s="2">
        <v>0</v>
      </c>
      <c r="G27" t="str">
        <f>VLOOKUP(B27,metadata!$A$9:$B$18,2,FALSE)</f>
        <v>mid2x</v>
      </c>
      <c r="H27">
        <v>1.0154000000000001</v>
      </c>
      <c r="I27">
        <v>1.9E-3</v>
      </c>
      <c r="J27">
        <v>7</v>
      </c>
      <c r="K27">
        <v>1.9</v>
      </c>
    </row>
  </sheetData>
  <sortState ref="A2:G51">
    <sortCondition ref="G2:G51"/>
  </sortState>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8"/>
  <sheetViews>
    <sheetView workbookViewId="0">
      <selection activeCell="W8" sqref="C8:W8"/>
    </sheetView>
  </sheetViews>
  <sheetFormatPr baseColWidth="10" defaultRowHeight="15" x14ac:dyDescent="0"/>
  <cols>
    <col min="2" max="2" width="16.83203125" bestFit="1" customWidth="1"/>
    <col min="3" max="3" width="15.33203125" bestFit="1" customWidth="1"/>
  </cols>
  <sheetData>
    <row r="1" spans="1:24">
      <c r="A1" t="s">
        <v>131</v>
      </c>
      <c r="W1" t="s">
        <v>132</v>
      </c>
      <c r="X1">
        <v>2019</v>
      </c>
    </row>
    <row r="2" spans="1:24">
      <c r="A2" t="s">
        <v>133</v>
      </c>
      <c r="B2">
        <v>1.508</v>
      </c>
      <c r="K2" t="s">
        <v>134</v>
      </c>
      <c r="W2" t="s">
        <v>135</v>
      </c>
      <c r="X2">
        <v>0.99168829716255091</v>
      </c>
    </row>
    <row r="3" spans="1:24">
      <c r="A3" t="s">
        <v>136</v>
      </c>
      <c r="B3">
        <v>1.0398000000000001</v>
      </c>
    </row>
    <row r="4" spans="1:24">
      <c r="A4" t="s">
        <v>137</v>
      </c>
      <c r="B4">
        <v>1.3407</v>
      </c>
    </row>
    <row r="6" spans="1:24">
      <c r="A6" t="s">
        <v>102</v>
      </c>
      <c r="B6" t="s">
        <v>103</v>
      </c>
      <c r="C6" t="s">
        <v>104</v>
      </c>
      <c r="D6" t="s">
        <v>105</v>
      </c>
      <c r="E6" t="s">
        <v>106</v>
      </c>
      <c r="F6" t="s">
        <v>107</v>
      </c>
      <c r="G6" t="s">
        <v>108</v>
      </c>
      <c r="H6" t="s">
        <v>109</v>
      </c>
      <c r="I6" t="s">
        <v>110</v>
      </c>
      <c r="J6" t="s">
        <v>111</v>
      </c>
      <c r="K6" t="s">
        <v>112</v>
      </c>
      <c r="L6" t="s">
        <v>109</v>
      </c>
      <c r="M6" t="s">
        <v>112</v>
      </c>
      <c r="N6" t="s">
        <v>113</v>
      </c>
      <c r="O6" t="s">
        <v>114</v>
      </c>
      <c r="P6" t="s">
        <v>115</v>
      </c>
      <c r="Q6" t="s">
        <v>116</v>
      </c>
      <c r="R6" t="s">
        <v>112</v>
      </c>
      <c r="S6" t="s">
        <v>117</v>
      </c>
      <c r="T6" t="s">
        <v>112</v>
      </c>
      <c r="U6" t="s">
        <v>118</v>
      </c>
      <c r="V6" t="s">
        <v>112</v>
      </c>
      <c r="W6" t="s">
        <v>119</v>
      </c>
      <c r="X6" t="s">
        <v>112</v>
      </c>
    </row>
    <row r="7" spans="1:24">
      <c r="B7" t="s">
        <v>120</v>
      </c>
      <c r="C7" t="s">
        <v>121</v>
      </c>
      <c r="E7" t="s">
        <v>122</v>
      </c>
      <c r="H7" t="s">
        <v>123</v>
      </c>
      <c r="I7" t="s">
        <v>124</v>
      </c>
      <c r="J7" t="s">
        <v>125</v>
      </c>
      <c r="L7" t="s">
        <v>126</v>
      </c>
      <c r="N7" t="s">
        <v>127</v>
      </c>
      <c r="O7" t="s">
        <v>128</v>
      </c>
      <c r="P7" t="s">
        <v>129</v>
      </c>
      <c r="Q7" t="s">
        <v>130</v>
      </c>
    </row>
    <row r="8" spans="1:24">
      <c r="A8">
        <v>213567</v>
      </c>
      <c r="B8" t="s">
        <v>80</v>
      </c>
      <c r="C8" t="s">
        <v>81</v>
      </c>
      <c r="D8">
        <v>11</v>
      </c>
      <c r="E8">
        <v>0.98023260000000001</v>
      </c>
      <c r="F8">
        <v>1.4682E-3</v>
      </c>
      <c r="G8">
        <v>7.984E-4</v>
      </c>
      <c r="H8">
        <v>1.0398000000000001</v>
      </c>
      <c r="I8">
        <v>0.70588235294117652</v>
      </c>
      <c r="J8">
        <v>1.5E-3</v>
      </c>
      <c r="K8">
        <v>5.0000000000000001E-4</v>
      </c>
      <c r="N8">
        <v>-29.20205</v>
      </c>
      <c r="O8">
        <v>0.4049526</v>
      </c>
      <c r="P8">
        <v>0.90923609999999999</v>
      </c>
      <c r="Q8">
        <v>1.0192149799499248</v>
      </c>
      <c r="R8">
        <v>1.5266229122285044E-3</v>
      </c>
      <c r="S8">
        <v>19.214979949924825</v>
      </c>
      <c r="T8">
        <v>1.5266229122285044</v>
      </c>
      <c r="U8">
        <v>-150</v>
      </c>
      <c r="V8">
        <v>15</v>
      </c>
      <c r="W8">
        <v>10.743567909104357</v>
      </c>
      <c r="X8">
        <v>1.5266229122285044</v>
      </c>
    </row>
    <row r="9" spans="1:24">
      <c r="A9">
        <v>213568</v>
      </c>
      <c r="B9" t="s">
        <v>82</v>
      </c>
      <c r="C9" t="s">
        <v>83</v>
      </c>
      <c r="D9">
        <v>11</v>
      </c>
      <c r="E9">
        <v>0.98863599999999996</v>
      </c>
      <c r="F9">
        <v>1.4813999999999999E-3</v>
      </c>
      <c r="G9">
        <v>2.0083000000000002E-3</v>
      </c>
      <c r="H9">
        <v>1.0398000000000001</v>
      </c>
      <c r="I9">
        <v>0.79831932773109249</v>
      </c>
      <c r="J9">
        <v>1.5E-3</v>
      </c>
      <c r="K9">
        <v>5.0000000000000001E-4</v>
      </c>
      <c r="N9">
        <v>-29.57516</v>
      </c>
      <c r="O9">
        <v>0.4049526</v>
      </c>
      <c r="P9">
        <v>1.1837549999999999</v>
      </c>
      <c r="Q9">
        <v>1.027965961742614</v>
      </c>
      <c r="R9">
        <v>2.0882026890712692E-3</v>
      </c>
      <c r="S9">
        <v>27.965961742614009</v>
      </c>
      <c r="T9">
        <v>2.0882026890712693</v>
      </c>
      <c r="U9">
        <v>-215</v>
      </c>
      <c r="V9">
        <v>20</v>
      </c>
      <c r="W9">
        <v>19.42181414159694</v>
      </c>
      <c r="X9">
        <v>2.0882026890712693</v>
      </c>
    </row>
    <row r="10" spans="1:24">
      <c r="A10">
        <v>213569</v>
      </c>
      <c r="B10" t="s">
        <v>84</v>
      </c>
      <c r="C10" t="s">
        <v>85</v>
      </c>
      <c r="D10">
        <v>11</v>
      </c>
      <c r="E10">
        <v>0.99378290000000002</v>
      </c>
      <c r="F10">
        <v>1.4886000000000001E-3</v>
      </c>
      <c r="G10">
        <v>1.4159999999999999E-3</v>
      </c>
      <c r="H10">
        <v>1.0398000000000001</v>
      </c>
      <c r="I10">
        <v>0.82352941176470584</v>
      </c>
      <c r="J10">
        <v>1.5E-3</v>
      </c>
      <c r="K10">
        <v>5.0000000000000001E-4</v>
      </c>
      <c r="N10">
        <v>-26.284890000000001</v>
      </c>
      <c r="O10">
        <v>0.4049526</v>
      </c>
      <c r="P10">
        <v>1.4775199999999999</v>
      </c>
      <c r="Q10">
        <v>1.0333257480420632</v>
      </c>
      <c r="R10">
        <v>1.5478351284311503E-3</v>
      </c>
      <c r="S10">
        <v>33.325748042063232</v>
      </c>
      <c r="T10">
        <v>1.5478351284311502</v>
      </c>
      <c r="U10">
        <v>-260</v>
      </c>
      <c r="V10">
        <v>15</v>
      </c>
      <c r="W10">
        <v>24.737051490052899</v>
      </c>
      <c r="X10">
        <v>1.5478351284311502</v>
      </c>
    </row>
    <row r="11" spans="1:24">
      <c r="A11">
        <v>213570</v>
      </c>
      <c r="B11" t="s">
        <v>86</v>
      </c>
      <c r="C11" t="s">
        <v>87</v>
      </c>
      <c r="D11">
        <v>11</v>
      </c>
      <c r="E11">
        <v>0.97247819999999996</v>
      </c>
      <c r="F11">
        <v>1.4571E-3</v>
      </c>
      <c r="G11">
        <v>1.7523E-3</v>
      </c>
      <c r="H11">
        <v>1.0398000000000001</v>
      </c>
      <c r="I11">
        <v>0.65546218487394958</v>
      </c>
      <c r="J11">
        <v>1.5E-3</v>
      </c>
      <c r="K11">
        <v>5.0000000000000001E-4</v>
      </c>
      <c r="N11">
        <v>-26.039110000000001</v>
      </c>
      <c r="O11">
        <v>0.4049526</v>
      </c>
      <c r="P11">
        <v>0.82890459999999999</v>
      </c>
      <c r="Q11">
        <v>1.0111398421231848</v>
      </c>
      <c r="R11">
        <v>1.8220205991730614E-3</v>
      </c>
      <c r="S11">
        <v>11.139842123184751</v>
      </c>
      <c r="T11">
        <v>1.8220205991730614</v>
      </c>
      <c r="U11">
        <v>-85</v>
      </c>
      <c r="V11">
        <v>15</v>
      </c>
      <c r="W11">
        <v>2.7355482283517585</v>
      </c>
      <c r="X11">
        <v>1.8220205991730614</v>
      </c>
    </row>
    <row r="12" spans="1:24">
      <c r="A12">
        <v>213571</v>
      </c>
      <c r="B12" t="s">
        <v>88</v>
      </c>
      <c r="C12" t="s">
        <v>89</v>
      </c>
      <c r="D12">
        <v>11</v>
      </c>
      <c r="E12">
        <v>0.5471355</v>
      </c>
      <c r="F12">
        <v>8.3449999999999996E-4</v>
      </c>
      <c r="G12">
        <v>5.1900000000000004E-4</v>
      </c>
      <c r="H12">
        <v>1.0398000000000001</v>
      </c>
      <c r="I12">
        <v>0.84</v>
      </c>
      <c r="J12">
        <v>1.5E-3</v>
      </c>
      <c r="K12">
        <v>5.0000000000000001E-4</v>
      </c>
      <c r="N12">
        <v>-21.66385</v>
      </c>
      <c r="O12">
        <v>0.40983540000000002</v>
      </c>
      <c r="P12">
        <v>0.92438719999999996</v>
      </c>
      <c r="Q12">
        <v>0.56820409904857283</v>
      </c>
      <c r="R12">
        <v>8.9823306467119908E-4</v>
      </c>
      <c r="S12">
        <v>-431.79590095142714</v>
      </c>
      <c r="T12">
        <v>0.89823306467119912</v>
      </c>
      <c r="U12">
        <v>4540</v>
      </c>
      <c r="V12">
        <v>15</v>
      </c>
      <c r="W12">
        <v>-436.51864457373932</v>
      </c>
      <c r="X12">
        <v>0.89823306467119912</v>
      </c>
    </row>
    <row r="13" spans="1:24">
      <c r="A13">
        <v>213572</v>
      </c>
      <c r="B13" t="s">
        <v>90</v>
      </c>
      <c r="C13" t="s">
        <v>91</v>
      </c>
      <c r="D13">
        <v>11</v>
      </c>
      <c r="E13">
        <v>0.97500140000000002</v>
      </c>
      <c r="F13">
        <v>1.4637000000000001E-3</v>
      </c>
      <c r="G13">
        <v>1.9960999999999998E-3</v>
      </c>
      <c r="H13">
        <v>1.0398000000000001</v>
      </c>
      <c r="I13">
        <v>0.65546218487394958</v>
      </c>
      <c r="J13">
        <v>1.5E-3</v>
      </c>
      <c r="K13">
        <v>5.0000000000000001E-4</v>
      </c>
      <c r="N13">
        <v>-26.951160000000002</v>
      </c>
      <c r="O13">
        <v>0.40983540000000002</v>
      </c>
      <c r="P13">
        <v>0.86377269999999995</v>
      </c>
      <c r="Q13">
        <v>1.0137674068302454</v>
      </c>
      <c r="R13">
        <v>2.0755057742548912E-3</v>
      </c>
      <c r="S13">
        <v>13.767406830245354</v>
      </c>
      <c r="T13">
        <v>2.075505774254891</v>
      </c>
      <c r="U13">
        <v>-105</v>
      </c>
      <c r="V13">
        <v>20</v>
      </c>
      <c r="W13">
        <v>5.3412733983810856</v>
      </c>
      <c r="X13">
        <v>2.075505774254891</v>
      </c>
    </row>
    <row r="14" spans="1:24">
      <c r="A14">
        <v>213573</v>
      </c>
      <c r="B14" t="s">
        <v>92</v>
      </c>
      <c r="C14" t="s">
        <v>93</v>
      </c>
      <c r="D14">
        <v>10</v>
      </c>
      <c r="E14">
        <v>0.97826329999999995</v>
      </c>
      <c r="F14">
        <v>1.5640999999999999E-3</v>
      </c>
      <c r="G14">
        <v>1.4327000000000001E-3</v>
      </c>
      <c r="H14">
        <v>1.0398000000000001</v>
      </c>
      <c r="I14">
        <v>0.76470588235294112</v>
      </c>
      <c r="J14">
        <v>1.5E-3</v>
      </c>
      <c r="K14">
        <v>5.0000000000000001E-4</v>
      </c>
      <c r="N14">
        <v>-28.972809999999999</v>
      </c>
      <c r="O14">
        <v>0.42198730000000001</v>
      </c>
      <c r="P14">
        <v>1.548978</v>
      </c>
      <c r="Q14">
        <v>1.0171642256785176</v>
      </c>
      <c r="R14">
        <v>1.6263363932758916E-3</v>
      </c>
      <c r="S14">
        <v>17.16422567851761</v>
      </c>
      <c r="T14">
        <v>1.6263363932758916</v>
      </c>
      <c r="U14">
        <v>-130</v>
      </c>
      <c r="V14">
        <v>15</v>
      </c>
      <c r="W14">
        <v>8.709858897793854</v>
      </c>
      <c r="X14">
        <v>1.6263363932758916</v>
      </c>
    </row>
    <row r="15" spans="1:24">
      <c r="A15">
        <v>213574</v>
      </c>
      <c r="B15" t="s">
        <v>94</v>
      </c>
      <c r="C15" t="s">
        <v>95</v>
      </c>
      <c r="D15">
        <v>10</v>
      </c>
      <c r="E15">
        <v>0.97995509999999997</v>
      </c>
      <c r="F15">
        <v>1.5727E-3</v>
      </c>
      <c r="G15">
        <v>1.5966999999999999E-3</v>
      </c>
      <c r="H15">
        <v>1.0398000000000001</v>
      </c>
      <c r="I15">
        <v>0.89915966386554624</v>
      </c>
      <c r="J15">
        <v>1.5E-3</v>
      </c>
      <c r="K15">
        <v>5.0000000000000001E-4</v>
      </c>
      <c r="N15">
        <v>-24.30217</v>
      </c>
      <c r="O15">
        <v>0.42135600000000001</v>
      </c>
      <c r="P15">
        <v>3.1146600000000002</v>
      </c>
      <c r="Q15">
        <v>1.0189260019829744</v>
      </c>
      <c r="R15">
        <v>1.6602305480386754E-3</v>
      </c>
      <c r="S15">
        <v>18.926001982974448</v>
      </c>
      <c r="T15">
        <v>1.6602305480386754</v>
      </c>
      <c r="U15">
        <v>-145</v>
      </c>
      <c r="V15">
        <v>15</v>
      </c>
      <c r="W15">
        <v>10.456991841141905</v>
      </c>
      <c r="X15">
        <v>1.6602305480386754</v>
      </c>
    </row>
    <row r="16" spans="1:24">
      <c r="A16">
        <v>213575</v>
      </c>
      <c r="B16" t="s">
        <v>96</v>
      </c>
      <c r="C16" t="s">
        <v>97</v>
      </c>
      <c r="D16">
        <v>11</v>
      </c>
      <c r="E16">
        <v>0.97682950000000002</v>
      </c>
      <c r="F16">
        <v>1.4645999999999999E-3</v>
      </c>
      <c r="G16">
        <v>1.5452E-3</v>
      </c>
      <c r="H16">
        <v>1.0398000000000001</v>
      </c>
      <c r="I16">
        <v>0.68907563025210083</v>
      </c>
      <c r="J16">
        <v>1.5E-3</v>
      </c>
      <c r="K16">
        <v>5.0000000000000001E-4</v>
      </c>
      <c r="N16">
        <v>-28.74905</v>
      </c>
      <c r="O16">
        <v>0.40983540000000002</v>
      </c>
      <c r="P16">
        <v>0.68395550000000005</v>
      </c>
      <c r="Q16">
        <v>1.0156711207811717</v>
      </c>
      <c r="R16">
        <v>1.6066871396343751E-3</v>
      </c>
      <c r="S16">
        <v>15.671120781171721</v>
      </c>
      <c r="T16">
        <v>1.6066871396343751</v>
      </c>
      <c r="U16">
        <v>-120</v>
      </c>
      <c r="V16">
        <v>15</v>
      </c>
      <c r="W16">
        <v>7.2291642446598026</v>
      </c>
      <c r="X16">
        <v>1.6066871396343751</v>
      </c>
    </row>
    <row r="17" spans="1:24">
      <c r="A17">
        <v>213576</v>
      </c>
      <c r="B17" t="s">
        <v>98</v>
      </c>
      <c r="C17" t="s">
        <v>99</v>
      </c>
      <c r="D17">
        <v>11</v>
      </c>
      <c r="E17">
        <v>0.97646670000000002</v>
      </c>
      <c r="F17">
        <v>1.4644E-3</v>
      </c>
      <c r="G17">
        <v>1.7581000000000001E-3</v>
      </c>
      <c r="H17">
        <v>1.0398000000000001</v>
      </c>
      <c r="I17">
        <v>0.84033613445378152</v>
      </c>
      <c r="J17">
        <v>1.5E-3</v>
      </c>
      <c r="K17">
        <v>5.0000000000000001E-4</v>
      </c>
      <c r="N17">
        <v>-21.594439999999999</v>
      </c>
      <c r="O17">
        <v>0.40983540000000002</v>
      </c>
      <c r="P17">
        <v>2.3563689999999999</v>
      </c>
      <c r="Q17">
        <v>1.0152933146319481</v>
      </c>
      <c r="R17">
        <v>1.8280473854575578E-3</v>
      </c>
      <c r="S17">
        <v>15.293314631948052</v>
      </c>
      <c r="T17">
        <v>1.8280473854575578</v>
      </c>
      <c r="U17">
        <v>-115</v>
      </c>
      <c r="V17">
        <v>15</v>
      </c>
      <c r="W17">
        <v>6.8544983078786537</v>
      </c>
      <c r="X17">
        <v>1.8280473854575578</v>
      </c>
    </row>
    <row r="18" spans="1:24">
      <c r="A18">
        <v>213577</v>
      </c>
      <c r="B18" t="s">
        <v>100</v>
      </c>
      <c r="C18" t="s">
        <v>101</v>
      </c>
      <c r="D18">
        <v>11</v>
      </c>
      <c r="E18">
        <v>0.98221069999999999</v>
      </c>
      <c r="F18">
        <v>1.4746E-3</v>
      </c>
      <c r="G18">
        <v>1.0961E-3</v>
      </c>
      <c r="H18">
        <v>1.0398000000000001</v>
      </c>
      <c r="I18">
        <v>0.84033613445378152</v>
      </c>
      <c r="J18">
        <v>1.5E-3</v>
      </c>
      <c r="K18">
        <v>5.0000000000000001E-4</v>
      </c>
      <c r="N18">
        <v>-19.642779999999998</v>
      </c>
      <c r="O18">
        <v>0.40983540000000002</v>
      </c>
      <c r="P18">
        <v>2.2281179999999998</v>
      </c>
      <c r="Q18">
        <v>1.021274898207311</v>
      </c>
      <c r="R18">
        <v>1.5332754242136225E-3</v>
      </c>
      <c r="S18">
        <v>21.27489820731099</v>
      </c>
      <c r="T18">
        <v>1.5332754242136226</v>
      </c>
      <c r="U18">
        <v>-165</v>
      </c>
      <c r="V18">
        <v>15</v>
      </c>
      <c r="W18">
        <v>12.786364738065714</v>
      </c>
      <c r="X18">
        <v>1.5332754242136226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
  <sheetViews>
    <sheetView tabSelected="1" workbookViewId="0">
      <selection activeCell="A2" sqref="A2:A37"/>
    </sheetView>
  </sheetViews>
  <sheetFormatPr baseColWidth="10" defaultRowHeight="15" x14ac:dyDescent="0"/>
  <cols>
    <col min="1" max="1" width="15.5" bestFit="1" customWidth="1"/>
    <col min="2" max="2" width="14.5" customWidth="1"/>
    <col min="4" max="4" width="7.6640625" bestFit="1" customWidth="1"/>
    <col min="5" max="5" width="4.33203125" bestFit="1" customWidth="1"/>
    <col min="6" max="6" width="6.1640625" bestFit="1" customWidth="1"/>
    <col min="7" max="7" width="10.1640625" bestFit="1" customWidth="1"/>
    <col min="11" max="11" width="11.6640625" bestFit="1" customWidth="1"/>
  </cols>
  <sheetData>
    <row r="1" spans="1:11">
      <c r="A1" t="s">
        <v>162</v>
      </c>
      <c r="B1" t="s">
        <v>163</v>
      </c>
      <c r="C1" t="s">
        <v>1</v>
      </c>
      <c r="D1" t="s">
        <v>2</v>
      </c>
      <c r="E1" t="s">
        <v>3</v>
      </c>
      <c r="F1" t="s">
        <v>69</v>
      </c>
      <c r="G1" t="s">
        <v>151</v>
      </c>
      <c r="H1" t="s">
        <v>152</v>
      </c>
      <c r="I1" t="s">
        <v>158</v>
      </c>
      <c r="J1" t="s">
        <v>153</v>
      </c>
      <c r="K1" t="str">
        <f>J1&amp;"_err"</f>
        <v>d14_JEN_err</v>
      </c>
    </row>
    <row r="2" spans="1:11">
      <c r="A2" t="str">
        <f>IF(F2="Ctl",D2&amp;"-"&amp;C2&amp;"-"&amp;E2&amp;" ISE "&amp;"Control", D2&amp;"-"&amp;C2&amp;"-"&amp;E2&amp;" ISE "&amp;F2)</f>
        <v>M-1-1 ISE mid2x</v>
      </c>
      <c r="B2" t="str">
        <f>"ISE_"&amp;D2&amp;"-"&amp;C2&amp;"-"&amp;E2</f>
        <v>ISE_M-1-1</v>
      </c>
      <c r="C2">
        <v>1</v>
      </c>
      <c r="D2" t="s">
        <v>6</v>
      </c>
      <c r="E2">
        <v>1</v>
      </c>
      <c r="F2" t="s">
        <v>74</v>
      </c>
      <c r="G2">
        <f>IF(F2="mid2x",2,IF(F2="high",1,0))</f>
        <v>2</v>
      </c>
      <c r="H2">
        <f>IFERROR(VLOOKUP($A2,UCI_results!$C$8:$X$18,21,FALSE),"")</f>
        <v>10.743567909104357</v>
      </c>
      <c r="I2">
        <f>IFERROR(VLOOKUP($A2,UCI_results!$C$8:$X$18,22,FALSE),"")</f>
        <v>1.5266229122285044</v>
      </c>
      <c r="J2" t="str">
        <f>IFERROR(VLOOKUP($B2,'14C_analysis_Jena'!$A$2:$K$27,10,FALSE),"")</f>
        <v/>
      </c>
      <c r="K2" t="str">
        <f>IFERROR(VLOOKUP($B2,'14C_analysis_Jena'!$A$2:$K$27,11,FALSE),"")</f>
        <v/>
      </c>
    </row>
    <row r="3" spans="1:11">
      <c r="A3" t="str">
        <f t="shared" ref="A3:A37" si="0">IF(F3="Ctl",D3&amp;"-"&amp;C3&amp;"-"&amp;E3&amp;" ISE "&amp;"Control", D3&amp;"-"&amp;C3&amp;"-"&amp;E3&amp;" ISE "&amp;F3)</f>
        <v>M-1-2 ISE mid2x</v>
      </c>
      <c r="B3" t="str">
        <f t="shared" ref="B3:B37" si="1">"ISE_"&amp;D3&amp;"-"&amp;C3&amp;"-"&amp;E3</f>
        <v>ISE_M-1-2</v>
      </c>
      <c r="C3">
        <v>1</v>
      </c>
      <c r="D3" t="s">
        <v>6</v>
      </c>
      <c r="E3">
        <v>2</v>
      </c>
      <c r="F3" t="s">
        <v>74</v>
      </c>
      <c r="G3">
        <f t="shared" ref="G3:G37" si="2">IF(F3="mid2x",2,IF(F3="high",1,0))</f>
        <v>2</v>
      </c>
      <c r="H3">
        <f>IFERROR(VLOOKUP($A3,UCI_results!$C$8:$X$18,21,FALSE),"")</f>
        <v>19.42181414159694</v>
      </c>
      <c r="I3">
        <f>IFERROR(VLOOKUP($A3,UCI_results!$C$8:$X$18,22,FALSE),"")</f>
        <v>2.0882026890712693</v>
      </c>
      <c r="J3" t="str">
        <f>IFERROR(VLOOKUP(B3,'14C_analysis_Jena'!$A$2:$K$27,10,FALSE),"")</f>
        <v/>
      </c>
      <c r="K3" t="str">
        <f>IFERROR(VLOOKUP($B3,'14C_analysis_Jena'!$A$2:$K$27,11,FALSE),"")</f>
        <v/>
      </c>
    </row>
    <row r="4" spans="1:11">
      <c r="A4" t="str">
        <f t="shared" si="0"/>
        <v>M-1-3 ISE mid2x</v>
      </c>
      <c r="B4" t="str">
        <f t="shared" si="1"/>
        <v>ISE_M-1-3</v>
      </c>
      <c r="C4">
        <v>1</v>
      </c>
      <c r="D4" t="s">
        <v>6</v>
      </c>
      <c r="E4">
        <v>3</v>
      </c>
      <c r="F4" t="s">
        <v>74</v>
      </c>
      <c r="G4">
        <f t="shared" si="2"/>
        <v>2</v>
      </c>
      <c r="H4">
        <f>IFERROR(VLOOKUP($A4,UCI_results!$C$8:$X$18,21,FALSE),"")</f>
        <v>24.737051490052899</v>
      </c>
      <c r="I4">
        <f>IFERROR(VLOOKUP($A4,UCI_results!$C$8:$X$18,22,FALSE),"")</f>
        <v>1.5478351284311502</v>
      </c>
      <c r="J4" t="str">
        <f>IFERROR(VLOOKUP(B4,'14C_analysis_Jena'!$A$2:$K$27,10,FALSE),"")</f>
        <v/>
      </c>
      <c r="K4" t="str">
        <f>IFERROR(VLOOKUP($B4,'14C_analysis_Jena'!$A$2:$K$27,11,FALSE),"")</f>
        <v/>
      </c>
    </row>
    <row r="5" spans="1:11">
      <c r="A5" t="str">
        <f t="shared" si="0"/>
        <v>O-1-3 ISE mid2x</v>
      </c>
      <c r="B5" t="str">
        <f t="shared" si="1"/>
        <v>ISE_O-1-3</v>
      </c>
      <c r="C5">
        <v>1</v>
      </c>
      <c r="D5" t="s">
        <v>5</v>
      </c>
      <c r="E5">
        <v>3</v>
      </c>
      <c r="F5" t="s">
        <v>74</v>
      </c>
      <c r="G5">
        <f t="shared" si="2"/>
        <v>2</v>
      </c>
      <c r="H5" t="str">
        <f>IFERROR(VLOOKUP($A5,UCI_results!$C$8:$X$18,21,FALSE),"")</f>
        <v/>
      </c>
      <c r="I5" t="str">
        <f>IFERROR(VLOOKUP($A5,UCI_results!$C$8:$X$18,22,FALSE),"")</f>
        <v/>
      </c>
      <c r="J5">
        <f>IFERROR(VLOOKUP(B5,'14C_analysis_Jena'!$A$2:$K$27,10,FALSE),"")</f>
        <v>10.5</v>
      </c>
      <c r="K5">
        <f>IFERROR(VLOOKUP($B5,'14C_analysis_Jena'!$A$2:$K$27,11,FALSE),"")</f>
        <v>1.9</v>
      </c>
    </row>
    <row r="6" spans="1:11">
      <c r="A6" t="str">
        <f t="shared" si="0"/>
        <v>O-1-2 ISE mid2x</v>
      </c>
      <c r="B6" t="str">
        <f t="shared" si="1"/>
        <v>ISE_O-1-2</v>
      </c>
      <c r="C6">
        <v>1</v>
      </c>
      <c r="D6" t="s">
        <v>5</v>
      </c>
      <c r="E6">
        <v>2</v>
      </c>
      <c r="F6" t="s">
        <v>74</v>
      </c>
      <c r="G6">
        <f t="shared" si="2"/>
        <v>2</v>
      </c>
      <c r="H6" t="str">
        <f>IFERROR(VLOOKUP($A6,UCI_results!$C$8:$X$18,21,FALSE),"")</f>
        <v/>
      </c>
      <c r="I6" t="str">
        <f>IFERROR(VLOOKUP($A6,UCI_results!$C$8:$X$18,22,FALSE),"")</f>
        <v/>
      </c>
      <c r="J6">
        <f>IFERROR(VLOOKUP(B6,'14C_analysis_Jena'!$A$2:$K$27,10,FALSE),"")</f>
        <v>12.3</v>
      </c>
      <c r="K6">
        <f>IFERROR(VLOOKUP($B6,'14C_analysis_Jena'!$A$2:$K$27,11,FALSE),"")</f>
        <v>2</v>
      </c>
    </row>
    <row r="7" spans="1:11">
      <c r="A7" t="str">
        <f t="shared" si="0"/>
        <v>O-1-1 ISE mid2x</v>
      </c>
      <c r="B7" t="str">
        <f t="shared" si="1"/>
        <v>ISE_O-1-1</v>
      </c>
      <c r="C7">
        <v>1</v>
      </c>
      <c r="D7" t="s">
        <v>5</v>
      </c>
      <c r="E7">
        <v>1</v>
      </c>
      <c r="F7" t="s">
        <v>74</v>
      </c>
      <c r="G7">
        <f t="shared" si="2"/>
        <v>2</v>
      </c>
      <c r="H7" t="str">
        <f>IFERROR(VLOOKUP($A7,UCI_results!$C$8:$X$18,21,FALSE),"")</f>
        <v/>
      </c>
      <c r="I7" t="str">
        <f>IFERROR(VLOOKUP($A7,UCI_results!$C$8:$X$18,22,FALSE),"")</f>
        <v/>
      </c>
      <c r="J7">
        <f>IFERROR(VLOOKUP(B7,'14C_analysis_Jena'!$A$2:$K$27,10,FALSE),"")</f>
        <v>17.8</v>
      </c>
      <c r="K7">
        <f>IFERROR(VLOOKUP($B7,'14C_analysis_Jena'!$A$2:$K$27,11,FALSE),"")</f>
        <v>1.9</v>
      </c>
    </row>
    <row r="8" spans="1:11">
      <c r="A8" t="str">
        <f t="shared" si="0"/>
        <v>M-4-3 ISE Control</v>
      </c>
      <c r="B8" t="str">
        <f t="shared" si="1"/>
        <v>ISE_M-4-3</v>
      </c>
      <c r="C8">
        <v>4</v>
      </c>
      <c r="D8" t="s">
        <v>6</v>
      </c>
      <c r="E8">
        <v>3</v>
      </c>
      <c r="F8" t="s">
        <v>70</v>
      </c>
      <c r="G8">
        <f t="shared" si="2"/>
        <v>0</v>
      </c>
      <c r="H8" t="str">
        <f>IFERROR(VLOOKUP($A8,UCI_results!$C$8:$X$18,21,FALSE),"")</f>
        <v/>
      </c>
      <c r="I8" t="str">
        <f>IFERROR(VLOOKUP($A8,UCI_results!$C$8:$X$18,22,FALSE),"")</f>
        <v/>
      </c>
      <c r="J8">
        <f>IFERROR(VLOOKUP(B8,'14C_analysis_Jena'!$A$2:$K$27,10,FALSE),"")</f>
        <v>8.1</v>
      </c>
      <c r="K8">
        <f>IFERROR(VLOOKUP($B8,'14C_analysis_Jena'!$A$2:$K$27,11,FALSE),"")</f>
        <v>3</v>
      </c>
    </row>
    <row r="9" spans="1:11">
      <c r="A9" t="str">
        <f t="shared" si="0"/>
        <v>M-4-1 ISE Control</v>
      </c>
      <c r="B9" t="str">
        <f t="shared" si="1"/>
        <v>ISE_M-4-1</v>
      </c>
      <c r="C9">
        <v>4</v>
      </c>
      <c r="D9" t="s">
        <v>6</v>
      </c>
      <c r="E9">
        <v>1</v>
      </c>
      <c r="F9" t="s">
        <v>70</v>
      </c>
      <c r="G9">
        <f t="shared" si="2"/>
        <v>0</v>
      </c>
      <c r="H9">
        <f>IFERROR(VLOOKUP($A9,UCI_results!$C$8:$X$18,21,FALSE),"")</f>
        <v>8.709858897793854</v>
      </c>
      <c r="I9">
        <f>IFERROR(VLOOKUP($A9,UCI_results!$C$8:$X$18,22,FALSE),"")</f>
        <v>1.6263363932758916</v>
      </c>
      <c r="J9" t="str">
        <f>IFERROR(VLOOKUP(B9,'14C_analysis_Jena'!$A$2:$K$27,10,FALSE),"")</f>
        <v/>
      </c>
      <c r="K9" t="str">
        <f>IFERROR(VLOOKUP($B9,'14C_analysis_Jena'!$A$2:$K$27,11,FALSE),"")</f>
        <v/>
      </c>
    </row>
    <row r="10" spans="1:11">
      <c r="A10" t="str">
        <f t="shared" si="0"/>
        <v>M-4-2 ISE Control</v>
      </c>
      <c r="B10" t="str">
        <f t="shared" si="1"/>
        <v>ISE_M-4-2</v>
      </c>
      <c r="C10">
        <v>4</v>
      </c>
      <c r="D10" t="s">
        <v>6</v>
      </c>
      <c r="E10">
        <v>2</v>
      </c>
      <c r="F10" t="s">
        <v>70</v>
      </c>
      <c r="G10">
        <f t="shared" si="2"/>
        <v>0</v>
      </c>
      <c r="H10">
        <f>IFERROR(VLOOKUP($A10,UCI_results!$C$8:$X$18,21,FALSE),"")</f>
        <v>10.456991841141905</v>
      </c>
      <c r="I10">
        <f>IFERROR(VLOOKUP($A10,UCI_results!$C$8:$X$18,22,FALSE),"")</f>
        <v>1.6602305480386754</v>
      </c>
      <c r="J10" t="str">
        <f>IFERROR(VLOOKUP(B10,'14C_analysis_Jena'!$A$2:$K$27,10,FALSE),"")</f>
        <v/>
      </c>
      <c r="K10" t="str">
        <f>IFERROR(VLOOKUP($B10,'14C_analysis_Jena'!$A$2:$K$27,11,FALSE),"")</f>
        <v/>
      </c>
    </row>
    <row r="11" spans="1:11">
      <c r="A11" t="str">
        <f t="shared" si="0"/>
        <v>O-4-3 ISE Control</v>
      </c>
      <c r="B11" t="str">
        <f t="shared" si="1"/>
        <v>ISE_O-4-3</v>
      </c>
      <c r="C11">
        <v>4</v>
      </c>
      <c r="D11" t="s">
        <v>5</v>
      </c>
      <c r="E11">
        <v>3</v>
      </c>
      <c r="F11" t="s">
        <v>70</v>
      </c>
      <c r="G11">
        <f t="shared" si="2"/>
        <v>0</v>
      </c>
      <c r="H11" t="str">
        <f>IFERROR(VLOOKUP($A11,UCI_results!$C$8:$X$18,21,FALSE),"")</f>
        <v/>
      </c>
      <c r="I11" t="str">
        <f>IFERROR(VLOOKUP($A11,UCI_results!$C$8:$X$18,22,FALSE),"")</f>
        <v/>
      </c>
      <c r="J11">
        <f>IFERROR(VLOOKUP(B11,'14C_analysis_Jena'!$A$2:$K$27,10,FALSE),"")</f>
        <v>11.3</v>
      </c>
      <c r="K11">
        <f>IFERROR(VLOOKUP($B11,'14C_analysis_Jena'!$A$2:$K$27,11,FALSE),"")</f>
        <v>3</v>
      </c>
    </row>
    <row r="12" spans="1:11">
      <c r="A12" t="str">
        <f t="shared" si="0"/>
        <v>O-4-2 ISE Control</v>
      </c>
      <c r="B12" t="str">
        <f t="shared" si="1"/>
        <v>ISE_O-4-2</v>
      </c>
      <c r="C12">
        <v>4</v>
      </c>
      <c r="D12" t="s">
        <v>5</v>
      </c>
      <c r="E12">
        <v>2</v>
      </c>
      <c r="F12" t="s">
        <v>70</v>
      </c>
      <c r="G12">
        <f t="shared" si="2"/>
        <v>0</v>
      </c>
      <c r="H12" t="str">
        <f>IFERROR(VLOOKUP($A12,UCI_results!$C$8:$X$18,21,FALSE),"")</f>
        <v/>
      </c>
      <c r="I12" t="str">
        <f>IFERROR(VLOOKUP($A12,UCI_results!$C$8:$X$18,22,FALSE),"")</f>
        <v/>
      </c>
      <c r="J12">
        <f>IFERROR(VLOOKUP(B12,'14C_analysis_Jena'!$A$2:$K$27,10,FALSE),"")</f>
        <v>13</v>
      </c>
      <c r="K12">
        <f>IFERROR(VLOOKUP($B12,'14C_analysis_Jena'!$A$2:$K$27,11,FALSE),"")</f>
        <v>3</v>
      </c>
    </row>
    <row r="13" spans="1:11">
      <c r="A13" t="str">
        <f t="shared" si="0"/>
        <v>O-4-1 ISE Control</v>
      </c>
      <c r="B13" t="str">
        <f t="shared" si="1"/>
        <v>ISE_O-4-1</v>
      </c>
      <c r="C13">
        <v>4</v>
      </c>
      <c r="D13" t="s">
        <v>5</v>
      </c>
      <c r="E13">
        <v>1</v>
      </c>
      <c r="F13" t="s">
        <v>70</v>
      </c>
      <c r="G13">
        <f t="shared" si="2"/>
        <v>0</v>
      </c>
      <c r="H13" t="str">
        <f>IFERROR(VLOOKUP($A13,UCI_results!$C$8:$X$18,21,FALSE),"")</f>
        <v/>
      </c>
      <c r="I13" t="str">
        <f>IFERROR(VLOOKUP($A13,UCI_results!$C$8:$X$18,22,FALSE),"")</f>
        <v/>
      </c>
      <c r="J13">
        <f>IFERROR(VLOOKUP(B13,'14C_analysis_Jena'!$A$2:$K$27,10,FALSE),"")</f>
        <v>17</v>
      </c>
      <c r="K13">
        <f>IFERROR(VLOOKUP($B13,'14C_analysis_Jena'!$A$2:$K$27,11,FALSE),"")</f>
        <v>3.1</v>
      </c>
    </row>
    <row r="14" spans="1:11">
      <c r="A14" t="str">
        <f t="shared" si="0"/>
        <v>M-5-3 ISE high</v>
      </c>
      <c r="B14" t="str">
        <f t="shared" si="1"/>
        <v>ISE_M-5-3</v>
      </c>
      <c r="C14">
        <v>5</v>
      </c>
      <c r="D14" t="s">
        <v>6</v>
      </c>
      <c r="E14">
        <v>3</v>
      </c>
      <c r="F14" t="s">
        <v>77</v>
      </c>
      <c r="G14">
        <f t="shared" si="2"/>
        <v>1</v>
      </c>
      <c r="H14" t="str">
        <f>IFERROR(VLOOKUP($A14,UCI_results!$C$8:$X$18,21,FALSE),"")</f>
        <v/>
      </c>
      <c r="I14" t="str">
        <f>IFERROR(VLOOKUP($A14,UCI_results!$C$8:$X$18,22,FALSE),"")</f>
        <v/>
      </c>
      <c r="J14">
        <f>IFERROR(VLOOKUP(B14,'14C_analysis_Jena'!$A$2:$K$27,10,FALSE),"")</f>
        <v>10.199999999999999</v>
      </c>
      <c r="K14">
        <f>IFERROR(VLOOKUP($B14,'14C_analysis_Jena'!$A$2:$K$27,11,FALSE),"")</f>
        <v>3</v>
      </c>
    </row>
    <row r="15" spans="1:11">
      <c r="A15" t="str">
        <f t="shared" si="0"/>
        <v>M-5-2 ISE high</v>
      </c>
      <c r="B15" t="str">
        <f t="shared" si="1"/>
        <v>ISE_M-5-2</v>
      </c>
      <c r="C15">
        <v>5</v>
      </c>
      <c r="D15" t="s">
        <v>6</v>
      </c>
      <c r="E15">
        <v>2</v>
      </c>
      <c r="F15" t="s">
        <v>77</v>
      </c>
      <c r="G15">
        <f t="shared" si="2"/>
        <v>1</v>
      </c>
      <c r="H15" t="str">
        <f>IFERROR(VLOOKUP($A15,UCI_results!$C$8:$X$18,21,FALSE),"")</f>
        <v/>
      </c>
      <c r="I15" t="str">
        <f>IFERROR(VLOOKUP($A15,UCI_results!$C$8:$X$18,22,FALSE),"")</f>
        <v/>
      </c>
      <c r="J15">
        <f>IFERROR(VLOOKUP(B15,'14C_analysis_Jena'!$A$2:$K$27,10,FALSE),"")</f>
        <v>18.3</v>
      </c>
      <c r="K15">
        <f>IFERROR(VLOOKUP($B15,'14C_analysis_Jena'!$A$2:$K$27,11,FALSE),"")</f>
        <v>3</v>
      </c>
    </row>
    <row r="16" spans="1:11">
      <c r="A16" t="str">
        <f t="shared" si="0"/>
        <v>M-5-1 ISE high</v>
      </c>
      <c r="B16" t="str">
        <f t="shared" si="1"/>
        <v>ISE_M-5-1</v>
      </c>
      <c r="C16">
        <v>5</v>
      </c>
      <c r="D16" t="s">
        <v>6</v>
      </c>
      <c r="E16">
        <v>1</v>
      </c>
      <c r="F16" t="s">
        <v>77</v>
      </c>
      <c r="G16">
        <f t="shared" si="2"/>
        <v>1</v>
      </c>
      <c r="H16" t="str">
        <f>IFERROR(VLOOKUP($A16,UCI_results!$C$8:$X$18,21,FALSE),"")</f>
        <v/>
      </c>
      <c r="I16" t="str">
        <f>IFERROR(VLOOKUP($A16,UCI_results!$C$8:$X$18,22,FALSE),"")</f>
        <v/>
      </c>
      <c r="J16">
        <f>IFERROR(VLOOKUP(B16,'14C_analysis_Jena'!$A$2:$K$27,10,FALSE),"")</f>
        <v>58.9</v>
      </c>
      <c r="K16">
        <f>IFERROR(VLOOKUP($B16,'14C_analysis_Jena'!$A$2:$K$27,11,FALSE),"")</f>
        <v>3.2</v>
      </c>
    </row>
    <row r="17" spans="1:11">
      <c r="A17" t="str">
        <f t="shared" si="0"/>
        <v>O-5-3 ISE high</v>
      </c>
      <c r="B17" t="str">
        <f t="shared" si="1"/>
        <v>ISE_O-5-3</v>
      </c>
      <c r="C17">
        <v>5</v>
      </c>
      <c r="D17" t="s">
        <v>5</v>
      </c>
      <c r="E17">
        <v>3</v>
      </c>
      <c r="F17" t="s">
        <v>77</v>
      </c>
      <c r="G17">
        <f t="shared" si="2"/>
        <v>1</v>
      </c>
      <c r="H17" t="str">
        <f>IFERROR(VLOOKUP($A17,UCI_results!$C$8:$X$18,21,FALSE),"")</f>
        <v/>
      </c>
      <c r="I17" t="str">
        <f>IFERROR(VLOOKUP($A17,UCI_results!$C$8:$X$18,22,FALSE),"")</f>
        <v/>
      </c>
      <c r="J17">
        <f>IFERROR(VLOOKUP(B17,'14C_analysis_Jena'!$A$2:$K$27,10,FALSE),"")</f>
        <v>6.9</v>
      </c>
      <c r="K17">
        <f>IFERROR(VLOOKUP($B17,'14C_analysis_Jena'!$A$2:$K$27,11,FALSE),"")</f>
        <v>3</v>
      </c>
    </row>
    <row r="18" spans="1:11">
      <c r="A18" t="str">
        <f t="shared" si="0"/>
        <v>O-5-2 ISE high</v>
      </c>
      <c r="B18" t="str">
        <f t="shared" si="1"/>
        <v>ISE_O-5-2</v>
      </c>
      <c r="C18">
        <v>5</v>
      </c>
      <c r="D18" t="s">
        <v>5</v>
      </c>
      <c r="E18">
        <v>2</v>
      </c>
      <c r="F18" t="s">
        <v>77</v>
      </c>
      <c r="G18">
        <f t="shared" si="2"/>
        <v>1</v>
      </c>
      <c r="H18" t="str">
        <f>IFERROR(VLOOKUP($A18,UCI_results!$C$8:$X$18,21,FALSE),"")</f>
        <v/>
      </c>
      <c r="I18" t="str">
        <f>IFERROR(VLOOKUP($A18,UCI_results!$C$8:$X$18,22,FALSE),"")</f>
        <v/>
      </c>
      <c r="J18">
        <f>IFERROR(VLOOKUP(B18,'14C_analysis_Jena'!$A$2:$K$27,10,FALSE),"")</f>
        <v>8.3000000000000007</v>
      </c>
      <c r="K18">
        <f>IFERROR(VLOOKUP($B18,'14C_analysis_Jena'!$A$2:$K$27,11,FALSE),"")</f>
        <v>3</v>
      </c>
    </row>
    <row r="19" spans="1:11">
      <c r="A19" t="str">
        <f t="shared" si="0"/>
        <v>O-5-1 ISE high</v>
      </c>
      <c r="B19" t="str">
        <f t="shared" si="1"/>
        <v>ISE_O-5-1</v>
      </c>
      <c r="C19">
        <v>5</v>
      </c>
      <c r="D19" t="s">
        <v>5</v>
      </c>
      <c r="E19">
        <v>1</v>
      </c>
      <c r="F19" t="s">
        <v>77</v>
      </c>
      <c r="G19">
        <f t="shared" si="2"/>
        <v>1</v>
      </c>
      <c r="H19" t="str">
        <f>IFERROR(VLOOKUP($A19,UCI_results!$C$8:$X$18,21,FALSE),"")</f>
        <v/>
      </c>
      <c r="I19" t="str">
        <f>IFERROR(VLOOKUP($A19,UCI_results!$C$8:$X$18,22,FALSE),"")</f>
        <v/>
      </c>
      <c r="J19">
        <f>IFERROR(VLOOKUP(B19,'14C_analysis_Jena'!$A$2:$K$27,10,FALSE),"")</f>
        <v>9.5</v>
      </c>
      <c r="K19">
        <f>IFERROR(VLOOKUP($B19,'14C_analysis_Jena'!$A$2:$K$27,11,FALSE),"")</f>
        <v>3</v>
      </c>
    </row>
    <row r="20" spans="1:11">
      <c r="A20" t="str">
        <f t="shared" si="0"/>
        <v>M-7-2 ISE Control</v>
      </c>
      <c r="B20" t="str">
        <f t="shared" si="1"/>
        <v>ISE_M-7-2</v>
      </c>
      <c r="C20">
        <v>7</v>
      </c>
      <c r="D20" t="s">
        <v>6</v>
      </c>
      <c r="E20">
        <v>2</v>
      </c>
      <c r="F20" t="s">
        <v>70</v>
      </c>
      <c r="G20">
        <f t="shared" si="2"/>
        <v>0</v>
      </c>
      <c r="H20">
        <f>IFERROR(VLOOKUP($A20,UCI_results!$C$8:$X$18,21,FALSE),"")</f>
        <v>6.8544983078786537</v>
      </c>
      <c r="I20">
        <f>IFERROR(VLOOKUP($A20,UCI_results!$C$8:$X$18,22,FALSE),"")</f>
        <v>1.8280473854575578</v>
      </c>
      <c r="J20" t="str">
        <f>IFERROR(VLOOKUP(B20,'14C_analysis_Jena'!$A$2:$K$27,10,FALSE),"")</f>
        <v/>
      </c>
      <c r="K20" t="str">
        <f>IFERROR(VLOOKUP($B20,'14C_analysis_Jena'!$A$2:$K$27,11,FALSE),"")</f>
        <v/>
      </c>
    </row>
    <row r="21" spans="1:11">
      <c r="A21" t="str">
        <f t="shared" si="0"/>
        <v>M-7-1 ISE Control</v>
      </c>
      <c r="B21" t="str">
        <f t="shared" si="1"/>
        <v>ISE_M-7-1</v>
      </c>
      <c r="C21">
        <v>7</v>
      </c>
      <c r="D21" t="s">
        <v>6</v>
      </c>
      <c r="E21">
        <v>1</v>
      </c>
      <c r="F21" t="s">
        <v>70</v>
      </c>
      <c r="G21">
        <f t="shared" si="2"/>
        <v>0</v>
      </c>
      <c r="H21">
        <f>IFERROR(VLOOKUP($A21,UCI_results!$C$8:$X$18,21,FALSE),"")</f>
        <v>7.2291642446598026</v>
      </c>
      <c r="I21">
        <f>IFERROR(VLOOKUP($A21,UCI_results!$C$8:$X$18,22,FALSE),"")</f>
        <v>1.6066871396343751</v>
      </c>
      <c r="J21" t="str">
        <f>IFERROR(VLOOKUP(B21,'14C_analysis_Jena'!$A$2:$K$27,10,FALSE),"")</f>
        <v/>
      </c>
      <c r="K21" t="str">
        <f>IFERROR(VLOOKUP($B21,'14C_analysis_Jena'!$A$2:$K$27,11,FALSE),"")</f>
        <v/>
      </c>
    </row>
    <row r="22" spans="1:11">
      <c r="A22" t="str">
        <f t="shared" si="0"/>
        <v>M-7-3 ISE Control</v>
      </c>
      <c r="B22" t="str">
        <f t="shared" si="1"/>
        <v>ISE_M-7-3</v>
      </c>
      <c r="C22">
        <v>7</v>
      </c>
      <c r="D22" t="s">
        <v>6</v>
      </c>
      <c r="E22">
        <v>3</v>
      </c>
      <c r="F22" t="s">
        <v>70</v>
      </c>
      <c r="G22">
        <f t="shared" si="2"/>
        <v>0</v>
      </c>
      <c r="H22">
        <f>IFERROR(VLOOKUP($A22,UCI_results!$C$8:$X$18,21,FALSE),"")</f>
        <v>12.786364738065714</v>
      </c>
      <c r="I22">
        <f>IFERROR(VLOOKUP($A22,UCI_results!$C$8:$X$18,22,FALSE),"")</f>
        <v>1.5332754242136226</v>
      </c>
      <c r="J22" t="str">
        <f>IFERROR(VLOOKUP(B22,'14C_analysis_Jena'!$A$2:$K$27,10,FALSE),"")</f>
        <v/>
      </c>
      <c r="K22" t="str">
        <f>IFERROR(VLOOKUP($B22,'14C_analysis_Jena'!$A$2:$K$27,11,FALSE),"")</f>
        <v/>
      </c>
    </row>
    <row r="23" spans="1:11">
      <c r="A23" t="str">
        <f t="shared" si="0"/>
        <v>O-7-2 ISE Control</v>
      </c>
      <c r="B23" t="str">
        <f t="shared" si="1"/>
        <v>ISE_O-7-2</v>
      </c>
      <c r="C23">
        <v>7</v>
      </c>
      <c r="D23" t="s">
        <v>5</v>
      </c>
      <c r="E23">
        <v>2</v>
      </c>
      <c r="F23" t="s">
        <v>70</v>
      </c>
      <c r="G23">
        <f t="shared" si="2"/>
        <v>0</v>
      </c>
      <c r="H23" t="str">
        <f>IFERROR(VLOOKUP($A23,UCI_results!$C$8:$X$18,21,FALSE),"")</f>
        <v/>
      </c>
      <c r="I23" t="str">
        <f>IFERROR(VLOOKUP($A23,UCI_results!$C$8:$X$18,22,FALSE),"")</f>
        <v/>
      </c>
      <c r="J23">
        <f>IFERROR(VLOOKUP(B23,'14C_analysis_Jena'!$A$2:$K$27,10,FALSE),"")</f>
        <v>3.9</v>
      </c>
      <c r="K23">
        <f>IFERROR(VLOOKUP($B23,'14C_analysis_Jena'!$A$2:$K$27,11,FALSE),"")</f>
        <v>3</v>
      </c>
    </row>
    <row r="24" spans="1:11">
      <c r="A24" t="str">
        <f t="shared" si="0"/>
        <v>O-7-1 ISE Control</v>
      </c>
      <c r="B24" t="str">
        <f t="shared" si="1"/>
        <v>ISE_O-7-1</v>
      </c>
      <c r="C24">
        <v>7</v>
      </c>
      <c r="D24" t="s">
        <v>5</v>
      </c>
      <c r="E24">
        <v>1</v>
      </c>
      <c r="F24" t="s">
        <v>70</v>
      </c>
      <c r="G24">
        <f t="shared" si="2"/>
        <v>0</v>
      </c>
      <c r="H24" t="str">
        <f>IFERROR(VLOOKUP($A24,UCI_results!$C$8:$X$18,21,FALSE),"")</f>
        <v/>
      </c>
      <c r="I24" t="str">
        <f>IFERROR(VLOOKUP($A24,UCI_results!$C$8:$X$18,22,FALSE),"")</f>
        <v/>
      </c>
      <c r="J24">
        <f>IFERROR(VLOOKUP(B24,'14C_analysis_Jena'!$A$2:$K$27,10,FALSE),"")</f>
        <v>8.1999999999999993</v>
      </c>
      <c r="K24">
        <f>IFERROR(VLOOKUP($B24,'14C_analysis_Jena'!$A$2:$K$27,11,FALSE),"")</f>
        <v>3</v>
      </c>
    </row>
    <row r="25" spans="1:11">
      <c r="A25" t="str">
        <f t="shared" si="0"/>
        <v>O-7-3 ISE Control</v>
      </c>
      <c r="B25" t="str">
        <f t="shared" si="1"/>
        <v>ISE_O-7-3</v>
      </c>
      <c r="C25">
        <v>7</v>
      </c>
      <c r="D25" t="s">
        <v>5</v>
      </c>
      <c r="E25">
        <v>3</v>
      </c>
      <c r="F25" t="s">
        <v>70</v>
      </c>
      <c r="G25">
        <f t="shared" si="2"/>
        <v>0</v>
      </c>
      <c r="H25" t="str">
        <f>IFERROR(VLOOKUP($A25,UCI_results!$C$8:$X$18,21,FALSE),"")</f>
        <v/>
      </c>
      <c r="I25" t="str">
        <f>IFERROR(VLOOKUP($A25,UCI_results!$C$8:$X$18,22,FALSE),"")</f>
        <v/>
      </c>
      <c r="J25">
        <f>IFERROR(VLOOKUP(B25,'14C_analysis_Jena'!$A$2:$K$27,10,FALSE),"")</f>
        <v>15.8</v>
      </c>
      <c r="K25">
        <f>IFERROR(VLOOKUP($B25,'14C_analysis_Jena'!$A$2:$K$27,11,FALSE),"")</f>
        <v>3</v>
      </c>
    </row>
    <row r="26" spans="1:11">
      <c r="A26" t="str">
        <f t="shared" si="0"/>
        <v>M-8-1 ISE mid2x</v>
      </c>
      <c r="B26" t="str">
        <f t="shared" si="1"/>
        <v>ISE_M-8-1</v>
      </c>
      <c r="C26">
        <v>8</v>
      </c>
      <c r="D26" t="s">
        <v>6</v>
      </c>
      <c r="E26">
        <v>1</v>
      </c>
      <c r="F26" t="s">
        <v>74</v>
      </c>
      <c r="G26">
        <f t="shared" si="2"/>
        <v>2</v>
      </c>
      <c r="H26">
        <f>IFERROR(VLOOKUP($A26,UCI_results!$C$8:$X$18,21,FALSE),"")</f>
        <v>2.7355482283517585</v>
      </c>
      <c r="I26">
        <f>IFERROR(VLOOKUP($A26,UCI_results!$C$8:$X$18,22,FALSE),"")</f>
        <v>1.8220205991730614</v>
      </c>
      <c r="J26" t="str">
        <f>IFERROR(VLOOKUP(B26,'14C_analysis_Jena'!$A$2:$K$27,10,FALSE),"")</f>
        <v/>
      </c>
      <c r="K26" t="str">
        <f>IFERROR(VLOOKUP($B26,'14C_analysis_Jena'!$A$2:$K$27,11,FALSE),"")</f>
        <v/>
      </c>
    </row>
    <row r="27" spans="1:11">
      <c r="A27" t="str">
        <f t="shared" si="0"/>
        <v>M-8-3 ISE mid2x</v>
      </c>
      <c r="B27" t="str">
        <f t="shared" si="1"/>
        <v>ISE_M-8-3</v>
      </c>
      <c r="C27">
        <v>8</v>
      </c>
      <c r="D27" t="s">
        <v>6</v>
      </c>
      <c r="E27">
        <v>3</v>
      </c>
      <c r="F27" t="s">
        <v>74</v>
      </c>
      <c r="G27">
        <f t="shared" si="2"/>
        <v>2</v>
      </c>
      <c r="H27">
        <f>IFERROR(VLOOKUP($A27,UCI_results!$C$8:$X$18,21,FALSE),"")</f>
        <v>5.3412733983810856</v>
      </c>
      <c r="I27">
        <f>IFERROR(VLOOKUP($A27,UCI_results!$C$8:$X$18,22,FALSE),"")</f>
        <v>2.075505774254891</v>
      </c>
      <c r="J27" t="str">
        <f>IFERROR(VLOOKUP(B27,'14C_analysis_Jena'!$A$2:$K$27,10,FALSE),"")</f>
        <v/>
      </c>
      <c r="K27" t="str">
        <f>IFERROR(VLOOKUP($B27,'14C_analysis_Jena'!$A$2:$K$27,11,FALSE),"")</f>
        <v/>
      </c>
    </row>
    <row r="28" spans="1:11">
      <c r="A28" t="str">
        <f t="shared" si="0"/>
        <v>M-8-2 ISE mid2x</v>
      </c>
      <c r="B28" t="str">
        <f t="shared" si="1"/>
        <v>ISE_M-8-2</v>
      </c>
      <c r="C28">
        <v>8</v>
      </c>
      <c r="D28" t="s">
        <v>6</v>
      </c>
      <c r="E28">
        <v>2</v>
      </c>
      <c r="F28" t="s">
        <v>74</v>
      </c>
      <c r="G28">
        <f t="shared" si="2"/>
        <v>2</v>
      </c>
      <c r="H28" t="str">
        <f>IFERROR(VLOOKUP($A28,UCI_results!$C$8:$X$18,21,FALSE),"")</f>
        <v/>
      </c>
      <c r="I28" t="str">
        <f>IFERROR(VLOOKUP($A28,UCI_results!$C$8:$X$18,22,FALSE),"")</f>
        <v/>
      </c>
      <c r="J28">
        <f>IFERROR(VLOOKUP(B28,'14C_analysis_Jena'!$A$2:$K$27,10,FALSE),"")</f>
        <v>7</v>
      </c>
      <c r="K28">
        <f>IFERROR(VLOOKUP($B28,'14C_analysis_Jena'!$A$2:$K$27,11,FALSE),"")</f>
        <v>1.9</v>
      </c>
    </row>
    <row r="29" spans="1:11">
      <c r="A29" t="str">
        <f t="shared" si="0"/>
        <v>O-8-2 ISE mid2x</v>
      </c>
      <c r="B29" t="str">
        <f t="shared" si="1"/>
        <v>ISE_O-8-2</v>
      </c>
      <c r="C29">
        <v>8</v>
      </c>
      <c r="D29" t="s">
        <v>5</v>
      </c>
      <c r="E29">
        <v>2</v>
      </c>
      <c r="F29" t="s">
        <v>74</v>
      </c>
      <c r="G29">
        <f t="shared" si="2"/>
        <v>2</v>
      </c>
      <c r="H29" t="str">
        <f>IFERROR(VLOOKUP($A29,UCI_results!$C$8:$X$18,21,FALSE),"")</f>
        <v/>
      </c>
      <c r="I29" t="str">
        <f>IFERROR(VLOOKUP($A29,UCI_results!$C$8:$X$18,22,FALSE),"")</f>
        <v/>
      </c>
      <c r="J29">
        <f>IFERROR(VLOOKUP(B29,'14C_analysis_Jena'!$A$2:$K$27,10,FALSE),"")</f>
        <v>9.6999999999999993</v>
      </c>
      <c r="K29">
        <f>IFERROR(VLOOKUP($B29,'14C_analysis_Jena'!$A$2:$K$27,11,FALSE),"")</f>
        <v>1.9</v>
      </c>
    </row>
    <row r="30" spans="1:11">
      <c r="A30" t="str">
        <f t="shared" si="0"/>
        <v>O-8-1 ISE mid2x</v>
      </c>
      <c r="B30" t="str">
        <f t="shared" si="1"/>
        <v>ISE_O-8-1</v>
      </c>
      <c r="C30">
        <v>8</v>
      </c>
      <c r="D30" t="s">
        <v>5</v>
      </c>
      <c r="E30">
        <v>1</v>
      </c>
      <c r="F30" t="s">
        <v>74</v>
      </c>
      <c r="G30">
        <f t="shared" si="2"/>
        <v>2</v>
      </c>
      <c r="H30" t="str">
        <f>IFERROR(VLOOKUP($A30,UCI_results!$C$8:$X$18,21,FALSE),"")</f>
        <v/>
      </c>
      <c r="I30" t="str">
        <f>IFERROR(VLOOKUP($A30,UCI_results!$C$8:$X$18,22,FALSE),"")</f>
        <v/>
      </c>
      <c r="J30">
        <f>IFERROR(VLOOKUP(B30,'14C_analysis_Jena'!$A$2:$K$27,10,FALSE),"")</f>
        <v>10.4</v>
      </c>
      <c r="K30">
        <f>IFERROR(VLOOKUP($B30,'14C_analysis_Jena'!$A$2:$K$27,11,FALSE),"")</f>
        <v>1.9</v>
      </c>
    </row>
    <row r="31" spans="1:11">
      <c r="A31" t="str">
        <f t="shared" si="0"/>
        <v>O-8-3 ISE mid2x</v>
      </c>
      <c r="B31" t="str">
        <f t="shared" si="1"/>
        <v>ISE_O-8-3</v>
      </c>
      <c r="C31">
        <v>8</v>
      </c>
      <c r="D31" t="s">
        <v>5</v>
      </c>
      <c r="E31">
        <v>3</v>
      </c>
      <c r="F31" t="s">
        <v>74</v>
      </c>
      <c r="G31">
        <f t="shared" si="2"/>
        <v>2</v>
      </c>
      <c r="H31" t="str">
        <f>IFERROR(VLOOKUP($A31,UCI_results!$C$8:$X$18,21,FALSE),"")</f>
        <v/>
      </c>
      <c r="I31" t="str">
        <f>IFERROR(VLOOKUP($A31,UCI_results!$C$8:$X$18,22,FALSE),"")</f>
        <v/>
      </c>
      <c r="J31">
        <f>IFERROR(VLOOKUP(B31,'14C_analysis_Jena'!$A$2:$K$27,10,FALSE),"")</f>
        <v>14.5</v>
      </c>
      <c r="K31">
        <f>IFERROR(VLOOKUP($B31,'14C_analysis_Jena'!$A$2:$K$27,11,FALSE),"")</f>
        <v>1.9</v>
      </c>
    </row>
    <row r="32" spans="1:11">
      <c r="A32" t="str">
        <f t="shared" si="0"/>
        <v>M-9-3 ISE high</v>
      </c>
      <c r="B32" t="str">
        <f t="shared" si="1"/>
        <v>ISE_M-9-3</v>
      </c>
      <c r="C32">
        <v>9</v>
      </c>
      <c r="D32" t="s">
        <v>6</v>
      </c>
      <c r="E32">
        <v>3</v>
      </c>
      <c r="F32" t="s">
        <v>77</v>
      </c>
      <c r="G32">
        <f t="shared" si="2"/>
        <v>1</v>
      </c>
      <c r="H32" t="str">
        <f>IFERROR(VLOOKUP($A32,UCI_results!$C$8:$X$18,21,FALSE),"")</f>
        <v/>
      </c>
      <c r="I32" t="str">
        <f>IFERROR(VLOOKUP($A32,UCI_results!$C$8:$X$18,22,FALSE),"")</f>
        <v/>
      </c>
      <c r="J32">
        <f>IFERROR(VLOOKUP(B32,'14C_analysis_Jena'!$A$2:$K$27,10,FALSE),"")</f>
        <v>15.9</v>
      </c>
      <c r="K32">
        <f>IFERROR(VLOOKUP($B32,'14C_analysis_Jena'!$A$2:$K$27,11,FALSE),"")</f>
        <v>3</v>
      </c>
    </row>
    <row r="33" spans="1:11">
      <c r="A33" t="str">
        <f t="shared" si="0"/>
        <v>M-9-2 ISE high</v>
      </c>
      <c r="B33" t="str">
        <f t="shared" si="1"/>
        <v>ISE_M-9-2</v>
      </c>
      <c r="C33">
        <v>9</v>
      </c>
      <c r="D33" t="s">
        <v>6</v>
      </c>
      <c r="E33">
        <v>2</v>
      </c>
      <c r="F33" t="s">
        <v>77</v>
      </c>
      <c r="G33">
        <f t="shared" si="2"/>
        <v>1</v>
      </c>
      <c r="H33" t="str">
        <f>IFERROR(VLOOKUP($A33,UCI_results!$C$8:$X$18,21,FALSE),"")</f>
        <v/>
      </c>
      <c r="I33" t="str">
        <f>IFERROR(VLOOKUP($A33,UCI_results!$C$8:$X$18,22,FALSE),"")</f>
        <v/>
      </c>
      <c r="J33">
        <f>IFERROR(VLOOKUP(B33,'14C_analysis_Jena'!$A$2:$K$27,10,FALSE),"")</f>
        <v>16.2</v>
      </c>
      <c r="K33">
        <f>IFERROR(VLOOKUP($B33,'14C_analysis_Jena'!$A$2:$K$27,11,FALSE),"")</f>
        <v>3</v>
      </c>
    </row>
    <row r="34" spans="1:11">
      <c r="A34" t="str">
        <f t="shared" si="0"/>
        <v>M-9-1 ISE high</v>
      </c>
      <c r="B34" t="str">
        <f t="shared" si="1"/>
        <v>ISE_M-9-1</v>
      </c>
      <c r="C34">
        <v>9</v>
      </c>
      <c r="D34" t="s">
        <v>6</v>
      </c>
      <c r="E34">
        <v>1</v>
      </c>
      <c r="F34" t="s">
        <v>77</v>
      </c>
      <c r="G34">
        <f t="shared" si="2"/>
        <v>1</v>
      </c>
      <c r="H34" t="str">
        <f>IFERROR(VLOOKUP($A34,UCI_results!$C$8:$X$18,21,FALSE),"")</f>
        <v/>
      </c>
      <c r="I34" t="str">
        <f>IFERROR(VLOOKUP($A34,UCI_results!$C$8:$X$18,22,FALSE),"")</f>
        <v/>
      </c>
      <c r="J34">
        <f>IFERROR(VLOOKUP(B34,'14C_analysis_Jena'!$A$2:$K$27,10,FALSE),"")</f>
        <v>18.399999999999999</v>
      </c>
      <c r="K34">
        <f>IFERROR(VLOOKUP($B34,'14C_analysis_Jena'!$A$2:$K$27,11,FALSE),"")</f>
        <v>3</v>
      </c>
    </row>
    <row r="35" spans="1:11">
      <c r="A35" t="str">
        <f t="shared" si="0"/>
        <v>O-9-3 ISE high</v>
      </c>
      <c r="B35" t="str">
        <f t="shared" si="1"/>
        <v>ISE_O-9-3</v>
      </c>
      <c r="C35">
        <v>9</v>
      </c>
      <c r="D35" t="s">
        <v>5</v>
      </c>
      <c r="E35">
        <v>3</v>
      </c>
      <c r="F35" t="s">
        <v>77</v>
      </c>
      <c r="G35">
        <f t="shared" si="2"/>
        <v>1</v>
      </c>
      <c r="H35" t="str">
        <f>IFERROR(VLOOKUP($A35,UCI_results!$C$8:$X$18,21,FALSE),"")</f>
        <v/>
      </c>
      <c r="I35" t="str">
        <f>IFERROR(VLOOKUP($A35,UCI_results!$C$8:$X$18,22,FALSE),"")</f>
        <v/>
      </c>
      <c r="J35">
        <f>IFERROR(VLOOKUP(B35,'14C_analysis_Jena'!$A$2:$K$27,10,FALSE),"")</f>
        <v>13.9</v>
      </c>
      <c r="K35">
        <f>IFERROR(VLOOKUP($B35,'14C_analysis_Jena'!$A$2:$K$27,11,FALSE),"")</f>
        <v>3.1</v>
      </c>
    </row>
    <row r="36" spans="1:11">
      <c r="A36" t="str">
        <f t="shared" si="0"/>
        <v>O-9-2 ISE high</v>
      </c>
      <c r="B36" t="str">
        <f t="shared" si="1"/>
        <v>ISE_O-9-2</v>
      </c>
      <c r="C36">
        <v>9</v>
      </c>
      <c r="D36" t="s">
        <v>5</v>
      </c>
      <c r="E36">
        <v>2</v>
      </c>
      <c r="F36" t="s">
        <v>77</v>
      </c>
      <c r="G36">
        <f t="shared" si="2"/>
        <v>1</v>
      </c>
      <c r="H36" t="str">
        <f>IFERROR(VLOOKUP($A36,UCI_results!$C$8:$X$18,21,FALSE),"")</f>
        <v/>
      </c>
      <c r="I36" t="str">
        <f>IFERROR(VLOOKUP($A36,UCI_results!$C$8:$X$18,22,FALSE),"")</f>
        <v/>
      </c>
      <c r="J36">
        <f>IFERROR(VLOOKUP(B36,'14C_analysis_Jena'!$A$2:$K$27,10,FALSE),"")</f>
        <v>14.8</v>
      </c>
      <c r="K36">
        <f>IFERROR(VLOOKUP($B36,'14C_analysis_Jena'!$A$2:$K$27,11,FALSE),"")</f>
        <v>3</v>
      </c>
    </row>
    <row r="37" spans="1:11">
      <c r="A37" t="str">
        <f t="shared" si="0"/>
        <v>O-9-1 ISE high</v>
      </c>
      <c r="B37" t="str">
        <f t="shared" si="1"/>
        <v>ISE_O-9-1</v>
      </c>
      <c r="C37">
        <v>9</v>
      </c>
      <c r="D37" t="s">
        <v>5</v>
      </c>
      <c r="E37">
        <v>1</v>
      </c>
      <c r="F37" t="s">
        <v>77</v>
      </c>
      <c r="G37">
        <f t="shared" si="2"/>
        <v>1</v>
      </c>
      <c r="H37" t="str">
        <f>IFERROR(VLOOKUP($A37,UCI_results!$C$8:$X$18,21,FALSE),"")</f>
        <v/>
      </c>
      <c r="I37" t="str">
        <f>IFERROR(VLOOKUP($A37,UCI_results!$C$8:$X$18,22,FALSE),"")</f>
        <v/>
      </c>
      <c r="J37">
        <f>IFERROR(VLOOKUP(B37,'14C_analysis_Jena'!$A$2:$K$27,10,FALSE),"")</f>
        <v>18.100000000000001</v>
      </c>
      <c r="K37">
        <f>IFERROR(VLOOKUP($B37,'14C_analysis_Jena'!$A$2:$K$27,11,FALSE),"")</f>
        <v>3</v>
      </c>
    </row>
  </sheetData>
  <sortState ref="C2:H37">
    <sortCondition ref="C2:C37"/>
    <sortCondition ref="D2:D37"/>
    <sortCondition ref="G2:G37"/>
  </sortState>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metadata</vt:lpstr>
      <vt:lpstr>data</vt:lpstr>
      <vt:lpstr>14C_analysis_Jena</vt:lpstr>
      <vt:lpstr>UCI_results</vt:lpstr>
      <vt:lpstr>ISE_14c-root_2020-04-17.csv</vt:lpstr>
    </vt:vector>
  </TitlesOfParts>
  <Company>MPI-BGC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 Beem-Miller</dc:creator>
  <cp:lastModifiedBy>Jeff Beem-Miller</cp:lastModifiedBy>
  <dcterms:created xsi:type="dcterms:W3CDTF">2018-12-27T20:22:53Z</dcterms:created>
  <dcterms:modified xsi:type="dcterms:W3CDTF">2020-04-17T13:04:24Z</dcterms:modified>
</cp:coreProperties>
</file>