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0" windowWidth="32340" windowHeight="19800" tabRatio="896" firstSheet="8" activeTab="19"/>
  </bookViews>
  <sheets>
    <sheet name="Methods" sheetId="9" r:id="rId1"/>
    <sheet name="Samples" sheetId="19" r:id="rId2"/>
    <sheet name="Dryweights" sheetId="2" r:id="rId3"/>
    <sheet name="WHC" sheetId="4" r:id="rId4"/>
    <sheet name="Leakage" sheetId="14" r:id="rId5"/>
    <sheet name="jar_information" sheetId="5" r:id="rId6"/>
    <sheet name="13C" sheetId="18" r:id="rId7"/>
    <sheet name="CO2 Template" sheetId="7" r:id="rId8"/>
    <sheet name="2019_Inc_13.02.20" sheetId="15" r:id="rId9"/>
    <sheet name="2019_Inc_14.02.20" sheetId="16" r:id="rId10"/>
    <sheet name="2019_Inc_17.02.20" sheetId="17" r:id="rId11"/>
    <sheet name="2019_Inc_19.02.20" sheetId="21" r:id="rId12"/>
    <sheet name="2019_Inc_27.02.20" sheetId="22" r:id="rId13"/>
    <sheet name="C development" sheetId="20" r:id="rId14"/>
    <sheet name="2019_Inc_02.03.20" sheetId="23" r:id="rId15"/>
    <sheet name="2019_Inc_09.03.20" sheetId="24" r:id="rId16"/>
    <sheet name="14C" sheetId="25" r:id="rId17"/>
    <sheet name="2019_Inc_16.03.20" sheetId="26" r:id="rId18"/>
    <sheet name="2019_Inc_23.03.20" sheetId="27" r:id="rId19"/>
    <sheet name="S19a-flux" sheetId="28" r:id="rId20"/>
  </sheets>
  <externalReferences>
    <externalReference r:id="rId21"/>
  </externalReferences>
  <definedNames>
    <definedName name="MeasFrac">[1]Sheet2!$A$2:$A$8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9" i="28" l="1"/>
  <c r="H219" i="28"/>
  <c r="I219" i="28"/>
  <c r="J219" i="28"/>
  <c r="K219" i="28"/>
  <c r="L219" i="28"/>
  <c r="M219" i="28"/>
  <c r="N219" i="28"/>
  <c r="O219" i="28"/>
  <c r="P219" i="28"/>
  <c r="G220" i="28"/>
  <c r="H220" i="28"/>
  <c r="I220" i="28"/>
  <c r="J220" i="28"/>
  <c r="K220" i="28"/>
  <c r="L220" i="28"/>
  <c r="M220" i="28"/>
  <c r="N220" i="28"/>
  <c r="O220" i="28"/>
  <c r="P220" i="28"/>
  <c r="G221" i="28"/>
  <c r="H221" i="28"/>
  <c r="I221" i="28"/>
  <c r="J221" i="28"/>
  <c r="K221" i="28"/>
  <c r="L221" i="28"/>
  <c r="M221" i="28"/>
  <c r="N221" i="28"/>
  <c r="O221" i="28"/>
  <c r="P221" i="28"/>
  <c r="G222" i="28"/>
  <c r="H222" i="28"/>
  <c r="I222" i="28"/>
  <c r="J222" i="28"/>
  <c r="K222" i="28"/>
  <c r="L222" i="28"/>
  <c r="M222" i="28"/>
  <c r="N222" i="28"/>
  <c r="O222" i="28"/>
  <c r="P222" i="28"/>
  <c r="G223" i="28"/>
  <c r="H223" i="28"/>
  <c r="I223" i="28"/>
  <c r="J223" i="28"/>
  <c r="K223" i="28"/>
  <c r="L223" i="28"/>
  <c r="M223" i="28"/>
  <c r="N223" i="28"/>
  <c r="O223" i="28"/>
  <c r="P223" i="28"/>
  <c r="G224" i="28"/>
  <c r="H224" i="28"/>
  <c r="I224" i="28"/>
  <c r="J224" i="28"/>
  <c r="K224" i="28"/>
  <c r="L224" i="28"/>
  <c r="M224" i="28"/>
  <c r="N224" i="28"/>
  <c r="O224" i="28"/>
  <c r="P224" i="28"/>
  <c r="G225" i="28"/>
  <c r="H225" i="28"/>
  <c r="I225" i="28"/>
  <c r="J225" i="28"/>
  <c r="K225" i="28"/>
  <c r="L225" i="28"/>
  <c r="M225" i="28"/>
  <c r="N225" i="28"/>
  <c r="O225" i="28"/>
  <c r="P225" i="28"/>
  <c r="G226" i="28"/>
  <c r="H226" i="28"/>
  <c r="I226" i="28"/>
  <c r="J226" i="28"/>
  <c r="K226" i="28"/>
  <c r="L226" i="28"/>
  <c r="M226" i="28"/>
  <c r="N226" i="28"/>
  <c r="O226" i="28"/>
  <c r="P226" i="28"/>
  <c r="G227" i="28"/>
  <c r="H227" i="28"/>
  <c r="I227" i="28"/>
  <c r="J227" i="28"/>
  <c r="K227" i="28"/>
  <c r="L227" i="28"/>
  <c r="M227" i="28"/>
  <c r="N227" i="28"/>
  <c r="O227" i="28"/>
  <c r="P227" i="28"/>
  <c r="G228" i="28"/>
  <c r="H228" i="28"/>
  <c r="I228" i="28"/>
  <c r="J228" i="28"/>
  <c r="K228" i="28"/>
  <c r="L228" i="28"/>
  <c r="M228" i="28"/>
  <c r="N228" i="28"/>
  <c r="O228" i="28"/>
  <c r="P228" i="28"/>
  <c r="G229" i="28"/>
  <c r="H229" i="28"/>
  <c r="I229" i="28"/>
  <c r="J229" i="28"/>
  <c r="K229" i="28"/>
  <c r="L229" i="28"/>
  <c r="M229" i="28"/>
  <c r="N229" i="28"/>
  <c r="O229" i="28"/>
  <c r="P229" i="28"/>
  <c r="G230" i="28"/>
  <c r="H230" i="28"/>
  <c r="I230" i="28"/>
  <c r="J230" i="28"/>
  <c r="K230" i="28"/>
  <c r="L230" i="28"/>
  <c r="M230" i="28"/>
  <c r="N230" i="28"/>
  <c r="O230" i="28"/>
  <c r="P230" i="28"/>
  <c r="G231" i="28"/>
  <c r="H231" i="28"/>
  <c r="I231" i="28"/>
  <c r="J231" i="28"/>
  <c r="K231" i="28"/>
  <c r="L231" i="28"/>
  <c r="M231" i="28"/>
  <c r="N231" i="28"/>
  <c r="O231" i="28"/>
  <c r="P231" i="28"/>
  <c r="G232" i="28"/>
  <c r="H232" i="28"/>
  <c r="I232" i="28"/>
  <c r="J232" i="28"/>
  <c r="K232" i="28"/>
  <c r="L232" i="28"/>
  <c r="M232" i="28"/>
  <c r="N232" i="28"/>
  <c r="O232" i="28"/>
  <c r="P232" i="28"/>
  <c r="G233" i="28"/>
  <c r="H233" i="28"/>
  <c r="I233" i="28"/>
  <c r="J233" i="28"/>
  <c r="K233" i="28"/>
  <c r="L233" i="28"/>
  <c r="M233" i="28"/>
  <c r="N233" i="28"/>
  <c r="O233" i="28"/>
  <c r="P233" i="28"/>
  <c r="G234" i="28"/>
  <c r="H234" i="28"/>
  <c r="I234" i="28"/>
  <c r="J234" i="28"/>
  <c r="K234" i="28"/>
  <c r="L234" i="28"/>
  <c r="M234" i="28"/>
  <c r="N234" i="28"/>
  <c r="O234" i="28"/>
  <c r="P234" i="28"/>
  <c r="G235" i="28"/>
  <c r="H235" i="28"/>
  <c r="I235" i="28"/>
  <c r="J235" i="28"/>
  <c r="K235" i="28"/>
  <c r="L235" i="28"/>
  <c r="M235" i="28"/>
  <c r="N235" i="28"/>
  <c r="O235" i="28"/>
  <c r="P235" i="28"/>
  <c r="G236" i="28"/>
  <c r="H236" i="28"/>
  <c r="I236" i="28"/>
  <c r="J236" i="28"/>
  <c r="K236" i="28"/>
  <c r="L236" i="28"/>
  <c r="M236" i="28"/>
  <c r="N236" i="28"/>
  <c r="O236" i="28"/>
  <c r="P236" i="28"/>
  <c r="G237" i="28"/>
  <c r="H237" i="28"/>
  <c r="I237" i="28"/>
  <c r="J237" i="28"/>
  <c r="K237" i="28"/>
  <c r="L237" i="28"/>
  <c r="M237" i="28"/>
  <c r="N237" i="28"/>
  <c r="O237" i="28"/>
  <c r="P237" i="28"/>
  <c r="G238" i="28"/>
  <c r="H238" i="28"/>
  <c r="I238" i="28"/>
  <c r="J238" i="28"/>
  <c r="K238" i="28"/>
  <c r="L238" i="28"/>
  <c r="M238" i="28"/>
  <c r="N238" i="28"/>
  <c r="O238" i="28"/>
  <c r="P238" i="28"/>
  <c r="G239" i="28"/>
  <c r="H239" i="28"/>
  <c r="I239" i="28"/>
  <c r="J239" i="28"/>
  <c r="K239" i="28"/>
  <c r="L239" i="28"/>
  <c r="M239" i="28"/>
  <c r="N239" i="28"/>
  <c r="O239" i="28"/>
  <c r="P239" i="28"/>
  <c r="G240" i="28"/>
  <c r="H240" i="28"/>
  <c r="I240" i="28"/>
  <c r="J240" i="28"/>
  <c r="K240" i="28"/>
  <c r="L240" i="28"/>
  <c r="M240" i="28"/>
  <c r="N240" i="28"/>
  <c r="O240" i="28"/>
  <c r="P240" i="28"/>
  <c r="G241" i="28"/>
  <c r="H241" i="28"/>
  <c r="I241" i="28"/>
  <c r="J241" i="28"/>
  <c r="K241" i="28"/>
  <c r="L241" i="28"/>
  <c r="M241" i="28"/>
  <c r="N241" i="28"/>
  <c r="O241" i="28"/>
  <c r="P241" i="28"/>
  <c r="G242" i="28"/>
  <c r="H242" i="28"/>
  <c r="I242" i="28"/>
  <c r="J242" i="28"/>
  <c r="K242" i="28"/>
  <c r="L242" i="28"/>
  <c r="M242" i="28"/>
  <c r="N242" i="28"/>
  <c r="O242" i="28"/>
  <c r="P242" i="28"/>
  <c r="G243" i="28"/>
  <c r="H243" i="28"/>
  <c r="I243" i="28"/>
  <c r="J243" i="28"/>
  <c r="K243" i="28"/>
  <c r="L243" i="28"/>
  <c r="M243" i="28"/>
  <c r="N243" i="28"/>
  <c r="O243" i="28"/>
  <c r="P243" i="28"/>
  <c r="G244" i="28"/>
  <c r="H244" i="28"/>
  <c r="I244" i="28"/>
  <c r="J244" i="28"/>
  <c r="K244" i="28"/>
  <c r="L244" i="28"/>
  <c r="M244" i="28"/>
  <c r="N244" i="28"/>
  <c r="O244" i="28"/>
  <c r="P244" i="28"/>
  <c r="P218" i="28"/>
  <c r="K218" i="28"/>
  <c r="G218" i="28"/>
  <c r="G192" i="28"/>
  <c r="H192" i="28"/>
  <c r="I192" i="28"/>
  <c r="J192" i="28"/>
  <c r="K192" i="28"/>
  <c r="L192" i="28"/>
  <c r="M192" i="28"/>
  <c r="N192" i="28"/>
  <c r="O192" i="28"/>
  <c r="P192" i="28"/>
  <c r="G193" i="28"/>
  <c r="H193" i="28"/>
  <c r="I193" i="28"/>
  <c r="J193" i="28"/>
  <c r="K193" i="28"/>
  <c r="L193" i="28"/>
  <c r="M193" i="28"/>
  <c r="N193" i="28"/>
  <c r="O193" i="28"/>
  <c r="P193" i="28"/>
  <c r="G194" i="28"/>
  <c r="H194" i="28"/>
  <c r="I194" i="28"/>
  <c r="J194" i="28"/>
  <c r="K194" i="28"/>
  <c r="L194" i="28"/>
  <c r="M194" i="28"/>
  <c r="N194" i="28"/>
  <c r="O194" i="28"/>
  <c r="P194" i="28"/>
  <c r="G195" i="28"/>
  <c r="H195" i="28"/>
  <c r="I195" i="28"/>
  <c r="J195" i="28"/>
  <c r="K195" i="28"/>
  <c r="L195" i="28"/>
  <c r="M195" i="28"/>
  <c r="N195" i="28"/>
  <c r="O195" i="28"/>
  <c r="P195" i="28"/>
  <c r="G196" i="28"/>
  <c r="H196" i="28"/>
  <c r="I196" i="28"/>
  <c r="J196" i="28"/>
  <c r="K196" i="28"/>
  <c r="L196" i="28"/>
  <c r="M196" i="28"/>
  <c r="N196" i="28"/>
  <c r="O196" i="28"/>
  <c r="P196" i="28"/>
  <c r="G197" i="28"/>
  <c r="H197" i="28"/>
  <c r="I197" i="28"/>
  <c r="J197" i="28"/>
  <c r="K197" i="28"/>
  <c r="L197" i="28"/>
  <c r="M197" i="28"/>
  <c r="N197" i="28"/>
  <c r="O197" i="28"/>
  <c r="P197" i="28"/>
  <c r="G198" i="28"/>
  <c r="H198" i="28"/>
  <c r="I198" i="28"/>
  <c r="J198" i="28"/>
  <c r="K198" i="28"/>
  <c r="L198" i="28"/>
  <c r="M198" i="28"/>
  <c r="N198" i="28"/>
  <c r="O198" i="28"/>
  <c r="P198" i="28"/>
  <c r="G199" i="28"/>
  <c r="H199" i="28"/>
  <c r="I199" i="28"/>
  <c r="J199" i="28"/>
  <c r="K199" i="28"/>
  <c r="L199" i="28"/>
  <c r="M199" i="28"/>
  <c r="N199" i="28"/>
  <c r="O199" i="28"/>
  <c r="P199" i="28"/>
  <c r="G200" i="28"/>
  <c r="H200" i="28"/>
  <c r="I200" i="28"/>
  <c r="J200" i="28"/>
  <c r="K200" i="28"/>
  <c r="L200" i="28"/>
  <c r="M200" i="28"/>
  <c r="N200" i="28"/>
  <c r="O200" i="28"/>
  <c r="P200" i="28"/>
  <c r="G201" i="28"/>
  <c r="H201" i="28"/>
  <c r="I201" i="28"/>
  <c r="J201" i="28"/>
  <c r="K201" i="28"/>
  <c r="L201" i="28"/>
  <c r="M201" i="28"/>
  <c r="N201" i="28"/>
  <c r="O201" i="28"/>
  <c r="P201" i="28"/>
  <c r="G202" i="28"/>
  <c r="H202" i="28"/>
  <c r="I202" i="28"/>
  <c r="J202" i="28"/>
  <c r="K202" i="28"/>
  <c r="L202" i="28"/>
  <c r="M202" i="28"/>
  <c r="N202" i="28"/>
  <c r="O202" i="28"/>
  <c r="P202" i="28"/>
  <c r="G203" i="28"/>
  <c r="H203" i="28"/>
  <c r="I203" i="28"/>
  <c r="J203" i="28"/>
  <c r="K203" i="28"/>
  <c r="L203" i="28"/>
  <c r="M203" i="28"/>
  <c r="N203" i="28"/>
  <c r="O203" i="28"/>
  <c r="P203" i="28"/>
  <c r="G204" i="28"/>
  <c r="H204" i="28"/>
  <c r="I204" i="28"/>
  <c r="J204" i="28"/>
  <c r="K204" i="28"/>
  <c r="L204" i="28"/>
  <c r="M204" i="28"/>
  <c r="N204" i="28"/>
  <c r="O204" i="28"/>
  <c r="P204" i="28"/>
  <c r="G205" i="28"/>
  <c r="H205" i="28"/>
  <c r="I205" i="28"/>
  <c r="J205" i="28"/>
  <c r="K205" i="28"/>
  <c r="L205" i="28"/>
  <c r="M205" i="28"/>
  <c r="N205" i="28"/>
  <c r="O205" i="28"/>
  <c r="P205" i="28"/>
  <c r="G206" i="28"/>
  <c r="H206" i="28"/>
  <c r="I206" i="28"/>
  <c r="J206" i="28"/>
  <c r="K206" i="28"/>
  <c r="L206" i="28"/>
  <c r="M206" i="28"/>
  <c r="N206" i="28"/>
  <c r="O206" i="28"/>
  <c r="P206" i="28"/>
  <c r="G207" i="28"/>
  <c r="H207" i="28"/>
  <c r="I207" i="28"/>
  <c r="J207" i="28"/>
  <c r="K207" i="28"/>
  <c r="L207" i="28"/>
  <c r="M207" i="28"/>
  <c r="N207" i="28"/>
  <c r="O207" i="28"/>
  <c r="P207" i="28"/>
  <c r="G208" i="28"/>
  <c r="H208" i="28"/>
  <c r="I208" i="28"/>
  <c r="J208" i="28"/>
  <c r="K208" i="28"/>
  <c r="L208" i="28"/>
  <c r="M208" i="28"/>
  <c r="N208" i="28"/>
  <c r="O208" i="28"/>
  <c r="P208" i="28"/>
  <c r="G209" i="28"/>
  <c r="H209" i="28"/>
  <c r="I209" i="28"/>
  <c r="J209" i="28"/>
  <c r="K209" i="28"/>
  <c r="L209" i="28"/>
  <c r="M209" i="28"/>
  <c r="N209" i="28"/>
  <c r="O209" i="28"/>
  <c r="P209" i="28"/>
  <c r="G210" i="28"/>
  <c r="H210" i="28"/>
  <c r="I210" i="28"/>
  <c r="J210" i="28"/>
  <c r="K210" i="28"/>
  <c r="L210" i="28"/>
  <c r="M210" i="28"/>
  <c r="N210" i="28"/>
  <c r="O210" i="28"/>
  <c r="P210" i="28"/>
  <c r="G211" i="28"/>
  <c r="H211" i="28"/>
  <c r="I211" i="28"/>
  <c r="J211" i="28"/>
  <c r="K211" i="28"/>
  <c r="L211" i="28"/>
  <c r="M211" i="28"/>
  <c r="N211" i="28"/>
  <c r="O211" i="28"/>
  <c r="P211" i="28"/>
  <c r="G212" i="28"/>
  <c r="H212" i="28"/>
  <c r="I212" i="28"/>
  <c r="J212" i="28"/>
  <c r="K212" i="28"/>
  <c r="L212" i="28"/>
  <c r="M212" i="28"/>
  <c r="N212" i="28"/>
  <c r="O212" i="28"/>
  <c r="P212" i="28"/>
  <c r="G213" i="28"/>
  <c r="H213" i="28"/>
  <c r="I213" i="28"/>
  <c r="J213" i="28"/>
  <c r="K213" i="28"/>
  <c r="L213" i="28"/>
  <c r="M213" i="28"/>
  <c r="N213" i="28"/>
  <c r="O213" i="28"/>
  <c r="P213" i="28"/>
  <c r="G214" i="28"/>
  <c r="H214" i="28"/>
  <c r="I214" i="28"/>
  <c r="J214" i="28"/>
  <c r="K214" i="28"/>
  <c r="L214" i="28"/>
  <c r="M214" i="28"/>
  <c r="N214" i="28"/>
  <c r="O214" i="28"/>
  <c r="P214" i="28"/>
  <c r="G215" i="28"/>
  <c r="H215" i="28"/>
  <c r="I215" i="28"/>
  <c r="J215" i="28"/>
  <c r="K215" i="28"/>
  <c r="L215" i="28"/>
  <c r="M215" i="28"/>
  <c r="N215" i="28"/>
  <c r="O215" i="28"/>
  <c r="P215" i="28"/>
  <c r="G216" i="28"/>
  <c r="H216" i="28"/>
  <c r="I216" i="28"/>
  <c r="J216" i="28"/>
  <c r="K216" i="28"/>
  <c r="L216" i="28"/>
  <c r="M216" i="28"/>
  <c r="N216" i="28"/>
  <c r="O216" i="28"/>
  <c r="P216" i="28"/>
  <c r="G217" i="28"/>
  <c r="H217" i="28"/>
  <c r="I217" i="28"/>
  <c r="J217" i="28"/>
  <c r="K217" i="28"/>
  <c r="L217" i="28"/>
  <c r="M217" i="28"/>
  <c r="N217" i="28"/>
  <c r="O217" i="28"/>
  <c r="P217" i="28"/>
  <c r="H218" i="28"/>
  <c r="I218" i="28"/>
  <c r="J218" i="28"/>
  <c r="L218" i="28"/>
  <c r="M218" i="28"/>
  <c r="N218" i="28"/>
  <c r="O218" i="28"/>
  <c r="P191" i="28"/>
  <c r="K191" i="28"/>
  <c r="G191" i="28"/>
  <c r="G165" i="28"/>
  <c r="H165" i="28"/>
  <c r="I165" i="28"/>
  <c r="J165" i="28"/>
  <c r="K165" i="28"/>
  <c r="L165" i="28"/>
  <c r="M165" i="28"/>
  <c r="N165" i="28"/>
  <c r="O165" i="28"/>
  <c r="P165" i="28"/>
  <c r="G166" i="28"/>
  <c r="H166" i="28"/>
  <c r="I166" i="28"/>
  <c r="J166" i="28"/>
  <c r="K166" i="28"/>
  <c r="L166" i="28"/>
  <c r="M166" i="28"/>
  <c r="N166" i="28"/>
  <c r="O166" i="28"/>
  <c r="P166" i="28"/>
  <c r="G167" i="28"/>
  <c r="H167" i="28"/>
  <c r="I167" i="28"/>
  <c r="J167" i="28"/>
  <c r="K167" i="28"/>
  <c r="L167" i="28"/>
  <c r="M167" i="28"/>
  <c r="N167" i="28"/>
  <c r="O167" i="28"/>
  <c r="P167" i="28"/>
  <c r="G168" i="28"/>
  <c r="H168" i="28"/>
  <c r="I168" i="28"/>
  <c r="J168" i="28"/>
  <c r="K168" i="28"/>
  <c r="L168" i="28"/>
  <c r="M168" i="28"/>
  <c r="N168" i="28"/>
  <c r="O168" i="28"/>
  <c r="P168" i="28"/>
  <c r="G169" i="28"/>
  <c r="H169" i="28"/>
  <c r="I169" i="28"/>
  <c r="J169" i="28"/>
  <c r="K169" i="28"/>
  <c r="L169" i="28"/>
  <c r="M169" i="28"/>
  <c r="N169" i="28"/>
  <c r="O169" i="28"/>
  <c r="P169" i="28"/>
  <c r="G170" i="28"/>
  <c r="H170" i="28"/>
  <c r="I170" i="28"/>
  <c r="J170" i="28"/>
  <c r="K170" i="28"/>
  <c r="L170" i="28"/>
  <c r="M170" i="28"/>
  <c r="N170" i="28"/>
  <c r="O170" i="28"/>
  <c r="P170" i="28"/>
  <c r="G171" i="28"/>
  <c r="H171" i="28"/>
  <c r="I171" i="28"/>
  <c r="J171" i="28"/>
  <c r="K171" i="28"/>
  <c r="L171" i="28"/>
  <c r="M171" i="28"/>
  <c r="N171" i="28"/>
  <c r="O171" i="28"/>
  <c r="P171" i="28"/>
  <c r="G172" i="28"/>
  <c r="H172" i="28"/>
  <c r="I172" i="28"/>
  <c r="J172" i="28"/>
  <c r="K172" i="28"/>
  <c r="L172" i="28"/>
  <c r="M172" i="28"/>
  <c r="N172" i="28"/>
  <c r="O172" i="28"/>
  <c r="P172" i="28"/>
  <c r="G173" i="28"/>
  <c r="H173" i="28"/>
  <c r="I173" i="28"/>
  <c r="J173" i="28"/>
  <c r="K173" i="28"/>
  <c r="L173" i="28"/>
  <c r="M173" i="28"/>
  <c r="N173" i="28"/>
  <c r="O173" i="28"/>
  <c r="P173" i="28"/>
  <c r="G174" i="28"/>
  <c r="H174" i="28"/>
  <c r="I174" i="28"/>
  <c r="J174" i="28"/>
  <c r="K174" i="28"/>
  <c r="L174" i="28"/>
  <c r="M174" i="28"/>
  <c r="N174" i="28"/>
  <c r="O174" i="28"/>
  <c r="P174" i="28"/>
  <c r="G175" i="28"/>
  <c r="H175" i="28"/>
  <c r="I175" i="28"/>
  <c r="J175" i="28"/>
  <c r="K175" i="28"/>
  <c r="L175" i="28"/>
  <c r="M175" i="28"/>
  <c r="N175" i="28"/>
  <c r="O175" i="28"/>
  <c r="P175" i="28"/>
  <c r="G176" i="28"/>
  <c r="H176" i="28"/>
  <c r="I176" i="28"/>
  <c r="J176" i="28"/>
  <c r="K176" i="28"/>
  <c r="L176" i="28"/>
  <c r="M176" i="28"/>
  <c r="N176" i="28"/>
  <c r="O176" i="28"/>
  <c r="P176" i="28"/>
  <c r="G177" i="28"/>
  <c r="H177" i="28"/>
  <c r="I177" i="28"/>
  <c r="J177" i="28"/>
  <c r="K177" i="28"/>
  <c r="L177" i="28"/>
  <c r="M177" i="28"/>
  <c r="N177" i="28"/>
  <c r="O177" i="28"/>
  <c r="P177" i="28"/>
  <c r="G178" i="28"/>
  <c r="H178" i="28"/>
  <c r="I178" i="28"/>
  <c r="J178" i="28"/>
  <c r="K178" i="28"/>
  <c r="L178" i="28"/>
  <c r="M178" i="28"/>
  <c r="N178" i="28"/>
  <c r="O178" i="28"/>
  <c r="P178" i="28"/>
  <c r="G179" i="28"/>
  <c r="H179" i="28"/>
  <c r="I179" i="28"/>
  <c r="J179" i="28"/>
  <c r="K179" i="28"/>
  <c r="L179" i="28"/>
  <c r="M179" i="28"/>
  <c r="N179" i="28"/>
  <c r="O179" i="28"/>
  <c r="P179" i="28"/>
  <c r="G180" i="28"/>
  <c r="H180" i="28"/>
  <c r="I180" i="28"/>
  <c r="J180" i="28"/>
  <c r="K180" i="28"/>
  <c r="L180" i="28"/>
  <c r="M180" i="28"/>
  <c r="N180" i="28"/>
  <c r="O180" i="28"/>
  <c r="P180" i="28"/>
  <c r="G181" i="28"/>
  <c r="H181" i="28"/>
  <c r="I181" i="28"/>
  <c r="J181" i="28"/>
  <c r="K181" i="28"/>
  <c r="L181" i="28"/>
  <c r="M181" i="28"/>
  <c r="N181" i="28"/>
  <c r="O181" i="28"/>
  <c r="P181" i="28"/>
  <c r="G182" i="28"/>
  <c r="H182" i="28"/>
  <c r="I182" i="28"/>
  <c r="J182" i="28"/>
  <c r="K182" i="28"/>
  <c r="L182" i="28"/>
  <c r="M182" i="28"/>
  <c r="N182" i="28"/>
  <c r="O182" i="28"/>
  <c r="P182" i="28"/>
  <c r="G183" i="28"/>
  <c r="H183" i="28"/>
  <c r="I183" i="28"/>
  <c r="J183" i="28"/>
  <c r="K183" i="28"/>
  <c r="L183" i="28"/>
  <c r="M183" i="28"/>
  <c r="N183" i="28"/>
  <c r="O183" i="28"/>
  <c r="P183" i="28"/>
  <c r="G184" i="28"/>
  <c r="H184" i="28"/>
  <c r="I184" i="28"/>
  <c r="J184" i="28"/>
  <c r="K184" i="28"/>
  <c r="L184" i="28"/>
  <c r="M184" i="28"/>
  <c r="N184" i="28"/>
  <c r="O184" i="28"/>
  <c r="P184" i="28"/>
  <c r="G185" i="28"/>
  <c r="H185" i="28"/>
  <c r="I185" i="28"/>
  <c r="J185" i="28"/>
  <c r="K185" i="28"/>
  <c r="L185" i="28"/>
  <c r="M185" i="28"/>
  <c r="N185" i="28"/>
  <c r="O185" i="28"/>
  <c r="P185" i="28"/>
  <c r="G186" i="28"/>
  <c r="H186" i="28"/>
  <c r="I186" i="28"/>
  <c r="J186" i="28"/>
  <c r="K186" i="28"/>
  <c r="L186" i="28"/>
  <c r="M186" i="28"/>
  <c r="N186" i="28"/>
  <c r="O186" i="28"/>
  <c r="P186" i="28"/>
  <c r="G187" i="28"/>
  <c r="H187" i="28"/>
  <c r="I187" i="28"/>
  <c r="J187" i="28"/>
  <c r="K187" i="28"/>
  <c r="L187" i="28"/>
  <c r="M187" i="28"/>
  <c r="N187" i="28"/>
  <c r="O187" i="28"/>
  <c r="P187" i="28"/>
  <c r="G188" i="28"/>
  <c r="H188" i="28"/>
  <c r="I188" i="28"/>
  <c r="J188" i="28"/>
  <c r="K188" i="28"/>
  <c r="L188" i="28"/>
  <c r="M188" i="28"/>
  <c r="N188" i="28"/>
  <c r="O188" i="28"/>
  <c r="P188" i="28"/>
  <c r="G189" i="28"/>
  <c r="H189" i="28"/>
  <c r="I189" i="28"/>
  <c r="J189" i="28"/>
  <c r="K189" i="28"/>
  <c r="L189" i="28"/>
  <c r="M189" i="28"/>
  <c r="N189" i="28"/>
  <c r="O189" i="28"/>
  <c r="P189" i="28"/>
  <c r="G190" i="28"/>
  <c r="H190" i="28"/>
  <c r="I190" i="28"/>
  <c r="J190" i="28"/>
  <c r="K190" i="28"/>
  <c r="L190" i="28"/>
  <c r="M190" i="28"/>
  <c r="N190" i="28"/>
  <c r="O190" i="28"/>
  <c r="P190" i="28"/>
  <c r="H191" i="28"/>
  <c r="I191" i="28"/>
  <c r="J191" i="28"/>
  <c r="L191" i="28"/>
  <c r="M191" i="28"/>
  <c r="N191" i="28"/>
  <c r="O191" i="28"/>
  <c r="P164" i="28"/>
  <c r="K164" i="28"/>
  <c r="G164" i="28"/>
  <c r="G138" i="28"/>
  <c r="H138" i="28"/>
  <c r="I138" i="28"/>
  <c r="J138" i="28"/>
  <c r="K138" i="28"/>
  <c r="L138" i="28"/>
  <c r="M138" i="28"/>
  <c r="N138" i="28"/>
  <c r="O138" i="28"/>
  <c r="P138" i="28"/>
  <c r="G139" i="28"/>
  <c r="H139" i="28"/>
  <c r="I139" i="28"/>
  <c r="J139" i="28"/>
  <c r="K139" i="28"/>
  <c r="L139" i="28"/>
  <c r="M139" i="28"/>
  <c r="N139" i="28"/>
  <c r="O139" i="28"/>
  <c r="P139" i="28"/>
  <c r="G140" i="28"/>
  <c r="H140" i="28"/>
  <c r="I140" i="28"/>
  <c r="J140" i="28"/>
  <c r="K140" i="28"/>
  <c r="L140" i="28"/>
  <c r="M140" i="28"/>
  <c r="N140" i="28"/>
  <c r="O140" i="28"/>
  <c r="P140" i="28"/>
  <c r="G141" i="28"/>
  <c r="H141" i="28"/>
  <c r="I141" i="28"/>
  <c r="J141" i="28"/>
  <c r="K141" i="28"/>
  <c r="L141" i="28"/>
  <c r="M141" i="28"/>
  <c r="N141" i="28"/>
  <c r="O141" i="28"/>
  <c r="P141" i="28"/>
  <c r="G142" i="28"/>
  <c r="H142" i="28"/>
  <c r="I142" i="28"/>
  <c r="J142" i="28"/>
  <c r="K142" i="28"/>
  <c r="L142" i="28"/>
  <c r="M142" i="28"/>
  <c r="N142" i="28"/>
  <c r="O142" i="28"/>
  <c r="P142" i="28"/>
  <c r="G143" i="28"/>
  <c r="H143" i="28"/>
  <c r="I143" i="28"/>
  <c r="J143" i="28"/>
  <c r="K143" i="28"/>
  <c r="L143" i="28"/>
  <c r="M143" i="28"/>
  <c r="N143" i="28"/>
  <c r="O143" i="28"/>
  <c r="P143" i="28"/>
  <c r="G144" i="28"/>
  <c r="H144" i="28"/>
  <c r="I144" i="28"/>
  <c r="J144" i="28"/>
  <c r="K144" i="28"/>
  <c r="L144" i="28"/>
  <c r="M144" i="28"/>
  <c r="N144" i="28"/>
  <c r="O144" i="28"/>
  <c r="P144" i="28"/>
  <c r="G145" i="28"/>
  <c r="H145" i="28"/>
  <c r="I145" i="28"/>
  <c r="J145" i="28"/>
  <c r="K145" i="28"/>
  <c r="L145" i="28"/>
  <c r="M145" i="28"/>
  <c r="N145" i="28"/>
  <c r="O145" i="28"/>
  <c r="P145" i="28"/>
  <c r="G146" i="28"/>
  <c r="H146" i="28"/>
  <c r="I146" i="28"/>
  <c r="J146" i="28"/>
  <c r="K146" i="28"/>
  <c r="L146" i="28"/>
  <c r="M146" i="28"/>
  <c r="N146" i="28"/>
  <c r="O146" i="28"/>
  <c r="P146" i="28"/>
  <c r="G147" i="28"/>
  <c r="H147" i="28"/>
  <c r="I147" i="28"/>
  <c r="J147" i="28"/>
  <c r="K147" i="28"/>
  <c r="L147" i="28"/>
  <c r="M147" i="28"/>
  <c r="N147" i="28"/>
  <c r="O147" i="28"/>
  <c r="P147" i="28"/>
  <c r="G148" i="28"/>
  <c r="H148" i="28"/>
  <c r="I148" i="28"/>
  <c r="J148" i="28"/>
  <c r="K148" i="28"/>
  <c r="L148" i="28"/>
  <c r="M148" i="28"/>
  <c r="N148" i="28"/>
  <c r="O148" i="28"/>
  <c r="P148" i="28"/>
  <c r="G149" i="28"/>
  <c r="H149" i="28"/>
  <c r="I149" i="28"/>
  <c r="J149" i="28"/>
  <c r="K149" i="28"/>
  <c r="L149" i="28"/>
  <c r="M149" i="28"/>
  <c r="N149" i="28"/>
  <c r="O149" i="28"/>
  <c r="P149" i="28"/>
  <c r="G150" i="28"/>
  <c r="H150" i="28"/>
  <c r="I150" i="28"/>
  <c r="J150" i="28"/>
  <c r="K150" i="28"/>
  <c r="L150" i="28"/>
  <c r="M150" i="28"/>
  <c r="N150" i="28"/>
  <c r="O150" i="28"/>
  <c r="P150" i="28"/>
  <c r="G151" i="28"/>
  <c r="H151" i="28"/>
  <c r="I151" i="28"/>
  <c r="J151" i="28"/>
  <c r="K151" i="28"/>
  <c r="L151" i="28"/>
  <c r="M151" i="28"/>
  <c r="N151" i="28"/>
  <c r="O151" i="28"/>
  <c r="P151" i="28"/>
  <c r="G152" i="28"/>
  <c r="H152" i="28"/>
  <c r="I152" i="28"/>
  <c r="J152" i="28"/>
  <c r="K152" i="28"/>
  <c r="L152" i="28"/>
  <c r="M152" i="28"/>
  <c r="N152" i="28"/>
  <c r="O152" i="28"/>
  <c r="P152" i="28"/>
  <c r="G153" i="28"/>
  <c r="H153" i="28"/>
  <c r="I153" i="28"/>
  <c r="J153" i="28"/>
  <c r="K153" i="28"/>
  <c r="L153" i="28"/>
  <c r="M153" i="28"/>
  <c r="N153" i="28"/>
  <c r="O153" i="28"/>
  <c r="P153" i="28"/>
  <c r="G154" i="28"/>
  <c r="H154" i="28"/>
  <c r="I154" i="28"/>
  <c r="J154" i="28"/>
  <c r="K154" i="28"/>
  <c r="L154" i="28"/>
  <c r="M154" i="28"/>
  <c r="N154" i="28"/>
  <c r="O154" i="28"/>
  <c r="P154" i="28"/>
  <c r="G155" i="28"/>
  <c r="H155" i="28"/>
  <c r="I155" i="28"/>
  <c r="J155" i="28"/>
  <c r="K155" i="28"/>
  <c r="L155" i="28"/>
  <c r="M155" i="28"/>
  <c r="N155" i="28"/>
  <c r="O155" i="28"/>
  <c r="P155" i="28"/>
  <c r="G156" i="28"/>
  <c r="H156" i="28"/>
  <c r="I156" i="28"/>
  <c r="J156" i="28"/>
  <c r="K156" i="28"/>
  <c r="L156" i="28"/>
  <c r="M156" i="28"/>
  <c r="N156" i="28"/>
  <c r="O156" i="28"/>
  <c r="P156" i="28"/>
  <c r="G157" i="28"/>
  <c r="H157" i="28"/>
  <c r="I157" i="28"/>
  <c r="J157" i="28"/>
  <c r="K157" i="28"/>
  <c r="L157" i="28"/>
  <c r="M157" i="28"/>
  <c r="N157" i="28"/>
  <c r="O157" i="28"/>
  <c r="P157" i="28"/>
  <c r="G158" i="28"/>
  <c r="H158" i="28"/>
  <c r="I158" i="28"/>
  <c r="J158" i="28"/>
  <c r="K158" i="28"/>
  <c r="L158" i="28"/>
  <c r="M158" i="28"/>
  <c r="N158" i="28"/>
  <c r="O158" i="28"/>
  <c r="P158" i="28"/>
  <c r="G159" i="28"/>
  <c r="H159" i="28"/>
  <c r="I159" i="28"/>
  <c r="J159" i="28"/>
  <c r="K159" i="28"/>
  <c r="L159" i="28"/>
  <c r="M159" i="28"/>
  <c r="N159" i="28"/>
  <c r="O159" i="28"/>
  <c r="P159" i="28"/>
  <c r="G160" i="28"/>
  <c r="H160" i="28"/>
  <c r="I160" i="28"/>
  <c r="J160" i="28"/>
  <c r="K160" i="28"/>
  <c r="L160" i="28"/>
  <c r="M160" i="28"/>
  <c r="N160" i="28"/>
  <c r="O160" i="28"/>
  <c r="P160" i="28"/>
  <c r="G161" i="28"/>
  <c r="H161" i="28"/>
  <c r="I161" i="28"/>
  <c r="J161" i="28"/>
  <c r="K161" i="28"/>
  <c r="L161" i="28"/>
  <c r="M161" i="28"/>
  <c r="N161" i="28"/>
  <c r="O161" i="28"/>
  <c r="P161" i="28"/>
  <c r="G162" i="28"/>
  <c r="H162" i="28"/>
  <c r="I162" i="28"/>
  <c r="J162" i="28"/>
  <c r="K162" i="28"/>
  <c r="L162" i="28"/>
  <c r="M162" i="28"/>
  <c r="N162" i="28"/>
  <c r="O162" i="28"/>
  <c r="P162" i="28"/>
  <c r="G163" i="28"/>
  <c r="H163" i="28"/>
  <c r="I163" i="28"/>
  <c r="J163" i="28"/>
  <c r="K163" i="28"/>
  <c r="L163" i="28"/>
  <c r="M163" i="28"/>
  <c r="N163" i="28"/>
  <c r="O163" i="28"/>
  <c r="P163" i="28"/>
  <c r="H164" i="28"/>
  <c r="I164" i="28"/>
  <c r="J164" i="28"/>
  <c r="L164" i="28"/>
  <c r="M164" i="28"/>
  <c r="N164" i="28"/>
  <c r="O164" i="28"/>
  <c r="P137" i="28"/>
  <c r="K137" i="28"/>
  <c r="G137" i="28"/>
  <c r="G111" i="28"/>
  <c r="H111" i="28"/>
  <c r="I111" i="28"/>
  <c r="J111" i="28"/>
  <c r="K111" i="28"/>
  <c r="L111" i="28"/>
  <c r="M111" i="28"/>
  <c r="N111" i="28"/>
  <c r="O111" i="28"/>
  <c r="P111" i="28"/>
  <c r="G112" i="28"/>
  <c r="H112" i="28"/>
  <c r="I112" i="28"/>
  <c r="J112" i="28"/>
  <c r="K112" i="28"/>
  <c r="L112" i="28"/>
  <c r="M112" i="28"/>
  <c r="N112" i="28"/>
  <c r="O112" i="28"/>
  <c r="P112" i="28"/>
  <c r="G113" i="28"/>
  <c r="H113" i="28"/>
  <c r="I113" i="28"/>
  <c r="J113" i="28"/>
  <c r="K113" i="28"/>
  <c r="L113" i="28"/>
  <c r="M113" i="28"/>
  <c r="N113" i="28"/>
  <c r="O113" i="28"/>
  <c r="P113" i="28"/>
  <c r="G114" i="28"/>
  <c r="H114" i="28"/>
  <c r="I114" i="28"/>
  <c r="J114" i="28"/>
  <c r="K114" i="28"/>
  <c r="L114" i="28"/>
  <c r="M114" i="28"/>
  <c r="N114" i="28"/>
  <c r="O114" i="28"/>
  <c r="P114" i="28"/>
  <c r="G115" i="28"/>
  <c r="H115" i="28"/>
  <c r="I115" i="28"/>
  <c r="J115" i="28"/>
  <c r="K115" i="28"/>
  <c r="L115" i="28"/>
  <c r="M115" i="28"/>
  <c r="N115" i="28"/>
  <c r="O115" i="28"/>
  <c r="P115" i="28"/>
  <c r="G116" i="28"/>
  <c r="H116" i="28"/>
  <c r="I116" i="28"/>
  <c r="J116" i="28"/>
  <c r="K116" i="28"/>
  <c r="L116" i="28"/>
  <c r="M116" i="28"/>
  <c r="N116" i="28"/>
  <c r="O116" i="28"/>
  <c r="P116" i="28"/>
  <c r="G117" i="28"/>
  <c r="H117" i="28"/>
  <c r="I117" i="28"/>
  <c r="J117" i="28"/>
  <c r="K117" i="28"/>
  <c r="L117" i="28"/>
  <c r="M117" i="28"/>
  <c r="N117" i="28"/>
  <c r="O117" i="28"/>
  <c r="P117" i="28"/>
  <c r="G118" i="28"/>
  <c r="H118" i="28"/>
  <c r="I118" i="28"/>
  <c r="J118" i="28"/>
  <c r="K118" i="28"/>
  <c r="L118" i="28"/>
  <c r="M118" i="28"/>
  <c r="N118" i="28"/>
  <c r="O118" i="28"/>
  <c r="P118" i="28"/>
  <c r="G119" i="28"/>
  <c r="H119" i="28"/>
  <c r="I119" i="28"/>
  <c r="J119" i="28"/>
  <c r="K119" i="28"/>
  <c r="L119" i="28"/>
  <c r="M119" i="28"/>
  <c r="N119" i="28"/>
  <c r="O119" i="28"/>
  <c r="P119" i="28"/>
  <c r="G120" i="28"/>
  <c r="H120" i="28"/>
  <c r="I120" i="28"/>
  <c r="J120" i="28"/>
  <c r="K120" i="28"/>
  <c r="L120" i="28"/>
  <c r="M120" i="28"/>
  <c r="N120" i="28"/>
  <c r="O120" i="28"/>
  <c r="P120" i="28"/>
  <c r="G121" i="28"/>
  <c r="H121" i="28"/>
  <c r="I121" i="28"/>
  <c r="J121" i="28"/>
  <c r="K121" i="28"/>
  <c r="L121" i="28"/>
  <c r="M121" i="28"/>
  <c r="N121" i="28"/>
  <c r="O121" i="28"/>
  <c r="P121" i="28"/>
  <c r="G122" i="28"/>
  <c r="H122" i="28"/>
  <c r="I122" i="28"/>
  <c r="J122" i="28"/>
  <c r="K122" i="28"/>
  <c r="L122" i="28"/>
  <c r="M122" i="28"/>
  <c r="N122" i="28"/>
  <c r="O122" i="28"/>
  <c r="P122" i="28"/>
  <c r="G123" i="28"/>
  <c r="H123" i="28"/>
  <c r="I123" i="28"/>
  <c r="J123" i="28"/>
  <c r="K123" i="28"/>
  <c r="L123" i="28"/>
  <c r="M123" i="28"/>
  <c r="N123" i="28"/>
  <c r="O123" i="28"/>
  <c r="P123" i="28"/>
  <c r="G124" i="28"/>
  <c r="H124" i="28"/>
  <c r="I124" i="28"/>
  <c r="J124" i="28"/>
  <c r="K124" i="28"/>
  <c r="L124" i="28"/>
  <c r="M124" i="28"/>
  <c r="N124" i="28"/>
  <c r="O124" i="28"/>
  <c r="P124" i="28"/>
  <c r="G125" i="28"/>
  <c r="H125" i="28"/>
  <c r="I125" i="28"/>
  <c r="J125" i="28"/>
  <c r="K125" i="28"/>
  <c r="L125" i="28"/>
  <c r="M125" i="28"/>
  <c r="N125" i="28"/>
  <c r="O125" i="28"/>
  <c r="P125" i="28"/>
  <c r="G126" i="28"/>
  <c r="H126" i="28"/>
  <c r="I126" i="28"/>
  <c r="J126" i="28"/>
  <c r="K126" i="28"/>
  <c r="L126" i="28"/>
  <c r="M126" i="28"/>
  <c r="N126" i="28"/>
  <c r="O126" i="28"/>
  <c r="P126" i="28"/>
  <c r="G127" i="28"/>
  <c r="H127" i="28"/>
  <c r="I127" i="28"/>
  <c r="J127" i="28"/>
  <c r="K127" i="28"/>
  <c r="L127" i="28"/>
  <c r="M127" i="28"/>
  <c r="N127" i="28"/>
  <c r="O127" i="28"/>
  <c r="P127" i="28"/>
  <c r="G128" i="28"/>
  <c r="H128" i="28"/>
  <c r="I128" i="28"/>
  <c r="J128" i="28"/>
  <c r="K128" i="28"/>
  <c r="L128" i="28"/>
  <c r="M128" i="28"/>
  <c r="N128" i="28"/>
  <c r="O128" i="28"/>
  <c r="P128" i="28"/>
  <c r="G129" i="28"/>
  <c r="H129" i="28"/>
  <c r="I129" i="28"/>
  <c r="J129" i="28"/>
  <c r="K129" i="28"/>
  <c r="L129" i="28"/>
  <c r="M129" i="28"/>
  <c r="N129" i="28"/>
  <c r="O129" i="28"/>
  <c r="P129" i="28"/>
  <c r="G130" i="28"/>
  <c r="H130" i="28"/>
  <c r="I130" i="28"/>
  <c r="J130" i="28"/>
  <c r="K130" i="28"/>
  <c r="L130" i="28"/>
  <c r="M130" i="28"/>
  <c r="N130" i="28"/>
  <c r="O130" i="28"/>
  <c r="P130" i="28"/>
  <c r="G131" i="28"/>
  <c r="H131" i="28"/>
  <c r="I131" i="28"/>
  <c r="J131" i="28"/>
  <c r="K131" i="28"/>
  <c r="L131" i="28"/>
  <c r="M131" i="28"/>
  <c r="N131" i="28"/>
  <c r="O131" i="28"/>
  <c r="P131" i="28"/>
  <c r="G132" i="28"/>
  <c r="H132" i="28"/>
  <c r="I132" i="28"/>
  <c r="J132" i="28"/>
  <c r="K132" i="28"/>
  <c r="L132" i="28"/>
  <c r="M132" i="28"/>
  <c r="N132" i="28"/>
  <c r="O132" i="28"/>
  <c r="P132" i="28"/>
  <c r="G133" i="28"/>
  <c r="H133" i="28"/>
  <c r="I133" i="28"/>
  <c r="J133" i="28"/>
  <c r="K133" i="28"/>
  <c r="L133" i="28"/>
  <c r="M133" i="28"/>
  <c r="N133" i="28"/>
  <c r="O133" i="28"/>
  <c r="P133" i="28"/>
  <c r="G134" i="28"/>
  <c r="H134" i="28"/>
  <c r="I134" i="28"/>
  <c r="J134" i="28"/>
  <c r="K134" i="28"/>
  <c r="L134" i="28"/>
  <c r="M134" i="28"/>
  <c r="N134" i="28"/>
  <c r="O134" i="28"/>
  <c r="P134" i="28"/>
  <c r="G135" i="28"/>
  <c r="H135" i="28"/>
  <c r="I135" i="28"/>
  <c r="J135" i="28"/>
  <c r="K135" i="28"/>
  <c r="L135" i="28"/>
  <c r="M135" i="28"/>
  <c r="N135" i="28"/>
  <c r="O135" i="28"/>
  <c r="P135" i="28"/>
  <c r="G136" i="28"/>
  <c r="H136" i="28"/>
  <c r="I136" i="28"/>
  <c r="J136" i="28"/>
  <c r="K136" i="28"/>
  <c r="L136" i="28"/>
  <c r="M136" i="28"/>
  <c r="N136" i="28"/>
  <c r="O136" i="28"/>
  <c r="P136" i="28"/>
  <c r="H137" i="28"/>
  <c r="I137" i="28"/>
  <c r="J137" i="28"/>
  <c r="L137" i="28"/>
  <c r="M137" i="28"/>
  <c r="N137" i="28"/>
  <c r="O137" i="28"/>
  <c r="P110" i="28"/>
  <c r="K110" i="28"/>
  <c r="G110" i="28"/>
  <c r="G84" i="28"/>
  <c r="H84" i="28"/>
  <c r="I84" i="28"/>
  <c r="J84" i="28"/>
  <c r="K84" i="28"/>
  <c r="L84" i="28"/>
  <c r="M84" i="28"/>
  <c r="N84" i="28"/>
  <c r="O84" i="28"/>
  <c r="P84" i="28"/>
  <c r="G85" i="28"/>
  <c r="H85" i="28"/>
  <c r="I85" i="28"/>
  <c r="J85" i="28"/>
  <c r="K85" i="28"/>
  <c r="L85" i="28"/>
  <c r="M85" i="28"/>
  <c r="N85" i="28"/>
  <c r="O85" i="28"/>
  <c r="P85" i="28"/>
  <c r="G86" i="28"/>
  <c r="H86" i="28"/>
  <c r="I86" i="28"/>
  <c r="J86" i="28"/>
  <c r="K86" i="28"/>
  <c r="L86" i="28"/>
  <c r="M86" i="28"/>
  <c r="N86" i="28"/>
  <c r="O86" i="28"/>
  <c r="P86" i="28"/>
  <c r="G87" i="28"/>
  <c r="H87" i="28"/>
  <c r="I87" i="28"/>
  <c r="J87" i="28"/>
  <c r="K87" i="28"/>
  <c r="L87" i="28"/>
  <c r="M87" i="28"/>
  <c r="N87" i="28"/>
  <c r="O87" i="28"/>
  <c r="P87" i="28"/>
  <c r="G88" i="28"/>
  <c r="H88" i="28"/>
  <c r="I88" i="28"/>
  <c r="J88" i="28"/>
  <c r="K88" i="28"/>
  <c r="L88" i="28"/>
  <c r="M88" i="28"/>
  <c r="N88" i="28"/>
  <c r="O88" i="28"/>
  <c r="P88" i="28"/>
  <c r="G89" i="28"/>
  <c r="H89" i="28"/>
  <c r="I89" i="28"/>
  <c r="J89" i="28"/>
  <c r="K89" i="28"/>
  <c r="L89" i="28"/>
  <c r="M89" i="28"/>
  <c r="N89" i="28"/>
  <c r="O89" i="28"/>
  <c r="P89" i="28"/>
  <c r="G90" i="28"/>
  <c r="H90" i="28"/>
  <c r="I90" i="28"/>
  <c r="J90" i="28"/>
  <c r="K90" i="28"/>
  <c r="L90" i="28"/>
  <c r="M90" i="28"/>
  <c r="N90" i="28"/>
  <c r="O90" i="28"/>
  <c r="P90" i="28"/>
  <c r="G91" i="28"/>
  <c r="H91" i="28"/>
  <c r="I91" i="28"/>
  <c r="J91" i="28"/>
  <c r="K91" i="28"/>
  <c r="L91" i="28"/>
  <c r="M91" i="28"/>
  <c r="N91" i="28"/>
  <c r="O91" i="28"/>
  <c r="P91" i="28"/>
  <c r="G92" i="28"/>
  <c r="H92" i="28"/>
  <c r="I92" i="28"/>
  <c r="J92" i="28"/>
  <c r="K92" i="28"/>
  <c r="L92" i="28"/>
  <c r="M92" i="28"/>
  <c r="N92" i="28"/>
  <c r="O92" i="28"/>
  <c r="P92" i="28"/>
  <c r="G93" i="28"/>
  <c r="H93" i="28"/>
  <c r="I93" i="28"/>
  <c r="J93" i="28"/>
  <c r="K93" i="28"/>
  <c r="L93" i="28"/>
  <c r="M93" i="28"/>
  <c r="N93" i="28"/>
  <c r="O93" i="28"/>
  <c r="P93" i="28"/>
  <c r="G94" i="28"/>
  <c r="H94" i="28"/>
  <c r="I94" i="28"/>
  <c r="J94" i="28"/>
  <c r="K94" i="28"/>
  <c r="L94" i="28"/>
  <c r="M94" i="28"/>
  <c r="N94" i="28"/>
  <c r="O94" i="28"/>
  <c r="P94" i="28"/>
  <c r="G95" i="28"/>
  <c r="H95" i="28"/>
  <c r="I95" i="28"/>
  <c r="J95" i="28"/>
  <c r="K95" i="28"/>
  <c r="L95" i="28"/>
  <c r="M95" i="28"/>
  <c r="N95" i="28"/>
  <c r="O95" i="28"/>
  <c r="P95" i="28"/>
  <c r="G96" i="28"/>
  <c r="H96" i="28"/>
  <c r="I96" i="28"/>
  <c r="J96" i="28"/>
  <c r="K96" i="28"/>
  <c r="L96" i="28"/>
  <c r="M96" i="28"/>
  <c r="N96" i="28"/>
  <c r="O96" i="28"/>
  <c r="P96" i="28"/>
  <c r="G97" i="28"/>
  <c r="H97" i="28"/>
  <c r="I97" i="28"/>
  <c r="J97" i="28"/>
  <c r="K97" i="28"/>
  <c r="L97" i="28"/>
  <c r="M97" i="28"/>
  <c r="N97" i="28"/>
  <c r="O97" i="28"/>
  <c r="P97" i="28"/>
  <c r="G98" i="28"/>
  <c r="H98" i="28"/>
  <c r="I98" i="28"/>
  <c r="J98" i="28"/>
  <c r="K98" i="28"/>
  <c r="L98" i="28"/>
  <c r="M98" i="28"/>
  <c r="N98" i="28"/>
  <c r="O98" i="28"/>
  <c r="P98" i="28"/>
  <c r="G99" i="28"/>
  <c r="H99" i="28"/>
  <c r="I99" i="28"/>
  <c r="J99" i="28"/>
  <c r="K99" i="28"/>
  <c r="L99" i="28"/>
  <c r="M99" i="28"/>
  <c r="N99" i="28"/>
  <c r="O99" i="28"/>
  <c r="P99" i="28"/>
  <c r="G100" i="28"/>
  <c r="H100" i="28"/>
  <c r="I100" i="28"/>
  <c r="J100" i="28"/>
  <c r="K100" i="28"/>
  <c r="L100" i="28"/>
  <c r="M100" i="28"/>
  <c r="N100" i="28"/>
  <c r="O100" i="28"/>
  <c r="P100" i="28"/>
  <c r="G101" i="28"/>
  <c r="H101" i="28"/>
  <c r="I101" i="28"/>
  <c r="J101" i="28"/>
  <c r="K101" i="28"/>
  <c r="L101" i="28"/>
  <c r="M101" i="28"/>
  <c r="N101" i="28"/>
  <c r="O101" i="28"/>
  <c r="P101" i="28"/>
  <c r="G102" i="28"/>
  <c r="H102" i="28"/>
  <c r="I102" i="28"/>
  <c r="J102" i="28"/>
  <c r="K102" i="28"/>
  <c r="L102" i="28"/>
  <c r="M102" i="28"/>
  <c r="N102" i="28"/>
  <c r="O102" i="28"/>
  <c r="P102" i="28"/>
  <c r="G103" i="28"/>
  <c r="H103" i="28"/>
  <c r="I103" i="28"/>
  <c r="J103" i="28"/>
  <c r="K103" i="28"/>
  <c r="L103" i="28"/>
  <c r="M103" i="28"/>
  <c r="N103" i="28"/>
  <c r="O103" i="28"/>
  <c r="P103" i="28"/>
  <c r="G104" i="28"/>
  <c r="H104" i="28"/>
  <c r="I104" i="28"/>
  <c r="J104" i="28"/>
  <c r="K104" i="28"/>
  <c r="L104" i="28"/>
  <c r="M104" i="28"/>
  <c r="N104" i="28"/>
  <c r="O104" i="28"/>
  <c r="P104" i="28"/>
  <c r="G105" i="28"/>
  <c r="H105" i="28"/>
  <c r="I105" i="28"/>
  <c r="J105" i="28"/>
  <c r="K105" i="28"/>
  <c r="L105" i="28"/>
  <c r="M105" i="28"/>
  <c r="N105" i="28"/>
  <c r="O105" i="28"/>
  <c r="P105" i="28"/>
  <c r="G106" i="28"/>
  <c r="H106" i="28"/>
  <c r="I106" i="28"/>
  <c r="J106" i="28"/>
  <c r="K106" i="28"/>
  <c r="L106" i="28"/>
  <c r="M106" i="28"/>
  <c r="N106" i="28"/>
  <c r="O106" i="28"/>
  <c r="P106" i="28"/>
  <c r="G107" i="28"/>
  <c r="H107" i="28"/>
  <c r="I107" i="28"/>
  <c r="J107" i="28"/>
  <c r="K107" i="28"/>
  <c r="L107" i="28"/>
  <c r="M107" i="28"/>
  <c r="N107" i="28"/>
  <c r="O107" i="28"/>
  <c r="P107" i="28"/>
  <c r="G108" i="28"/>
  <c r="H108" i="28"/>
  <c r="I108" i="28"/>
  <c r="J108" i="28"/>
  <c r="K108" i="28"/>
  <c r="L108" i="28"/>
  <c r="M108" i="28"/>
  <c r="N108" i="28"/>
  <c r="O108" i="28"/>
  <c r="P108" i="28"/>
  <c r="G109" i="28"/>
  <c r="H109" i="28"/>
  <c r="I109" i="28"/>
  <c r="J109" i="28"/>
  <c r="K109" i="28"/>
  <c r="L109" i="28"/>
  <c r="M109" i="28"/>
  <c r="N109" i="28"/>
  <c r="O109" i="28"/>
  <c r="P109" i="28"/>
  <c r="H110" i="28"/>
  <c r="I110" i="28"/>
  <c r="J110" i="28"/>
  <c r="L110" i="28"/>
  <c r="M110" i="28"/>
  <c r="N110" i="28"/>
  <c r="O110" i="28"/>
  <c r="P83" i="28"/>
  <c r="K83" i="28"/>
  <c r="G83" i="28"/>
  <c r="H83" i="28"/>
  <c r="I83" i="28"/>
  <c r="J83" i="28"/>
  <c r="L83" i="28"/>
  <c r="M83" i="28"/>
  <c r="N83" i="28"/>
  <c r="O83" i="28"/>
  <c r="G57" i="28"/>
  <c r="H57" i="28"/>
  <c r="I57" i="28"/>
  <c r="J57" i="28"/>
  <c r="K57" i="28"/>
  <c r="L57" i="28"/>
  <c r="M57" i="28"/>
  <c r="N57" i="28"/>
  <c r="O57" i="28"/>
  <c r="P57" i="28"/>
  <c r="G58" i="28"/>
  <c r="H58" i="28"/>
  <c r="I58" i="28"/>
  <c r="J58" i="28"/>
  <c r="K58" i="28"/>
  <c r="L58" i="28"/>
  <c r="M58" i="28"/>
  <c r="N58" i="28"/>
  <c r="O58" i="28"/>
  <c r="P58" i="28"/>
  <c r="G59" i="28"/>
  <c r="H59" i="28"/>
  <c r="I59" i="28"/>
  <c r="J59" i="28"/>
  <c r="K59" i="28"/>
  <c r="L59" i="28"/>
  <c r="M59" i="28"/>
  <c r="N59" i="28"/>
  <c r="O59" i="28"/>
  <c r="P59" i="28"/>
  <c r="G60" i="28"/>
  <c r="H60" i="28"/>
  <c r="I60" i="28"/>
  <c r="J60" i="28"/>
  <c r="K60" i="28"/>
  <c r="L60" i="28"/>
  <c r="M60" i="28"/>
  <c r="N60" i="28"/>
  <c r="O60" i="28"/>
  <c r="P60" i="28"/>
  <c r="G61" i="28"/>
  <c r="H61" i="28"/>
  <c r="I61" i="28"/>
  <c r="J61" i="28"/>
  <c r="K61" i="28"/>
  <c r="L61" i="28"/>
  <c r="M61" i="28"/>
  <c r="N61" i="28"/>
  <c r="O61" i="28"/>
  <c r="P61" i="28"/>
  <c r="G62" i="28"/>
  <c r="H62" i="28"/>
  <c r="I62" i="28"/>
  <c r="J62" i="28"/>
  <c r="K62" i="28"/>
  <c r="L62" i="28"/>
  <c r="M62" i="28"/>
  <c r="N62" i="28"/>
  <c r="O62" i="28"/>
  <c r="P62" i="28"/>
  <c r="G63" i="28"/>
  <c r="H63" i="28"/>
  <c r="I63" i="28"/>
  <c r="J63" i="28"/>
  <c r="K63" i="28"/>
  <c r="L63" i="28"/>
  <c r="M63" i="28"/>
  <c r="N63" i="28"/>
  <c r="O63" i="28"/>
  <c r="P63" i="28"/>
  <c r="G64" i="28"/>
  <c r="H64" i="28"/>
  <c r="I64" i="28"/>
  <c r="J64" i="28"/>
  <c r="K64" i="28"/>
  <c r="L64" i="28"/>
  <c r="M64" i="28"/>
  <c r="N64" i="28"/>
  <c r="O64" i="28"/>
  <c r="P64" i="28"/>
  <c r="G65" i="28"/>
  <c r="H65" i="28"/>
  <c r="I65" i="28"/>
  <c r="J65" i="28"/>
  <c r="K65" i="28"/>
  <c r="L65" i="28"/>
  <c r="M65" i="28"/>
  <c r="N65" i="28"/>
  <c r="O65" i="28"/>
  <c r="P65" i="28"/>
  <c r="G66" i="28"/>
  <c r="H66" i="28"/>
  <c r="I66" i="28"/>
  <c r="J66" i="28"/>
  <c r="K66" i="28"/>
  <c r="L66" i="28"/>
  <c r="M66" i="28"/>
  <c r="N66" i="28"/>
  <c r="O66" i="28"/>
  <c r="P66" i="28"/>
  <c r="G67" i="28"/>
  <c r="H67" i="28"/>
  <c r="I67" i="28"/>
  <c r="J67" i="28"/>
  <c r="K67" i="28"/>
  <c r="L67" i="28"/>
  <c r="M67" i="28"/>
  <c r="N67" i="28"/>
  <c r="O67" i="28"/>
  <c r="P67" i="28"/>
  <c r="G68" i="28"/>
  <c r="H68" i="28"/>
  <c r="I68" i="28"/>
  <c r="J68" i="28"/>
  <c r="K68" i="28"/>
  <c r="L68" i="28"/>
  <c r="M68" i="28"/>
  <c r="N68" i="28"/>
  <c r="O68" i="28"/>
  <c r="P68" i="28"/>
  <c r="G69" i="28"/>
  <c r="H69" i="28"/>
  <c r="I69" i="28"/>
  <c r="J69" i="28"/>
  <c r="K69" i="28"/>
  <c r="L69" i="28"/>
  <c r="M69" i="28"/>
  <c r="N69" i="28"/>
  <c r="O69" i="28"/>
  <c r="P69" i="28"/>
  <c r="G70" i="28"/>
  <c r="H70" i="28"/>
  <c r="I70" i="28"/>
  <c r="J70" i="28"/>
  <c r="K70" i="28"/>
  <c r="L70" i="28"/>
  <c r="M70" i="28"/>
  <c r="N70" i="28"/>
  <c r="O70" i="28"/>
  <c r="P70" i="28"/>
  <c r="G71" i="28"/>
  <c r="H71" i="28"/>
  <c r="I71" i="28"/>
  <c r="J71" i="28"/>
  <c r="K71" i="28"/>
  <c r="L71" i="28"/>
  <c r="M71" i="28"/>
  <c r="N71" i="28"/>
  <c r="O71" i="28"/>
  <c r="P71" i="28"/>
  <c r="G72" i="28"/>
  <c r="H72" i="28"/>
  <c r="I72" i="28"/>
  <c r="J72" i="28"/>
  <c r="K72" i="28"/>
  <c r="L72" i="28"/>
  <c r="M72" i="28"/>
  <c r="N72" i="28"/>
  <c r="O72" i="28"/>
  <c r="P72" i="28"/>
  <c r="G73" i="28"/>
  <c r="H73" i="28"/>
  <c r="I73" i="28"/>
  <c r="J73" i="28"/>
  <c r="K73" i="28"/>
  <c r="L73" i="28"/>
  <c r="M73" i="28"/>
  <c r="N73" i="28"/>
  <c r="O73" i="28"/>
  <c r="P73" i="28"/>
  <c r="G74" i="28"/>
  <c r="H74" i="28"/>
  <c r="I74" i="28"/>
  <c r="J74" i="28"/>
  <c r="K74" i="28"/>
  <c r="L74" i="28"/>
  <c r="M74" i="28"/>
  <c r="N74" i="28"/>
  <c r="O74" i="28"/>
  <c r="P74" i="28"/>
  <c r="G75" i="28"/>
  <c r="H75" i="28"/>
  <c r="I75" i="28"/>
  <c r="J75" i="28"/>
  <c r="K75" i="28"/>
  <c r="L75" i="28"/>
  <c r="M75" i="28"/>
  <c r="N75" i="28"/>
  <c r="O75" i="28"/>
  <c r="P75" i="28"/>
  <c r="G76" i="28"/>
  <c r="H76" i="28"/>
  <c r="I76" i="28"/>
  <c r="J76" i="28"/>
  <c r="K76" i="28"/>
  <c r="L76" i="28"/>
  <c r="M76" i="28"/>
  <c r="N76" i="28"/>
  <c r="O76" i="28"/>
  <c r="P76" i="28"/>
  <c r="G77" i="28"/>
  <c r="H77" i="28"/>
  <c r="I77" i="28"/>
  <c r="J77" i="28"/>
  <c r="K77" i="28"/>
  <c r="L77" i="28"/>
  <c r="M77" i="28"/>
  <c r="N77" i="28"/>
  <c r="O77" i="28"/>
  <c r="P77" i="28"/>
  <c r="G78" i="28"/>
  <c r="H78" i="28"/>
  <c r="I78" i="28"/>
  <c r="J78" i="28"/>
  <c r="K78" i="28"/>
  <c r="L78" i="28"/>
  <c r="M78" i="28"/>
  <c r="N78" i="28"/>
  <c r="O78" i="28"/>
  <c r="P78" i="28"/>
  <c r="G79" i="28"/>
  <c r="H79" i="28"/>
  <c r="I79" i="28"/>
  <c r="J79" i="28"/>
  <c r="K79" i="28"/>
  <c r="L79" i="28"/>
  <c r="M79" i="28"/>
  <c r="N79" i="28"/>
  <c r="O79" i="28"/>
  <c r="P79" i="28"/>
  <c r="G80" i="28"/>
  <c r="H80" i="28"/>
  <c r="I80" i="28"/>
  <c r="J80" i="28"/>
  <c r="K80" i="28"/>
  <c r="L80" i="28"/>
  <c r="M80" i="28"/>
  <c r="N80" i="28"/>
  <c r="O80" i="28"/>
  <c r="P80" i="28"/>
  <c r="G81" i="28"/>
  <c r="H81" i="28"/>
  <c r="I81" i="28"/>
  <c r="J81" i="28"/>
  <c r="K81" i="28"/>
  <c r="L81" i="28"/>
  <c r="M81" i="28"/>
  <c r="N81" i="28"/>
  <c r="O81" i="28"/>
  <c r="P81" i="28"/>
  <c r="G82" i="28"/>
  <c r="H82" i="28"/>
  <c r="I82" i="28"/>
  <c r="J82" i="28"/>
  <c r="K82" i="28"/>
  <c r="L82" i="28"/>
  <c r="M82" i="28"/>
  <c r="N82" i="28"/>
  <c r="O82" i="28"/>
  <c r="P82" i="28"/>
  <c r="P56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29" i="28"/>
  <c r="K56" i="28"/>
  <c r="G56" i="28"/>
  <c r="G30" i="28"/>
  <c r="H30" i="28"/>
  <c r="I30" i="28"/>
  <c r="J30" i="28"/>
  <c r="K30" i="28"/>
  <c r="L30" i="28"/>
  <c r="M30" i="28"/>
  <c r="N30" i="28"/>
  <c r="O30" i="28"/>
  <c r="G31" i="28"/>
  <c r="H31" i="28"/>
  <c r="I31" i="28"/>
  <c r="J31" i="28"/>
  <c r="K31" i="28"/>
  <c r="L31" i="28"/>
  <c r="M31" i="28"/>
  <c r="N31" i="28"/>
  <c r="O31" i="28"/>
  <c r="G32" i="28"/>
  <c r="H32" i="28"/>
  <c r="I32" i="28"/>
  <c r="J32" i="28"/>
  <c r="K32" i="28"/>
  <c r="L32" i="28"/>
  <c r="M32" i="28"/>
  <c r="N32" i="28"/>
  <c r="O32" i="28"/>
  <c r="G33" i="28"/>
  <c r="H33" i="28"/>
  <c r="I33" i="28"/>
  <c r="J33" i="28"/>
  <c r="K33" i="28"/>
  <c r="L33" i="28"/>
  <c r="M33" i="28"/>
  <c r="N33" i="28"/>
  <c r="O33" i="28"/>
  <c r="G34" i="28"/>
  <c r="H34" i="28"/>
  <c r="I34" i="28"/>
  <c r="J34" i="28"/>
  <c r="K34" i="28"/>
  <c r="L34" i="28"/>
  <c r="M34" i="28"/>
  <c r="N34" i="28"/>
  <c r="O34" i="28"/>
  <c r="G35" i="28"/>
  <c r="H35" i="28"/>
  <c r="I35" i="28"/>
  <c r="J35" i="28"/>
  <c r="K35" i="28"/>
  <c r="L35" i="28"/>
  <c r="M35" i="28"/>
  <c r="N35" i="28"/>
  <c r="O35" i="28"/>
  <c r="G36" i="28"/>
  <c r="H36" i="28"/>
  <c r="I36" i="28"/>
  <c r="J36" i="28"/>
  <c r="K36" i="28"/>
  <c r="L36" i="28"/>
  <c r="M36" i="28"/>
  <c r="N36" i="28"/>
  <c r="O36" i="28"/>
  <c r="G37" i="28"/>
  <c r="H37" i="28"/>
  <c r="I37" i="28"/>
  <c r="J37" i="28"/>
  <c r="K37" i="28"/>
  <c r="L37" i="28"/>
  <c r="M37" i="28"/>
  <c r="N37" i="28"/>
  <c r="O37" i="28"/>
  <c r="G38" i="28"/>
  <c r="H38" i="28"/>
  <c r="I38" i="28"/>
  <c r="J38" i="28"/>
  <c r="K38" i="28"/>
  <c r="L38" i="28"/>
  <c r="M38" i="28"/>
  <c r="N38" i="28"/>
  <c r="O38" i="28"/>
  <c r="G39" i="28"/>
  <c r="H39" i="28"/>
  <c r="I39" i="28"/>
  <c r="J39" i="28"/>
  <c r="K39" i="28"/>
  <c r="L39" i="28"/>
  <c r="M39" i="28"/>
  <c r="N39" i="28"/>
  <c r="O39" i="28"/>
  <c r="G40" i="28"/>
  <c r="H40" i="28"/>
  <c r="I40" i="28"/>
  <c r="J40" i="28"/>
  <c r="K40" i="28"/>
  <c r="L40" i="28"/>
  <c r="M40" i="28"/>
  <c r="N40" i="28"/>
  <c r="O40" i="28"/>
  <c r="G41" i="28"/>
  <c r="H41" i="28"/>
  <c r="I41" i="28"/>
  <c r="J41" i="28"/>
  <c r="K41" i="28"/>
  <c r="L41" i="28"/>
  <c r="M41" i="28"/>
  <c r="N41" i="28"/>
  <c r="O41" i="28"/>
  <c r="G42" i="28"/>
  <c r="H42" i="28"/>
  <c r="I42" i="28"/>
  <c r="J42" i="28"/>
  <c r="K42" i="28"/>
  <c r="L42" i="28"/>
  <c r="M42" i="28"/>
  <c r="N42" i="28"/>
  <c r="O42" i="28"/>
  <c r="G43" i="28"/>
  <c r="H43" i="28"/>
  <c r="I43" i="28"/>
  <c r="J43" i="28"/>
  <c r="K43" i="28"/>
  <c r="L43" i="28"/>
  <c r="M43" i="28"/>
  <c r="N43" i="28"/>
  <c r="O43" i="28"/>
  <c r="G44" i="28"/>
  <c r="H44" i="28"/>
  <c r="I44" i="28"/>
  <c r="J44" i="28"/>
  <c r="K44" i="28"/>
  <c r="L44" i="28"/>
  <c r="M44" i="28"/>
  <c r="N44" i="28"/>
  <c r="O44" i="28"/>
  <c r="G45" i="28"/>
  <c r="H45" i="28"/>
  <c r="I45" i="28"/>
  <c r="J45" i="28"/>
  <c r="K45" i="28"/>
  <c r="L45" i="28"/>
  <c r="M45" i="28"/>
  <c r="N45" i="28"/>
  <c r="O45" i="28"/>
  <c r="G46" i="28"/>
  <c r="H46" i="28"/>
  <c r="I46" i="28"/>
  <c r="J46" i="28"/>
  <c r="K46" i="28"/>
  <c r="L46" i="28"/>
  <c r="M46" i="28"/>
  <c r="N46" i="28"/>
  <c r="O46" i="28"/>
  <c r="G47" i="28"/>
  <c r="H47" i="28"/>
  <c r="I47" i="28"/>
  <c r="J47" i="28"/>
  <c r="K47" i="28"/>
  <c r="L47" i="28"/>
  <c r="M47" i="28"/>
  <c r="N47" i="28"/>
  <c r="O47" i="28"/>
  <c r="G48" i="28"/>
  <c r="H48" i="28"/>
  <c r="I48" i="28"/>
  <c r="J48" i="28"/>
  <c r="K48" i="28"/>
  <c r="L48" i="28"/>
  <c r="M48" i="28"/>
  <c r="N48" i="28"/>
  <c r="O48" i="28"/>
  <c r="G49" i="28"/>
  <c r="H49" i="28"/>
  <c r="I49" i="28"/>
  <c r="J49" i="28"/>
  <c r="K49" i="28"/>
  <c r="L49" i="28"/>
  <c r="M49" i="28"/>
  <c r="N49" i="28"/>
  <c r="O49" i="28"/>
  <c r="G50" i="28"/>
  <c r="H50" i="28"/>
  <c r="I50" i="28"/>
  <c r="J50" i="28"/>
  <c r="K50" i="28"/>
  <c r="L50" i="28"/>
  <c r="M50" i="28"/>
  <c r="N50" i="28"/>
  <c r="O50" i="28"/>
  <c r="G51" i="28"/>
  <c r="H51" i="28"/>
  <c r="I51" i="28"/>
  <c r="J51" i="28"/>
  <c r="K51" i="28"/>
  <c r="L51" i="28"/>
  <c r="M51" i="28"/>
  <c r="N51" i="28"/>
  <c r="O51" i="28"/>
  <c r="G52" i="28"/>
  <c r="H52" i="28"/>
  <c r="I52" i="28"/>
  <c r="J52" i="28"/>
  <c r="K52" i="28"/>
  <c r="L52" i="28"/>
  <c r="M52" i="28"/>
  <c r="N52" i="28"/>
  <c r="O52" i="28"/>
  <c r="G53" i="28"/>
  <c r="H53" i="28"/>
  <c r="I53" i="28"/>
  <c r="J53" i="28"/>
  <c r="K53" i="28"/>
  <c r="L53" i="28"/>
  <c r="M53" i="28"/>
  <c r="N53" i="28"/>
  <c r="O53" i="28"/>
  <c r="G54" i="28"/>
  <c r="H54" i="28"/>
  <c r="I54" i="28"/>
  <c r="J54" i="28"/>
  <c r="K54" i="28"/>
  <c r="L54" i="28"/>
  <c r="M54" i="28"/>
  <c r="N54" i="28"/>
  <c r="O54" i="28"/>
  <c r="G55" i="28"/>
  <c r="H55" i="28"/>
  <c r="I55" i="28"/>
  <c r="J55" i="28"/>
  <c r="K55" i="28"/>
  <c r="L55" i="28"/>
  <c r="M55" i="28"/>
  <c r="N55" i="28"/>
  <c r="O55" i="28"/>
  <c r="H56" i="28"/>
  <c r="I56" i="28"/>
  <c r="J56" i="28"/>
  <c r="L56" i="28"/>
  <c r="M56" i="28"/>
  <c r="N56" i="28"/>
  <c r="O56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" i="28"/>
  <c r="K29" i="28"/>
  <c r="G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O29" i="28"/>
  <c r="N29" i="28"/>
  <c r="M29" i="28"/>
  <c r="L29" i="28"/>
  <c r="J29" i="28"/>
  <c r="I29" i="28"/>
  <c r="H29" i="28"/>
  <c r="F29" i="28"/>
  <c r="B218" i="28"/>
  <c r="C218" i="28"/>
  <c r="B219" i="28"/>
  <c r="C219" i="28"/>
  <c r="B220" i="28"/>
  <c r="C220" i="28"/>
  <c r="B221" i="28"/>
  <c r="C221" i="28"/>
  <c r="B222" i="28"/>
  <c r="C222" i="28"/>
  <c r="B223" i="28"/>
  <c r="C223" i="28"/>
  <c r="B224" i="28"/>
  <c r="C224" i="28"/>
  <c r="B225" i="28"/>
  <c r="C225" i="28"/>
  <c r="B226" i="28"/>
  <c r="C226" i="28"/>
  <c r="B227" i="28"/>
  <c r="C227" i="28"/>
  <c r="B228" i="28"/>
  <c r="C228" i="28"/>
  <c r="B229" i="28"/>
  <c r="C229" i="28"/>
  <c r="B230" i="28"/>
  <c r="C230" i="28"/>
  <c r="B231" i="28"/>
  <c r="C231" i="28"/>
  <c r="B232" i="28"/>
  <c r="C232" i="28"/>
  <c r="B233" i="28"/>
  <c r="C233" i="28"/>
  <c r="B234" i="28"/>
  <c r="C234" i="28"/>
  <c r="B235" i="28"/>
  <c r="C235" i="28"/>
  <c r="B236" i="28"/>
  <c r="C236" i="28"/>
  <c r="B237" i="28"/>
  <c r="C237" i="28"/>
  <c r="B238" i="28"/>
  <c r="C238" i="28"/>
  <c r="B239" i="28"/>
  <c r="C239" i="28"/>
  <c r="B240" i="28"/>
  <c r="C240" i="28"/>
  <c r="B241" i="28"/>
  <c r="C241" i="28"/>
  <c r="B242" i="28"/>
  <c r="C242" i="28"/>
  <c r="B243" i="28"/>
  <c r="C243" i="28"/>
  <c r="B244" i="28"/>
  <c r="C244" i="28"/>
  <c r="B191" i="28"/>
  <c r="C191" i="28"/>
  <c r="B192" i="28"/>
  <c r="C192" i="28"/>
  <c r="B193" i="28"/>
  <c r="C193" i="28"/>
  <c r="B194" i="28"/>
  <c r="C194" i="28"/>
  <c r="B195" i="28"/>
  <c r="C195" i="28"/>
  <c r="B196" i="28"/>
  <c r="C196" i="28"/>
  <c r="B197" i="28"/>
  <c r="C197" i="28"/>
  <c r="B198" i="28"/>
  <c r="C198" i="28"/>
  <c r="B199" i="28"/>
  <c r="C199" i="28"/>
  <c r="B200" i="28"/>
  <c r="C200" i="28"/>
  <c r="B201" i="28"/>
  <c r="C201" i="28"/>
  <c r="B202" i="28"/>
  <c r="C202" i="28"/>
  <c r="B203" i="28"/>
  <c r="C203" i="28"/>
  <c r="B204" i="28"/>
  <c r="C204" i="28"/>
  <c r="B205" i="28"/>
  <c r="C205" i="28"/>
  <c r="B206" i="28"/>
  <c r="C206" i="28"/>
  <c r="B207" i="28"/>
  <c r="C207" i="28"/>
  <c r="B208" i="28"/>
  <c r="C208" i="28"/>
  <c r="B209" i="28"/>
  <c r="C209" i="28"/>
  <c r="B210" i="28"/>
  <c r="C210" i="28"/>
  <c r="B211" i="28"/>
  <c r="C211" i="28"/>
  <c r="B212" i="28"/>
  <c r="C212" i="28"/>
  <c r="B213" i="28"/>
  <c r="C213" i="28"/>
  <c r="B214" i="28"/>
  <c r="C214" i="28"/>
  <c r="B215" i="28"/>
  <c r="C215" i="28"/>
  <c r="B216" i="28"/>
  <c r="C216" i="28"/>
  <c r="B217" i="28"/>
  <c r="C217" i="28"/>
  <c r="B164" i="28"/>
  <c r="C164" i="28"/>
  <c r="B165" i="28"/>
  <c r="C165" i="28"/>
  <c r="B166" i="28"/>
  <c r="C166" i="28"/>
  <c r="B167" i="28"/>
  <c r="C167" i="28"/>
  <c r="B168" i="28"/>
  <c r="C168" i="28"/>
  <c r="B169" i="28"/>
  <c r="C169" i="28"/>
  <c r="B170" i="28"/>
  <c r="C170" i="28"/>
  <c r="B171" i="28"/>
  <c r="C171" i="28"/>
  <c r="B172" i="28"/>
  <c r="C172" i="28"/>
  <c r="B173" i="28"/>
  <c r="C173" i="28"/>
  <c r="B174" i="28"/>
  <c r="C174" i="28"/>
  <c r="B175" i="28"/>
  <c r="C175" i="28"/>
  <c r="B176" i="28"/>
  <c r="C176" i="28"/>
  <c r="B177" i="28"/>
  <c r="C177" i="28"/>
  <c r="B178" i="28"/>
  <c r="C178" i="28"/>
  <c r="B179" i="28"/>
  <c r="C179" i="28"/>
  <c r="B180" i="28"/>
  <c r="C180" i="28"/>
  <c r="B181" i="28"/>
  <c r="C181" i="28"/>
  <c r="B182" i="28"/>
  <c r="C182" i="28"/>
  <c r="B183" i="28"/>
  <c r="C183" i="28"/>
  <c r="B184" i="28"/>
  <c r="C184" i="28"/>
  <c r="B185" i="28"/>
  <c r="C185" i="28"/>
  <c r="B186" i="28"/>
  <c r="C186" i="28"/>
  <c r="B187" i="28"/>
  <c r="C187" i="28"/>
  <c r="B188" i="28"/>
  <c r="C188" i="28"/>
  <c r="B189" i="28"/>
  <c r="C189" i="28"/>
  <c r="B190" i="28"/>
  <c r="C190" i="28"/>
  <c r="B137" i="28"/>
  <c r="C137" i="28"/>
  <c r="B138" i="28"/>
  <c r="C138" i="28"/>
  <c r="B139" i="28"/>
  <c r="C139" i="28"/>
  <c r="B140" i="28"/>
  <c r="C140" i="28"/>
  <c r="B141" i="28"/>
  <c r="C141" i="28"/>
  <c r="B142" i="28"/>
  <c r="C142" i="28"/>
  <c r="B143" i="28"/>
  <c r="C143" i="28"/>
  <c r="B144" i="28"/>
  <c r="C144" i="28"/>
  <c r="B145" i="28"/>
  <c r="C145" i="28"/>
  <c r="B146" i="28"/>
  <c r="C146" i="28"/>
  <c r="B147" i="28"/>
  <c r="C147" i="28"/>
  <c r="B148" i="28"/>
  <c r="C148" i="28"/>
  <c r="B149" i="28"/>
  <c r="C149" i="28"/>
  <c r="B150" i="28"/>
  <c r="C150" i="28"/>
  <c r="B151" i="28"/>
  <c r="C151" i="28"/>
  <c r="B152" i="28"/>
  <c r="C152" i="28"/>
  <c r="B153" i="28"/>
  <c r="C153" i="28"/>
  <c r="B154" i="28"/>
  <c r="C154" i="28"/>
  <c r="B155" i="28"/>
  <c r="C155" i="28"/>
  <c r="B156" i="28"/>
  <c r="C156" i="28"/>
  <c r="B157" i="28"/>
  <c r="C157" i="28"/>
  <c r="B158" i="28"/>
  <c r="C158" i="28"/>
  <c r="B159" i="28"/>
  <c r="C159" i="28"/>
  <c r="B160" i="28"/>
  <c r="C160" i="28"/>
  <c r="B161" i="28"/>
  <c r="C161" i="28"/>
  <c r="B162" i="28"/>
  <c r="C162" i="28"/>
  <c r="B163" i="28"/>
  <c r="C163" i="28"/>
  <c r="B110" i="28"/>
  <c r="C110" i="28"/>
  <c r="B111" i="28"/>
  <c r="C111" i="28"/>
  <c r="B112" i="28"/>
  <c r="C112" i="28"/>
  <c r="B113" i="28"/>
  <c r="C113" i="28"/>
  <c r="B114" i="28"/>
  <c r="C114" i="28"/>
  <c r="B115" i="28"/>
  <c r="C115" i="28"/>
  <c r="B116" i="28"/>
  <c r="C116" i="28"/>
  <c r="B117" i="28"/>
  <c r="C117" i="28"/>
  <c r="B118" i="28"/>
  <c r="C118" i="28"/>
  <c r="B119" i="28"/>
  <c r="C119" i="28"/>
  <c r="B120" i="28"/>
  <c r="C120" i="28"/>
  <c r="B121" i="28"/>
  <c r="C121" i="28"/>
  <c r="B122" i="28"/>
  <c r="C122" i="28"/>
  <c r="B123" i="28"/>
  <c r="C123" i="28"/>
  <c r="B124" i="28"/>
  <c r="C124" i="28"/>
  <c r="B125" i="28"/>
  <c r="C125" i="28"/>
  <c r="B126" i="28"/>
  <c r="C126" i="28"/>
  <c r="B127" i="28"/>
  <c r="C127" i="28"/>
  <c r="B128" i="28"/>
  <c r="C128" i="28"/>
  <c r="B129" i="28"/>
  <c r="C129" i="28"/>
  <c r="B130" i="28"/>
  <c r="C130" i="28"/>
  <c r="B131" i="28"/>
  <c r="C131" i="28"/>
  <c r="B132" i="28"/>
  <c r="C132" i="28"/>
  <c r="B133" i="28"/>
  <c r="C133" i="28"/>
  <c r="B134" i="28"/>
  <c r="C134" i="28"/>
  <c r="B135" i="28"/>
  <c r="C135" i="28"/>
  <c r="B136" i="28"/>
  <c r="C136" i="28"/>
  <c r="B83" i="28"/>
  <c r="C83" i="28"/>
  <c r="B84" i="28"/>
  <c r="C84" i="28"/>
  <c r="B85" i="28"/>
  <c r="C85" i="28"/>
  <c r="B86" i="28"/>
  <c r="C86" i="28"/>
  <c r="B87" i="28"/>
  <c r="C87" i="28"/>
  <c r="B88" i="28"/>
  <c r="C88" i="28"/>
  <c r="B89" i="28"/>
  <c r="C89" i="28"/>
  <c r="B90" i="28"/>
  <c r="C90" i="28"/>
  <c r="B91" i="28"/>
  <c r="C91" i="28"/>
  <c r="B92" i="28"/>
  <c r="C92" i="28"/>
  <c r="B93" i="28"/>
  <c r="C93" i="28"/>
  <c r="B94" i="28"/>
  <c r="C94" i="28"/>
  <c r="B95" i="28"/>
  <c r="C95" i="28"/>
  <c r="B96" i="28"/>
  <c r="C96" i="28"/>
  <c r="B97" i="28"/>
  <c r="C97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104" i="28"/>
  <c r="C104" i="28"/>
  <c r="B105" i="28"/>
  <c r="C105" i="28"/>
  <c r="B106" i="28"/>
  <c r="C106" i="28"/>
  <c r="B107" i="28"/>
  <c r="C107" i="28"/>
  <c r="B108" i="28"/>
  <c r="C108" i="28"/>
  <c r="B109" i="28"/>
  <c r="C109" i="28"/>
  <c r="B56" i="28"/>
  <c r="C56" i="28"/>
  <c r="B57" i="28"/>
  <c r="C57" i="28"/>
  <c r="B58" i="28"/>
  <c r="C58" i="28"/>
  <c r="B59" i="28"/>
  <c r="C59" i="28"/>
  <c r="B60" i="28"/>
  <c r="C60" i="28"/>
  <c r="B61" i="28"/>
  <c r="C61" i="28"/>
  <c r="B62" i="28"/>
  <c r="C62" i="28"/>
  <c r="B63" i="28"/>
  <c r="C63" i="28"/>
  <c r="B64" i="28"/>
  <c r="C64" i="28"/>
  <c r="B65" i="28"/>
  <c r="C65" i="28"/>
  <c r="B66" i="28"/>
  <c r="C66" i="28"/>
  <c r="B67" i="28"/>
  <c r="C67" i="28"/>
  <c r="B68" i="28"/>
  <c r="C68" i="28"/>
  <c r="B69" i="28"/>
  <c r="C69" i="28"/>
  <c r="B70" i="28"/>
  <c r="C70" i="28"/>
  <c r="B71" i="28"/>
  <c r="C71" i="28"/>
  <c r="B72" i="28"/>
  <c r="C72" i="28"/>
  <c r="B73" i="28"/>
  <c r="C73" i="28"/>
  <c r="B74" i="28"/>
  <c r="C74" i="28"/>
  <c r="B75" i="28"/>
  <c r="C75" i="28"/>
  <c r="B76" i="28"/>
  <c r="C76" i="28"/>
  <c r="B77" i="28"/>
  <c r="C77" i="28"/>
  <c r="B78" i="28"/>
  <c r="C78" i="28"/>
  <c r="B79" i="28"/>
  <c r="C79" i="28"/>
  <c r="B80" i="28"/>
  <c r="C80" i="28"/>
  <c r="B81" i="28"/>
  <c r="C81" i="28"/>
  <c r="B82" i="28"/>
  <c r="C82" i="28"/>
  <c r="B29" i="28"/>
  <c r="C29" i="28"/>
  <c r="B30" i="28"/>
  <c r="C30" i="28"/>
  <c r="B31" i="28"/>
  <c r="C31" i="28"/>
  <c r="B32" i="28"/>
  <c r="C32" i="28"/>
  <c r="B33" i="28"/>
  <c r="C33" i="28"/>
  <c r="B34" i="28"/>
  <c r="C34" i="28"/>
  <c r="B35" i="28"/>
  <c r="C35" i="28"/>
  <c r="B36" i="28"/>
  <c r="C36" i="28"/>
  <c r="B37" i="28"/>
  <c r="C37" i="28"/>
  <c r="B38" i="28"/>
  <c r="C38" i="28"/>
  <c r="B39" i="28"/>
  <c r="C39" i="28"/>
  <c r="B40" i="28"/>
  <c r="C40" i="28"/>
  <c r="B41" i="28"/>
  <c r="C41" i="28"/>
  <c r="B42" i="28"/>
  <c r="C42" i="28"/>
  <c r="B43" i="28"/>
  <c r="C43" i="28"/>
  <c r="B44" i="28"/>
  <c r="C44" i="28"/>
  <c r="B45" i="28"/>
  <c r="C45" i="28"/>
  <c r="B46" i="28"/>
  <c r="C46" i="28"/>
  <c r="B47" i="28"/>
  <c r="C47" i="28"/>
  <c r="B48" i="28"/>
  <c r="C48" i="28"/>
  <c r="B49" i="28"/>
  <c r="C49" i="28"/>
  <c r="B50" i="28"/>
  <c r="C50" i="28"/>
  <c r="B51" i="28"/>
  <c r="C51" i="28"/>
  <c r="B52" i="28"/>
  <c r="C52" i="28"/>
  <c r="B53" i="28"/>
  <c r="C53" i="28"/>
  <c r="B54" i="28"/>
  <c r="C54" i="28"/>
  <c r="B55" i="28"/>
  <c r="C55" i="28"/>
  <c r="K3" i="28"/>
  <c r="L3" i="28"/>
  <c r="M3" i="28"/>
  <c r="N3" i="28"/>
  <c r="O3" i="28"/>
  <c r="K4" i="28"/>
  <c r="L4" i="28"/>
  <c r="M4" i="28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O7" i="28"/>
  <c r="K8" i="28"/>
  <c r="L8" i="28"/>
  <c r="M8" i="28"/>
  <c r="N8" i="28"/>
  <c r="O8" i="28"/>
  <c r="K9" i="28"/>
  <c r="L9" i="28"/>
  <c r="M9" i="28"/>
  <c r="N9" i="28"/>
  <c r="O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" i="28"/>
  <c r="G3" i="28"/>
  <c r="H3" i="28"/>
  <c r="I3" i="28"/>
  <c r="J3" i="28"/>
  <c r="G4" i="28"/>
  <c r="H4" i="28"/>
  <c r="I4" i="28"/>
  <c r="J4" i="28"/>
  <c r="G5" i="28"/>
  <c r="H5" i="28"/>
  <c r="I5" i="28"/>
  <c r="J5" i="28"/>
  <c r="G6" i="28"/>
  <c r="H6" i="28"/>
  <c r="I6" i="28"/>
  <c r="J6" i="28"/>
  <c r="G7" i="28"/>
  <c r="H7" i="28"/>
  <c r="I7" i="28"/>
  <c r="J7" i="28"/>
  <c r="G8" i="28"/>
  <c r="H8" i="28"/>
  <c r="I8" i="28"/>
  <c r="J8" i="28"/>
  <c r="G9" i="28"/>
  <c r="H9" i="28"/>
  <c r="I9" i="28"/>
  <c r="J9" i="28"/>
  <c r="G10" i="28"/>
  <c r="H10" i="28"/>
  <c r="I10" i="28"/>
  <c r="J10" i="28"/>
  <c r="G11" i="28"/>
  <c r="H11" i="28"/>
  <c r="I11" i="28"/>
  <c r="J11" i="28"/>
  <c r="G12" i="28"/>
  <c r="H12" i="28"/>
  <c r="I12" i="28"/>
  <c r="J12" i="28"/>
  <c r="G13" i="28"/>
  <c r="H13" i="28"/>
  <c r="I13" i="28"/>
  <c r="J13" i="28"/>
  <c r="G14" i="28"/>
  <c r="H14" i="28"/>
  <c r="I14" i="28"/>
  <c r="J14" i="28"/>
  <c r="G15" i="28"/>
  <c r="H15" i="28"/>
  <c r="I15" i="28"/>
  <c r="J15" i="28"/>
  <c r="G16" i="28"/>
  <c r="H16" i="28"/>
  <c r="I16" i="28"/>
  <c r="J16" i="28"/>
  <c r="G17" i="28"/>
  <c r="H17" i="28"/>
  <c r="I17" i="28"/>
  <c r="J17" i="28"/>
  <c r="G18" i="28"/>
  <c r="H18" i="28"/>
  <c r="I18" i="28"/>
  <c r="J18" i="28"/>
  <c r="G19" i="28"/>
  <c r="H19" i="28"/>
  <c r="I19" i="28"/>
  <c r="J19" i="28"/>
  <c r="G20" i="28"/>
  <c r="H20" i="28"/>
  <c r="I20" i="28"/>
  <c r="J20" i="28"/>
  <c r="G21" i="28"/>
  <c r="H21" i="28"/>
  <c r="I21" i="28"/>
  <c r="J21" i="28"/>
  <c r="G22" i="28"/>
  <c r="H22" i="28"/>
  <c r="I22" i="28"/>
  <c r="J22" i="28"/>
  <c r="G23" i="28"/>
  <c r="H23" i="28"/>
  <c r="I23" i="28"/>
  <c r="J23" i="28"/>
  <c r="G24" i="28"/>
  <c r="H24" i="28"/>
  <c r="I24" i="28"/>
  <c r="J24" i="28"/>
  <c r="G25" i="28"/>
  <c r="H25" i="28"/>
  <c r="I25" i="28"/>
  <c r="J25" i="28"/>
  <c r="G26" i="28"/>
  <c r="H26" i="28"/>
  <c r="I26" i="28"/>
  <c r="J26" i="28"/>
  <c r="G27" i="28"/>
  <c r="H27" i="28"/>
  <c r="I27" i="28"/>
  <c r="J27" i="28"/>
  <c r="G28" i="28"/>
  <c r="H28" i="28"/>
  <c r="I28" i="28"/>
  <c r="J28" i="28"/>
  <c r="G2" i="28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B3" i="28"/>
  <c r="C3" i="28"/>
  <c r="B4" i="28"/>
  <c r="C4" i="28"/>
  <c r="B5" i="28"/>
  <c r="C5" i="28"/>
  <c r="B6" i="28"/>
  <c r="C6" i="28"/>
  <c r="B7" i="28"/>
  <c r="C7" i="28"/>
  <c r="B8" i="28"/>
  <c r="C8" i="28"/>
  <c r="B9" i="28"/>
  <c r="C9" i="28"/>
  <c r="B10" i="28"/>
  <c r="C10" i="28"/>
  <c r="B11" i="28"/>
  <c r="C11" i="28"/>
  <c r="B12" i="28"/>
  <c r="C12" i="28"/>
  <c r="B13" i="28"/>
  <c r="C13" i="28"/>
  <c r="B14" i="28"/>
  <c r="C14" i="28"/>
  <c r="B15" i="28"/>
  <c r="C15" i="28"/>
  <c r="B16" i="28"/>
  <c r="C16" i="28"/>
  <c r="B17" i="28"/>
  <c r="C17" i="28"/>
  <c r="B18" i="28"/>
  <c r="C18" i="28"/>
  <c r="B19" i="28"/>
  <c r="C19" i="28"/>
  <c r="B20" i="28"/>
  <c r="C20" i="28"/>
  <c r="B21" i="28"/>
  <c r="C21" i="28"/>
  <c r="B22" i="28"/>
  <c r="C22" i="28"/>
  <c r="B23" i="28"/>
  <c r="C23" i="28"/>
  <c r="B24" i="28"/>
  <c r="C24" i="28"/>
  <c r="B25" i="28"/>
  <c r="C25" i="28"/>
  <c r="B26" i="28"/>
  <c r="C26" i="28"/>
  <c r="B27" i="28"/>
  <c r="C27" i="28"/>
  <c r="B28" i="28"/>
  <c r="C28" i="28"/>
  <c r="O2" i="28"/>
  <c r="N2" i="28"/>
  <c r="M2" i="28"/>
  <c r="L2" i="28"/>
  <c r="J2" i="28"/>
  <c r="I2" i="28"/>
  <c r="H2" i="28"/>
  <c r="B2" i="28"/>
  <c r="C2" i="28"/>
  <c r="R44" i="27"/>
  <c r="L29" i="5"/>
  <c r="G29" i="5"/>
  <c r="H29" i="5"/>
  <c r="L44" i="27"/>
  <c r="I44" i="27"/>
  <c r="B44" i="27"/>
  <c r="J44" i="27"/>
  <c r="K44" i="27"/>
  <c r="R43" i="27"/>
  <c r="L28" i="5"/>
  <c r="G28" i="5"/>
  <c r="H28" i="5"/>
  <c r="L43" i="27"/>
  <c r="I43" i="27"/>
  <c r="B43" i="27"/>
  <c r="J43" i="27"/>
  <c r="K43" i="27"/>
  <c r="R42" i="27"/>
  <c r="L27" i="5"/>
  <c r="G27" i="5"/>
  <c r="H27" i="5"/>
  <c r="L42" i="27"/>
  <c r="I42" i="27"/>
  <c r="B42" i="27"/>
  <c r="J42" i="27"/>
  <c r="K42" i="27"/>
  <c r="R41" i="27"/>
  <c r="L26" i="5"/>
  <c r="G26" i="5"/>
  <c r="H26" i="5"/>
  <c r="L41" i="27"/>
  <c r="I41" i="27"/>
  <c r="B41" i="27"/>
  <c r="J41" i="27"/>
  <c r="K41" i="27"/>
  <c r="R40" i="27"/>
  <c r="L25" i="5"/>
  <c r="G25" i="5"/>
  <c r="H25" i="5"/>
  <c r="L40" i="27"/>
  <c r="I40" i="27"/>
  <c r="B40" i="27"/>
  <c r="J40" i="27"/>
  <c r="K40" i="27"/>
  <c r="R39" i="27"/>
  <c r="L24" i="5"/>
  <c r="G24" i="5"/>
  <c r="H24" i="5"/>
  <c r="L39" i="27"/>
  <c r="I39" i="27"/>
  <c r="B39" i="27"/>
  <c r="J39" i="27"/>
  <c r="K39" i="27"/>
  <c r="R38" i="27"/>
  <c r="L23" i="5"/>
  <c r="G23" i="5"/>
  <c r="H23" i="5"/>
  <c r="L38" i="27"/>
  <c r="I38" i="27"/>
  <c r="B38" i="27"/>
  <c r="J38" i="27"/>
  <c r="K38" i="27"/>
  <c r="R37" i="27"/>
  <c r="L22" i="5"/>
  <c r="G22" i="5"/>
  <c r="H22" i="5"/>
  <c r="L37" i="27"/>
  <c r="I37" i="27"/>
  <c r="B37" i="27"/>
  <c r="J37" i="27"/>
  <c r="K37" i="27"/>
  <c r="R36" i="27"/>
  <c r="L21" i="5"/>
  <c r="G21" i="5"/>
  <c r="H21" i="5"/>
  <c r="L36" i="27"/>
  <c r="I36" i="27"/>
  <c r="B36" i="27"/>
  <c r="J36" i="27"/>
  <c r="K36" i="27"/>
  <c r="R35" i="27"/>
  <c r="L20" i="5"/>
  <c r="G20" i="5"/>
  <c r="H20" i="5"/>
  <c r="L35" i="27"/>
  <c r="I35" i="27"/>
  <c r="B35" i="27"/>
  <c r="J35" i="27"/>
  <c r="K35" i="27"/>
  <c r="R34" i="27"/>
  <c r="L19" i="5"/>
  <c r="G19" i="5"/>
  <c r="H19" i="5"/>
  <c r="L34" i="27"/>
  <c r="I34" i="27"/>
  <c r="B34" i="27"/>
  <c r="J34" i="27"/>
  <c r="K34" i="27"/>
  <c r="R33" i="27"/>
  <c r="L18" i="5"/>
  <c r="G18" i="5"/>
  <c r="H18" i="5"/>
  <c r="L33" i="27"/>
  <c r="B33" i="27"/>
  <c r="I33" i="27"/>
  <c r="J33" i="27"/>
  <c r="K33" i="27"/>
  <c r="R32" i="27"/>
  <c r="L17" i="5"/>
  <c r="G17" i="5"/>
  <c r="H17" i="5"/>
  <c r="L32" i="27"/>
  <c r="I32" i="27"/>
  <c r="B32" i="27"/>
  <c r="R31" i="27"/>
  <c r="L16" i="5"/>
  <c r="G16" i="5"/>
  <c r="H16" i="5"/>
  <c r="L31" i="27"/>
  <c r="I31" i="27"/>
  <c r="B31" i="27"/>
  <c r="R30" i="27"/>
  <c r="L15" i="5"/>
  <c r="G15" i="5"/>
  <c r="H15" i="5"/>
  <c r="L30" i="27"/>
  <c r="I30" i="27"/>
  <c r="B30" i="27"/>
  <c r="R29" i="27"/>
  <c r="L14" i="5"/>
  <c r="G14" i="5"/>
  <c r="H14" i="5"/>
  <c r="L29" i="27"/>
  <c r="I29" i="27"/>
  <c r="B29" i="27"/>
  <c r="J29" i="27"/>
  <c r="K29" i="27"/>
  <c r="R28" i="27"/>
  <c r="L13" i="5"/>
  <c r="G13" i="5"/>
  <c r="H13" i="5"/>
  <c r="L28" i="27"/>
  <c r="I28" i="27"/>
  <c r="B28" i="27"/>
  <c r="J28" i="27"/>
  <c r="K28" i="27"/>
  <c r="R27" i="27"/>
  <c r="L12" i="5"/>
  <c r="G12" i="5"/>
  <c r="H12" i="5"/>
  <c r="L27" i="27"/>
  <c r="I27" i="27"/>
  <c r="B27" i="27"/>
  <c r="J27" i="27"/>
  <c r="K27" i="27"/>
  <c r="R26" i="27"/>
  <c r="L11" i="5"/>
  <c r="G11" i="5"/>
  <c r="H11" i="5"/>
  <c r="L26" i="27"/>
  <c r="I26" i="27"/>
  <c r="B26" i="27"/>
  <c r="R25" i="27"/>
  <c r="L10" i="5"/>
  <c r="G10" i="5"/>
  <c r="H10" i="5"/>
  <c r="L25" i="27"/>
  <c r="I25" i="27"/>
  <c r="B25" i="27"/>
  <c r="J25" i="27"/>
  <c r="K25" i="27"/>
  <c r="R24" i="27"/>
  <c r="L9" i="5"/>
  <c r="G9" i="5"/>
  <c r="H9" i="5"/>
  <c r="L24" i="27"/>
  <c r="I24" i="27"/>
  <c r="B24" i="27"/>
  <c r="J24" i="27"/>
  <c r="K24" i="27"/>
  <c r="R23" i="27"/>
  <c r="L8" i="5"/>
  <c r="G8" i="5"/>
  <c r="H8" i="5"/>
  <c r="L23" i="27"/>
  <c r="I23" i="27"/>
  <c r="B23" i="27"/>
  <c r="J23" i="27"/>
  <c r="K23" i="27"/>
  <c r="R22" i="27"/>
  <c r="L7" i="5"/>
  <c r="G7" i="5"/>
  <c r="H7" i="5"/>
  <c r="L22" i="27"/>
  <c r="I22" i="27"/>
  <c r="B22" i="27"/>
  <c r="J22" i="27"/>
  <c r="K22" i="27"/>
  <c r="R21" i="27"/>
  <c r="L6" i="5"/>
  <c r="G6" i="5"/>
  <c r="H6" i="5"/>
  <c r="L21" i="27"/>
  <c r="I21" i="27"/>
  <c r="B21" i="27"/>
  <c r="J21" i="27"/>
  <c r="K21" i="27"/>
  <c r="R20" i="27"/>
  <c r="L5" i="5"/>
  <c r="G5" i="5"/>
  <c r="H5" i="5"/>
  <c r="L20" i="27"/>
  <c r="I20" i="27"/>
  <c r="B20" i="27"/>
  <c r="J20" i="27"/>
  <c r="K20" i="27"/>
  <c r="R19" i="27"/>
  <c r="L4" i="5"/>
  <c r="G4" i="5"/>
  <c r="H4" i="5"/>
  <c r="L19" i="27"/>
  <c r="I19" i="27"/>
  <c r="B19" i="27"/>
  <c r="J19" i="27"/>
  <c r="K19" i="27"/>
  <c r="R18" i="27"/>
  <c r="L3" i="5"/>
  <c r="G3" i="5"/>
  <c r="H3" i="5"/>
  <c r="L18" i="27"/>
  <c r="I18" i="27"/>
  <c r="B18" i="27"/>
  <c r="J18" i="27"/>
  <c r="K18" i="27"/>
  <c r="F15" i="27"/>
  <c r="F14" i="27"/>
  <c r="F13" i="27"/>
  <c r="F12" i="27"/>
  <c r="F11" i="27"/>
  <c r="F10" i="27"/>
  <c r="F9" i="27"/>
  <c r="F8" i="27"/>
  <c r="F7" i="27"/>
  <c r="F6" i="27"/>
  <c r="F5" i="27"/>
  <c r="F3" i="27"/>
  <c r="F4" i="27"/>
  <c r="I13" i="27"/>
  <c r="J26" i="27"/>
  <c r="K26" i="27"/>
  <c r="J30" i="27"/>
  <c r="K30" i="27"/>
  <c r="J31" i="27"/>
  <c r="K31" i="27"/>
  <c r="J32" i="27"/>
  <c r="K32" i="27"/>
  <c r="I12" i="27"/>
  <c r="I10" i="27"/>
  <c r="R44" i="26"/>
  <c r="L44" i="26"/>
  <c r="I44" i="26"/>
  <c r="B44" i="26"/>
  <c r="J44" i="26"/>
  <c r="K44" i="26"/>
  <c r="R43" i="26"/>
  <c r="L43" i="26"/>
  <c r="I43" i="26"/>
  <c r="B43" i="26"/>
  <c r="J43" i="26"/>
  <c r="K43" i="26"/>
  <c r="R42" i="26"/>
  <c r="L42" i="26"/>
  <c r="I42" i="26"/>
  <c r="B42" i="26"/>
  <c r="J42" i="26"/>
  <c r="K42" i="26"/>
  <c r="R41" i="26"/>
  <c r="L41" i="26"/>
  <c r="I41" i="26"/>
  <c r="B41" i="26"/>
  <c r="J41" i="26"/>
  <c r="K41" i="26"/>
  <c r="R40" i="26"/>
  <c r="L40" i="26"/>
  <c r="I40" i="26"/>
  <c r="B40" i="26"/>
  <c r="J40" i="26"/>
  <c r="K40" i="26"/>
  <c r="R39" i="26"/>
  <c r="L39" i="26"/>
  <c r="I39" i="26"/>
  <c r="B39" i="26"/>
  <c r="J39" i="26"/>
  <c r="K39" i="26"/>
  <c r="R38" i="26"/>
  <c r="L38" i="26"/>
  <c r="I38" i="26"/>
  <c r="B38" i="26"/>
  <c r="J38" i="26"/>
  <c r="K38" i="26"/>
  <c r="R37" i="26"/>
  <c r="L37" i="26"/>
  <c r="I37" i="26"/>
  <c r="B37" i="26"/>
  <c r="J37" i="26"/>
  <c r="K37" i="26"/>
  <c r="R36" i="26"/>
  <c r="L36" i="26"/>
  <c r="I36" i="26"/>
  <c r="B36" i="26"/>
  <c r="J36" i="26"/>
  <c r="K36" i="26"/>
  <c r="R35" i="26"/>
  <c r="L35" i="26"/>
  <c r="I35" i="26"/>
  <c r="B35" i="26"/>
  <c r="J35" i="26"/>
  <c r="K35" i="26"/>
  <c r="R34" i="26"/>
  <c r="L34" i="26"/>
  <c r="I34" i="26"/>
  <c r="B34" i="26"/>
  <c r="J34" i="26"/>
  <c r="K34" i="26"/>
  <c r="R33" i="26"/>
  <c r="L33" i="26"/>
  <c r="I33" i="26"/>
  <c r="B33" i="26"/>
  <c r="J33" i="26"/>
  <c r="K33" i="26"/>
  <c r="R32" i="26"/>
  <c r="L32" i="26"/>
  <c r="I32" i="26"/>
  <c r="B32" i="26"/>
  <c r="J32" i="26"/>
  <c r="K32" i="26"/>
  <c r="R31" i="26"/>
  <c r="L31" i="26"/>
  <c r="I31" i="26"/>
  <c r="B31" i="26"/>
  <c r="J31" i="26"/>
  <c r="K31" i="26"/>
  <c r="R30" i="26"/>
  <c r="L30" i="26"/>
  <c r="I30" i="26"/>
  <c r="B30" i="26"/>
  <c r="J30" i="26"/>
  <c r="K30" i="26"/>
  <c r="R29" i="26"/>
  <c r="L29" i="26"/>
  <c r="I29" i="26"/>
  <c r="B29" i="26"/>
  <c r="J29" i="26"/>
  <c r="K29" i="26"/>
  <c r="R28" i="26"/>
  <c r="L28" i="26"/>
  <c r="I28" i="26"/>
  <c r="B28" i="26"/>
  <c r="J28" i="26"/>
  <c r="K28" i="26"/>
  <c r="R27" i="26"/>
  <c r="L27" i="26"/>
  <c r="I27" i="26"/>
  <c r="B27" i="26"/>
  <c r="J27" i="26"/>
  <c r="K27" i="26"/>
  <c r="R26" i="26"/>
  <c r="L26" i="26"/>
  <c r="B26" i="26"/>
  <c r="I26" i="26"/>
  <c r="J26" i="26"/>
  <c r="K26" i="26"/>
  <c r="R25" i="26"/>
  <c r="L25" i="26"/>
  <c r="B25" i="26"/>
  <c r="I25" i="26"/>
  <c r="J25" i="26"/>
  <c r="K25" i="26"/>
  <c r="R24" i="26"/>
  <c r="L24" i="26"/>
  <c r="I24" i="26"/>
  <c r="B24" i="26"/>
  <c r="J24" i="26"/>
  <c r="K24" i="26"/>
  <c r="R23" i="26"/>
  <c r="L23" i="26"/>
  <c r="I23" i="26"/>
  <c r="B23" i="26"/>
  <c r="J23" i="26"/>
  <c r="K23" i="26"/>
  <c r="R22" i="26"/>
  <c r="L22" i="26"/>
  <c r="I22" i="26"/>
  <c r="B22" i="26"/>
  <c r="J22" i="26"/>
  <c r="K22" i="26"/>
  <c r="R21" i="26"/>
  <c r="L21" i="26"/>
  <c r="I21" i="26"/>
  <c r="B21" i="26"/>
  <c r="J21" i="26"/>
  <c r="K21" i="26"/>
  <c r="R20" i="26"/>
  <c r="L20" i="26"/>
  <c r="I20" i="26"/>
  <c r="B20" i="26"/>
  <c r="J20" i="26"/>
  <c r="K20" i="26"/>
  <c r="R19" i="26"/>
  <c r="L19" i="26"/>
  <c r="I19" i="26"/>
  <c r="B19" i="26"/>
  <c r="J19" i="26"/>
  <c r="K19" i="26"/>
  <c r="R18" i="26"/>
  <c r="L18" i="26"/>
  <c r="I18" i="26"/>
  <c r="B18" i="26"/>
  <c r="J18" i="26"/>
  <c r="K18" i="26"/>
  <c r="F15" i="26"/>
  <c r="F14" i="26"/>
  <c r="F13" i="26"/>
  <c r="F12" i="26"/>
  <c r="F11" i="26"/>
  <c r="F3" i="26"/>
  <c r="F4" i="26"/>
  <c r="F5" i="26"/>
  <c r="F6" i="26"/>
  <c r="F7" i="26"/>
  <c r="F8" i="26"/>
  <c r="F9" i="26"/>
  <c r="F10" i="26"/>
  <c r="I10" i="26"/>
  <c r="I13" i="26"/>
  <c r="G44" i="27"/>
  <c r="G43" i="27"/>
  <c r="G42" i="27"/>
  <c r="G41" i="27"/>
  <c r="G40" i="27"/>
  <c r="G39" i="27"/>
  <c r="G38" i="27"/>
  <c r="G33" i="27"/>
  <c r="G27" i="27"/>
  <c r="G29" i="27"/>
  <c r="G35" i="27"/>
  <c r="G28" i="27"/>
  <c r="G24" i="27"/>
  <c r="G23" i="27"/>
  <c r="G22" i="27"/>
  <c r="G21" i="27"/>
  <c r="G20" i="27"/>
  <c r="G19" i="27"/>
  <c r="G18" i="27"/>
  <c r="G36" i="27"/>
  <c r="G37" i="27"/>
  <c r="G32" i="27"/>
  <c r="G31" i="27"/>
  <c r="G30" i="27"/>
  <c r="G26" i="27"/>
  <c r="G34" i="27"/>
  <c r="G25" i="27"/>
  <c r="I12" i="26"/>
  <c r="R44" i="24"/>
  <c r="L44" i="24"/>
  <c r="I44" i="24"/>
  <c r="B44" i="24"/>
  <c r="J44" i="24"/>
  <c r="K44" i="24"/>
  <c r="R43" i="24"/>
  <c r="L43" i="24"/>
  <c r="I43" i="24"/>
  <c r="B43" i="24"/>
  <c r="J43" i="24"/>
  <c r="K43" i="24"/>
  <c r="R42" i="24"/>
  <c r="L42" i="24"/>
  <c r="I42" i="24"/>
  <c r="B42" i="24"/>
  <c r="J42" i="24"/>
  <c r="K42" i="24"/>
  <c r="R41" i="24"/>
  <c r="L41" i="24"/>
  <c r="I41" i="24"/>
  <c r="B41" i="24"/>
  <c r="J41" i="24"/>
  <c r="K41" i="24"/>
  <c r="R40" i="24"/>
  <c r="L40" i="24"/>
  <c r="I40" i="24"/>
  <c r="B40" i="24"/>
  <c r="J40" i="24"/>
  <c r="K40" i="24"/>
  <c r="R39" i="24"/>
  <c r="L39" i="24"/>
  <c r="I39" i="24"/>
  <c r="B39" i="24"/>
  <c r="J39" i="24"/>
  <c r="K39" i="24"/>
  <c r="R38" i="24"/>
  <c r="L38" i="24"/>
  <c r="I38" i="24"/>
  <c r="B38" i="24"/>
  <c r="J38" i="24"/>
  <c r="K38" i="24"/>
  <c r="R37" i="24"/>
  <c r="L37" i="24"/>
  <c r="I37" i="24"/>
  <c r="B37" i="24"/>
  <c r="J37" i="24"/>
  <c r="K37" i="24"/>
  <c r="R36" i="24"/>
  <c r="L36" i="24"/>
  <c r="I36" i="24"/>
  <c r="B36" i="24"/>
  <c r="J36" i="24"/>
  <c r="K36" i="24"/>
  <c r="R35" i="24"/>
  <c r="L35" i="24"/>
  <c r="I35" i="24"/>
  <c r="B35" i="24"/>
  <c r="J35" i="24"/>
  <c r="K35" i="24"/>
  <c r="R34" i="24"/>
  <c r="L34" i="24"/>
  <c r="I34" i="24"/>
  <c r="B34" i="24"/>
  <c r="J34" i="24"/>
  <c r="K34" i="24"/>
  <c r="R33" i="24"/>
  <c r="L33" i="24"/>
  <c r="I33" i="24"/>
  <c r="B33" i="24"/>
  <c r="J33" i="24"/>
  <c r="K33" i="24"/>
  <c r="R32" i="24"/>
  <c r="L32" i="24"/>
  <c r="I32" i="24"/>
  <c r="B32" i="24"/>
  <c r="R31" i="24"/>
  <c r="L31" i="24"/>
  <c r="I31" i="24"/>
  <c r="B31" i="24"/>
  <c r="J31" i="24"/>
  <c r="K31" i="24"/>
  <c r="R30" i="24"/>
  <c r="L30" i="24"/>
  <c r="I30" i="24"/>
  <c r="B30" i="24"/>
  <c r="R29" i="24"/>
  <c r="L29" i="24"/>
  <c r="I29" i="24"/>
  <c r="B29" i="24"/>
  <c r="J29" i="24"/>
  <c r="K29" i="24"/>
  <c r="R28" i="24"/>
  <c r="L28" i="24"/>
  <c r="I28" i="24"/>
  <c r="B28" i="24"/>
  <c r="J28" i="24"/>
  <c r="K28" i="24"/>
  <c r="R27" i="24"/>
  <c r="L27" i="24"/>
  <c r="I27" i="24"/>
  <c r="B27" i="24"/>
  <c r="R26" i="24"/>
  <c r="L26" i="24"/>
  <c r="I26" i="24"/>
  <c r="B26" i="24"/>
  <c r="J26" i="24"/>
  <c r="K26" i="24"/>
  <c r="R25" i="24"/>
  <c r="L25" i="24"/>
  <c r="I25" i="24"/>
  <c r="B25" i="24"/>
  <c r="J25" i="24"/>
  <c r="K25" i="24"/>
  <c r="R24" i="24"/>
  <c r="L24" i="24"/>
  <c r="I24" i="24"/>
  <c r="B24" i="24"/>
  <c r="J24" i="24"/>
  <c r="K24" i="24"/>
  <c r="R23" i="24"/>
  <c r="L23" i="24"/>
  <c r="I23" i="24"/>
  <c r="B23" i="24"/>
  <c r="J23" i="24"/>
  <c r="K23" i="24"/>
  <c r="R22" i="24"/>
  <c r="L22" i="24"/>
  <c r="I22" i="24"/>
  <c r="B22" i="24"/>
  <c r="J22" i="24"/>
  <c r="K22" i="24"/>
  <c r="R21" i="24"/>
  <c r="L21" i="24"/>
  <c r="I21" i="24"/>
  <c r="B21" i="24"/>
  <c r="J21" i="24"/>
  <c r="K21" i="24"/>
  <c r="R20" i="24"/>
  <c r="L20" i="24"/>
  <c r="I20" i="24"/>
  <c r="B20" i="24"/>
  <c r="J20" i="24"/>
  <c r="K20" i="24"/>
  <c r="R19" i="24"/>
  <c r="L19" i="24"/>
  <c r="I19" i="24"/>
  <c r="B19" i="24"/>
  <c r="J19" i="24"/>
  <c r="K19" i="24"/>
  <c r="R18" i="24"/>
  <c r="L18" i="24"/>
  <c r="I18" i="24"/>
  <c r="B18" i="24"/>
  <c r="J18" i="24"/>
  <c r="K18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I13" i="24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J27" i="24"/>
  <c r="K27" i="24"/>
  <c r="I12" i="24"/>
  <c r="I10" i="24"/>
  <c r="J30" i="24"/>
  <c r="K30" i="24"/>
  <c r="J32" i="24"/>
  <c r="K32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7" i="24"/>
  <c r="G25" i="24"/>
  <c r="G28" i="24"/>
  <c r="G24" i="24"/>
  <c r="G23" i="24"/>
  <c r="G22" i="24"/>
  <c r="G21" i="24"/>
  <c r="G20" i="24"/>
  <c r="G19" i="24"/>
  <c r="G18" i="24"/>
  <c r="G26" i="24"/>
  <c r="R44" i="23"/>
  <c r="L44" i="23"/>
  <c r="I44" i="23"/>
  <c r="B44" i="23"/>
  <c r="J44" i="23"/>
  <c r="K44" i="23"/>
  <c r="R43" i="23"/>
  <c r="L43" i="23"/>
  <c r="I43" i="23"/>
  <c r="B43" i="23"/>
  <c r="J43" i="23"/>
  <c r="K43" i="23"/>
  <c r="R42" i="23"/>
  <c r="L42" i="23"/>
  <c r="I42" i="23"/>
  <c r="B42" i="23"/>
  <c r="J42" i="23"/>
  <c r="K42" i="23"/>
  <c r="R41" i="23"/>
  <c r="L41" i="23"/>
  <c r="I41" i="23"/>
  <c r="B41" i="23"/>
  <c r="J41" i="23"/>
  <c r="K41" i="23"/>
  <c r="R40" i="23"/>
  <c r="L40" i="23"/>
  <c r="I40" i="23"/>
  <c r="B40" i="23"/>
  <c r="J40" i="23"/>
  <c r="K40" i="23"/>
  <c r="R39" i="23"/>
  <c r="L39" i="23"/>
  <c r="I39" i="23"/>
  <c r="B39" i="23"/>
  <c r="J39" i="23"/>
  <c r="K39" i="23"/>
  <c r="R38" i="23"/>
  <c r="L38" i="23"/>
  <c r="I38" i="23"/>
  <c r="B38" i="23"/>
  <c r="J38" i="23"/>
  <c r="K38" i="23"/>
  <c r="R37" i="23"/>
  <c r="L37" i="23"/>
  <c r="I37" i="23"/>
  <c r="B37" i="23"/>
  <c r="J37" i="23"/>
  <c r="K37" i="23"/>
  <c r="R36" i="23"/>
  <c r="L36" i="23"/>
  <c r="I36" i="23"/>
  <c r="B36" i="23"/>
  <c r="J36" i="23"/>
  <c r="K36" i="23"/>
  <c r="R35" i="23"/>
  <c r="L35" i="23"/>
  <c r="I35" i="23"/>
  <c r="B35" i="23"/>
  <c r="J35" i="23"/>
  <c r="K35" i="23"/>
  <c r="R34" i="23"/>
  <c r="L34" i="23"/>
  <c r="I34" i="23"/>
  <c r="B34" i="23"/>
  <c r="J34" i="23"/>
  <c r="K34" i="23"/>
  <c r="R33" i="23"/>
  <c r="L33" i="23"/>
  <c r="I33" i="23"/>
  <c r="B33" i="23"/>
  <c r="J33" i="23"/>
  <c r="K33" i="23"/>
  <c r="R32" i="23"/>
  <c r="L32" i="23"/>
  <c r="I32" i="23"/>
  <c r="B32" i="23"/>
  <c r="J32" i="23"/>
  <c r="K32" i="23"/>
  <c r="R31" i="23"/>
  <c r="L31" i="23"/>
  <c r="I31" i="23"/>
  <c r="B31" i="23"/>
  <c r="J31" i="23"/>
  <c r="K31" i="23"/>
  <c r="R30" i="23"/>
  <c r="L30" i="23"/>
  <c r="I30" i="23"/>
  <c r="B30" i="23"/>
  <c r="J30" i="23"/>
  <c r="K30" i="23"/>
  <c r="R29" i="23"/>
  <c r="L29" i="23"/>
  <c r="I29" i="23"/>
  <c r="B29" i="23"/>
  <c r="J29" i="23"/>
  <c r="K29" i="23"/>
  <c r="R28" i="23"/>
  <c r="L28" i="23"/>
  <c r="I28" i="23"/>
  <c r="B28" i="23"/>
  <c r="J28" i="23"/>
  <c r="K28" i="23"/>
  <c r="R27" i="23"/>
  <c r="L27" i="23"/>
  <c r="I27" i="23"/>
  <c r="B27" i="23"/>
  <c r="J27" i="23"/>
  <c r="K27" i="23"/>
  <c r="R26" i="23"/>
  <c r="L26" i="23"/>
  <c r="I26" i="23"/>
  <c r="B26" i="23"/>
  <c r="R25" i="23"/>
  <c r="L25" i="23"/>
  <c r="I25" i="23"/>
  <c r="B25" i="23"/>
  <c r="R24" i="23"/>
  <c r="L24" i="23"/>
  <c r="I24" i="23"/>
  <c r="B24" i="23"/>
  <c r="J24" i="23"/>
  <c r="K24" i="23"/>
  <c r="R23" i="23"/>
  <c r="L23" i="23"/>
  <c r="I23" i="23"/>
  <c r="B23" i="23"/>
  <c r="J23" i="23"/>
  <c r="K23" i="23"/>
  <c r="R22" i="23"/>
  <c r="L22" i="23"/>
  <c r="I22" i="23"/>
  <c r="B22" i="23"/>
  <c r="J22" i="23"/>
  <c r="K22" i="23"/>
  <c r="R21" i="23"/>
  <c r="L21" i="23"/>
  <c r="I21" i="23"/>
  <c r="B21" i="23"/>
  <c r="J21" i="23"/>
  <c r="K21" i="23"/>
  <c r="R20" i="23"/>
  <c r="L20" i="23"/>
  <c r="I20" i="23"/>
  <c r="B20" i="23"/>
  <c r="J20" i="23"/>
  <c r="K20" i="23"/>
  <c r="R19" i="23"/>
  <c r="L19" i="23"/>
  <c r="I19" i="23"/>
  <c r="B19" i="23"/>
  <c r="J19" i="23"/>
  <c r="K19" i="23"/>
  <c r="R18" i="23"/>
  <c r="L18" i="23"/>
  <c r="I18" i="23"/>
  <c r="B18" i="23"/>
  <c r="J18" i="23"/>
  <c r="K18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I12" i="23"/>
  <c r="I13" i="23"/>
  <c r="G26" i="23"/>
  <c r="I10" i="23"/>
  <c r="J25" i="23"/>
  <c r="K25" i="23"/>
  <c r="G41" i="23"/>
  <c r="J26" i="23"/>
  <c r="K26" i="23"/>
  <c r="R44" i="22"/>
  <c r="L44" i="22"/>
  <c r="I44" i="22"/>
  <c r="B44" i="22"/>
  <c r="J44" i="22"/>
  <c r="K44" i="22"/>
  <c r="R43" i="22"/>
  <c r="L43" i="22"/>
  <c r="I43" i="22"/>
  <c r="B43" i="22"/>
  <c r="J43" i="22"/>
  <c r="K43" i="22"/>
  <c r="R42" i="22"/>
  <c r="L42" i="22"/>
  <c r="I42" i="22"/>
  <c r="B42" i="22"/>
  <c r="J42" i="22"/>
  <c r="K42" i="22"/>
  <c r="R41" i="22"/>
  <c r="L41" i="22"/>
  <c r="I41" i="22"/>
  <c r="B41" i="22"/>
  <c r="J41" i="22"/>
  <c r="K41" i="22"/>
  <c r="R40" i="22"/>
  <c r="L40" i="22"/>
  <c r="I40" i="22"/>
  <c r="B40" i="22"/>
  <c r="J40" i="22"/>
  <c r="K40" i="22"/>
  <c r="R39" i="22"/>
  <c r="L39" i="22"/>
  <c r="I39" i="22"/>
  <c r="B39" i="22"/>
  <c r="J39" i="22"/>
  <c r="K39" i="22"/>
  <c r="R38" i="22"/>
  <c r="L38" i="22"/>
  <c r="I38" i="22"/>
  <c r="B38" i="22"/>
  <c r="J38" i="22"/>
  <c r="K38" i="22"/>
  <c r="R37" i="22"/>
  <c r="L37" i="22"/>
  <c r="I37" i="22"/>
  <c r="B37" i="22"/>
  <c r="J37" i="22"/>
  <c r="K37" i="22"/>
  <c r="R36" i="22"/>
  <c r="L36" i="22"/>
  <c r="I36" i="22"/>
  <c r="B36" i="22"/>
  <c r="J36" i="22"/>
  <c r="K36" i="22"/>
  <c r="R35" i="22"/>
  <c r="L35" i="22"/>
  <c r="I35" i="22"/>
  <c r="B35" i="22"/>
  <c r="J35" i="22"/>
  <c r="K35" i="22"/>
  <c r="R34" i="22"/>
  <c r="L34" i="22"/>
  <c r="I34" i="22"/>
  <c r="B34" i="22"/>
  <c r="J34" i="22"/>
  <c r="K34" i="22"/>
  <c r="R33" i="22"/>
  <c r="L33" i="22"/>
  <c r="I33" i="22"/>
  <c r="B33" i="22"/>
  <c r="J33" i="22"/>
  <c r="K33" i="22"/>
  <c r="R32" i="22"/>
  <c r="L32" i="22"/>
  <c r="I32" i="22"/>
  <c r="B32" i="22"/>
  <c r="J32" i="22"/>
  <c r="K32" i="22"/>
  <c r="R31" i="22"/>
  <c r="L31" i="22"/>
  <c r="I31" i="22"/>
  <c r="B31" i="22"/>
  <c r="J31" i="22"/>
  <c r="K31" i="22"/>
  <c r="R30" i="22"/>
  <c r="L30" i="22"/>
  <c r="I30" i="22"/>
  <c r="B30" i="22"/>
  <c r="J30" i="22"/>
  <c r="K30" i="22"/>
  <c r="R29" i="22"/>
  <c r="L29" i="22"/>
  <c r="I29" i="22"/>
  <c r="B29" i="22"/>
  <c r="J29" i="22"/>
  <c r="K29" i="22"/>
  <c r="R28" i="22"/>
  <c r="L28" i="22"/>
  <c r="I28" i="22"/>
  <c r="B28" i="22"/>
  <c r="J28" i="22"/>
  <c r="K28" i="22"/>
  <c r="R27" i="22"/>
  <c r="L27" i="22"/>
  <c r="I27" i="22"/>
  <c r="B27" i="22"/>
  <c r="J27" i="22"/>
  <c r="K27" i="22"/>
  <c r="R26" i="22"/>
  <c r="L26" i="22"/>
  <c r="I26" i="22"/>
  <c r="B26" i="22"/>
  <c r="J26" i="22"/>
  <c r="K26" i="22"/>
  <c r="R25" i="22"/>
  <c r="L25" i="22"/>
  <c r="I25" i="22"/>
  <c r="B25" i="22"/>
  <c r="J25" i="22"/>
  <c r="K25" i="22"/>
  <c r="R24" i="22"/>
  <c r="L24" i="22"/>
  <c r="I24" i="22"/>
  <c r="B24" i="22"/>
  <c r="J24" i="22"/>
  <c r="K24" i="22"/>
  <c r="R23" i="22"/>
  <c r="L23" i="22"/>
  <c r="I23" i="22"/>
  <c r="B23" i="22"/>
  <c r="J23" i="22"/>
  <c r="K23" i="22"/>
  <c r="R22" i="22"/>
  <c r="L22" i="22"/>
  <c r="I22" i="22"/>
  <c r="B22" i="22"/>
  <c r="J22" i="22"/>
  <c r="K22" i="22"/>
  <c r="R21" i="22"/>
  <c r="L21" i="22"/>
  <c r="I21" i="22"/>
  <c r="B21" i="22"/>
  <c r="J21" i="22"/>
  <c r="K21" i="22"/>
  <c r="R20" i="22"/>
  <c r="L20" i="22"/>
  <c r="I20" i="22"/>
  <c r="B20" i="22"/>
  <c r="J20" i="22"/>
  <c r="K20" i="22"/>
  <c r="R19" i="22"/>
  <c r="L19" i="22"/>
  <c r="I19" i="22"/>
  <c r="B19" i="22"/>
  <c r="J19" i="22"/>
  <c r="K19" i="22"/>
  <c r="R18" i="22"/>
  <c r="L18" i="22"/>
  <c r="I18" i="22"/>
  <c r="B18" i="22"/>
  <c r="J18" i="22"/>
  <c r="K18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I10" i="22"/>
  <c r="G34" i="23"/>
  <c r="G19" i="23"/>
  <c r="G38" i="23"/>
  <c r="G23" i="23"/>
  <c r="G42" i="23"/>
  <c r="G30" i="23"/>
  <c r="G28" i="23"/>
  <c r="G20" i="23"/>
  <c r="G24" i="23"/>
  <c r="G31" i="23"/>
  <c r="G35" i="23"/>
  <c r="G39" i="23"/>
  <c r="G43" i="23"/>
  <c r="G25" i="23"/>
  <c r="G21" i="23"/>
  <c r="G27" i="23"/>
  <c r="G32" i="23"/>
  <c r="G36" i="23"/>
  <c r="G40" i="23"/>
  <c r="G44" i="23"/>
  <c r="G18" i="23"/>
  <c r="G22" i="23"/>
  <c r="G29" i="23"/>
  <c r="G33" i="23"/>
  <c r="G37" i="23"/>
  <c r="I13" i="22"/>
  <c r="I12" i="22"/>
  <c r="R44" i="21"/>
  <c r="L44" i="21"/>
  <c r="I44" i="21"/>
  <c r="B44" i="21"/>
  <c r="J44" i="21"/>
  <c r="K44" i="21"/>
  <c r="R43" i="21"/>
  <c r="L43" i="21"/>
  <c r="I43" i="21"/>
  <c r="B43" i="21"/>
  <c r="R42" i="21"/>
  <c r="L42" i="21"/>
  <c r="B42" i="21"/>
  <c r="I42" i="21"/>
  <c r="J42" i="21"/>
  <c r="K42" i="21"/>
  <c r="R41" i="21"/>
  <c r="L41" i="21"/>
  <c r="I41" i="21"/>
  <c r="B41" i="21"/>
  <c r="J41" i="21"/>
  <c r="K41" i="21"/>
  <c r="R40" i="21"/>
  <c r="L40" i="21"/>
  <c r="I40" i="21"/>
  <c r="B40" i="21"/>
  <c r="J40" i="21"/>
  <c r="K40" i="21"/>
  <c r="R39" i="21"/>
  <c r="L39" i="21"/>
  <c r="I39" i="21"/>
  <c r="B39" i="21"/>
  <c r="J39" i="21"/>
  <c r="K39" i="21"/>
  <c r="R38" i="21"/>
  <c r="L38" i="21"/>
  <c r="B38" i="21"/>
  <c r="I38" i="21"/>
  <c r="J38" i="21"/>
  <c r="K38" i="21"/>
  <c r="R37" i="21"/>
  <c r="L37" i="21"/>
  <c r="I37" i="21"/>
  <c r="B37" i="21"/>
  <c r="J37" i="21"/>
  <c r="K37" i="21"/>
  <c r="R36" i="21"/>
  <c r="L36" i="21"/>
  <c r="I36" i="21"/>
  <c r="B36" i="21"/>
  <c r="J36" i="21"/>
  <c r="K36" i="21"/>
  <c r="R35" i="21"/>
  <c r="L35" i="21"/>
  <c r="I35" i="21"/>
  <c r="B35" i="21"/>
  <c r="R34" i="21"/>
  <c r="L34" i="21"/>
  <c r="I34" i="21"/>
  <c r="B34" i="21"/>
  <c r="J34" i="21"/>
  <c r="K34" i="21"/>
  <c r="R33" i="21"/>
  <c r="L33" i="21"/>
  <c r="I33" i="21"/>
  <c r="B33" i="21"/>
  <c r="J33" i="21"/>
  <c r="K33" i="21"/>
  <c r="R32" i="21"/>
  <c r="L32" i="21"/>
  <c r="I32" i="21"/>
  <c r="B32" i="21"/>
  <c r="J32" i="21"/>
  <c r="K32" i="21"/>
  <c r="R31" i="21"/>
  <c r="L31" i="21"/>
  <c r="I31" i="21"/>
  <c r="B31" i="21"/>
  <c r="R30" i="21"/>
  <c r="L30" i="21"/>
  <c r="I30" i="21"/>
  <c r="B30" i="21"/>
  <c r="J30" i="21"/>
  <c r="K30" i="21"/>
  <c r="R29" i="21"/>
  <c r="L29" i="21"/>
  <c r="I29" i="21"/>
  <c r="B29" i="21"/>
  <c r="R28" i="21"/>
  <c r="L28" i="21"/>
  <c r="I28" i="21"/>
  <c r="B28" i="21"/>
  <c r="J28" i="21"/>
  <c r="K28" i="21"/>
  <c r="R27" i="21"/>
  <c r="L27" i="21"/>
  <c r="I27" i="21"/>
  <c r="B27" i="21"/>
  <c r="J27" i="21"/>
  <c r="K27" i="21"/>
  <c r="R26" i="21"/>
  <c r="L26" i="21"/>
  <c r="I26" i="21"/>
  <c r="B26" i="21"/>
  <c r="J26" i="21"/>
  <c r="K26" i="21"/>
  <c r="R25" i="21"/>
  <c r="L25" i="21"/>
  <c r="B25" i="21"/>
  <c r="I25" i="21"/>
  <c r="J25" i="21"/>
  <c r="K25" i="21"/>
  <c r="R24" i="21"/>
  <c r="L24" i="21"/>
  <c r="I24" i="21"/>
  <c r="B24" i="21"/>
  <c r="J24" i="21"/>
  <c r="K24" i="21"/>
  <c r="R23" i="21"/>
  <c r="L23" i="21"/>
  <c r="I23" i="21"/>
  <c r="B23" i="21"/>
  <c r="J23" i="21"/>
  <c r="K23" i="21"/>
  <c r="R22" i="21"/>
  <c r="L22" i="21"/>
  <c r="I22" i="21"/>
  <c r="B22" i="21"/>
  <c r="J22" i="21"/>
  <c r="K22" i="21"/>
  <c r="R21" i="21"/>
  <c r="L21" i="21"/>
  <c r="I21" i="21"/>
  <c r="B21" i="21"/>
  <c r="J21" i="21"/>
  <c r="K21" i="21"/>
  <c r="R20" i="21"/>
  <c r="L20" i="21"/>
  <c r="I20" i="21"/>
  <c r="B20" i="21"/>
  <c r="J20" i="21"/>
  <c r="K20" i="21"/>
  <c r="R19" i="21"/>
  <c r="L19" i="21"/>
  <c r="I19" i="21"/>
  <c r="B19" i="21"/>
  <c r="J19" i="21"/>
  <c r="K19" i="21"/>
  <c r="R18" i="21"/>
  <c r="L18" i="21"/>
  <c r="I18" i="21"/>
  <c r="B18" i="21"/>
  <c r="J18" i="21"/>
  <c r="K18" i="21"/>
  <c r="F15" i="21"/>
  <c r="F14" i="21"/>
  <c r="F13" i="21"/>
  <c r="F3" i="21"/>
  <c r="F4" i="21"/>
  <c r="F5" i="21"/>
  <c r="F6" i="21"/>
  <c r="F7" i="21"/>
  <c r="F8" i="21"/>
  <c r="F9" i="21"/>
  <c r="F10" i="21"/>
  <c r="F11" i="21"/>
  <c r="F12" i="21"/>
  <c r="I12" i="21"/>
  <c r="J29" i="21"/>
  <c r="K29" i="21"/>
  <c r="J31" i="21"/>
  <c r="K31" i="21"/>
  <c r="J35" i="21"/>
  <c r="K35" i="21"/>
  <c r="J43" i="21"/>
  <c r="K43" i="21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6" i="22"/>
  <c r="G24" i="22"/>
  <c r="G23" i="22"/>
  <c r="G22" i="22"/>
  <c r="G21" i="22"/>
  <c r="G20" i="22"/>
  <c r="G19" i="22"/>
  <c r="G18" i="22"/>
  <c r="G27" i="22"/>
  <c r="G25" i="22"/>
  <c r="I10" i="21"/>
  <c r="I13" i="21"/>
  <c r="G24" i="21"/>
  <c r="G21" i="21"/>
  <c r="G31" i="21"/>
  <c r="G20" i="21"/>
  <c r="G28" i="21"/>
  <c r="G32" i="21"/>
  <c r="G40" i="21"/>
  <c r="G23" i="21"/>
  <c r="G19" i="21"/>
  <c r="G26" i="21"/>
  <c r="G29" i="21"/>
  <c r="G33" i="21"/>
  <c r="G37" i="21"/>
  <c r="G41" i="21"/>
  <c r="G22" i="21"/>
  <c r="G18" i="21"/>
  <c r="G30" i="21"/>
  <c r="G34" i="21"/>
  <c r="G38" i="21"/>
  <c r="G42" i="21"/>
  <c r="G27" i="21"/>
  <c r="G39" i="21"/>
  <c r="G36" i="21"/>
  <c r="G44" i="21"/>
  <c r="G25" i="21"/>
  <c r="G35" i="21"/>
  <c r="G43" i="21"/>
  <c r="L34" i="5"/>
  <c r="G34" i="5"/>
  <c r="H34" i="5"/>
  <c r="P34" i="5"/>
  <c r="L35" i="5"/>
  <c r="G35" i="5"/>
  <c r="H35" i="5"/>
  <c r="P35" i="5"/>
  <c r="L36" i="5"/>
  <c r="G36" i="5"/>
  <c r="H36" i="5"/>
  <c r="P36" i="5"/>
  <c r="L37" i="5"/>
  <c r="G37" i="5"/>
  <c r="H37" i="5"/>
  <c r="P37" i="5"/>
  <c r="L38" i="5"/>
  <c r="G38" i="5"/>
  <c r="H38" i="5"/>
  <c r="P38" i="5"/>
  <c r="L39" i="5"/>
  <c r="G39" i="5"/>
  <c r="H39" i="5"/>
  <c r="P39" i="5"/>
  <c r="L40" i="5"/>
  <c r="G40" i="5"/>
  <c r="H40" i="5"/>
  <c r="P40" i="5"/>
  <c r="L41" i="5"/>
  <c r="G41" i="5"/>
  <c r="H41" i="5"/>
  <c r="P41" i="5"/>
  <c r="L42" i="5"/>
  <c r="G42" i="5"/>
  <c r="H42" i="5"/>
  <c r="P42" i="5"/>
  <c r="L43" i="5"/>
  <c r="G43" i="5"/>
  <c r="H43" i="5"/>
  <c r="P43" i="5"/>
  <c r="L44" i="5"/>
  <c r="G44" i="5"/>
  <c r="H44" i="5"/>
  <c r="P44" i="5"/>
  <c r="L45" i="5"/>
  <c r="G45" i="5"/>
  <c r="H45" i="5"/>
  <c r="P45" i="5"/>
  <c r="L46" i="5"/>
  <c r="G46" i="5"/>
  <c r="H46" i="5"/>
  <c r="P46" i="5"/>
  <c r="L47" i="5"/>
  <c r="G47" i="5"/>
  <c r="H47" i="5"/>
  <c r="P47" i="5"/>
  <c r="L48" i="5"/>
  <c r="G48" i="5"/>
  <c r="H48" i="5"/>
  <c r="P48" i="5"/>
  <c r="L49" i="5"/>
  <c r="G49" i="5"/>
  <c r="H49" i="5"/>
  <c r="P49" i="5"/>
  <c r="L50" i="5"/>
  <c r="G50" i="5"/>
  <c r="H50" i="5"/>
  <c r="P50" i="5"/>
  <c r="L51" i="5"/>
  <c r="G51" i="5"/>
  <c r="H51" i="5"/>
  <c r="P51" i="5"/>
  <c r="L52" i="5"/>
  <c r="G52" i="5"/>
  <c r="H52" i="5"/>
  <c r="P52" i="5"/>
  <c r="L53" i="5"/>
  <c r="G53" i="5"/>
  <c r="H53" i="5"/>
  <c r="P53" i="5"/>
  <c r="L54" i="5"/>
  <c r="G54" i="5"/>
  <c r="H54" i="5"/>
  <c r="P54" i="5"/>
  <c r="L55" i="5"/>
  <c r="G55" i="5"/>
  <c r="H55" i="5"/>
  <c r="P55" i="5"/>
  <c r="L56" i="5"/>
  <c r="G56" i="5"/>
  <c r="H56" i="5"/>
  <c r="P56" i="5"/>
  <c r="L57" i="5"/>
  <c r="G57" i="5"/>
  <c r="H57" i="5"/>
  <c r="P57" i="5"/>
  <c r="L58" i="5"/>
  <c r="G58" i="5"/>
  <c r="H58" i="5"/>
  <c r="P58" i="5"/>
  <c r="L59" i="5"/>
  <c r="G59" i="5"/>
  <c r="H59" i="5"/>
  <c r="P59" i="5"/>
  <c r="L33" i="5"/>
  <c r="G33" i="5"/>
  <c r="H33" i="5"/>
  <c r="P33" i="5"/>
  <c r="R44" i="17"/>
  <c r="L44" i="17"/>
  <c r="I44" i="17"/>
  <c r="B44" i="17"/>
  <c r="R43" i="17"/>
  <c r="L43" i="17"/>
  <c r="I43" i="17"/>
  <c r="B43" i="17"/>
  <c r="R42" i="17"/>
  <c r="L42" i="17"/>
  <c r="I42" i="17"/>
  <c r="B42" i="17"/>
  <c r="R41" i="17"/>
  <c r="L41" i="17"/>
  <c r="I41" i="17"/>
  <c r="B41" i="17"/>
  <c r="R40" i="17"/>
  <c r="L40" i="17"/>
  <c r="I40" i="17"/>
  <c r="B40" i="17"/>
  <c r="R39" i="17"/>
  <c r="L39" i="17"/>
  <c r="I39" i="17"/>
  <c r="B39" i="17"/>
  <c r="R38" i="17"/>
  <c r="L38" i="17"/>
  <c r="I38" i="17"/>
  <c r="B38" i="17"/>
  <c r="R37" i="17"/>
  <c r="L37" i="17"/>
  <c r="I37" i="17"/>
  <c r="B37" i="17"/>
  <c r="R36" i="17"/>
  <c r="L36" i="17"/>
  <c r="I36" i="17"/>
  <c r="B36" i="17"/>
  <c r="R35" i="17"/>
  <c r="L35" i="17"/>
  <c r="I35" i="17"/>
  <c r="B35" i="17"/>
  <c r="R34" i="17"/>
  <c r="L34" i="17"/>
  <c r="I34" i="17"/>
  <c r="B34" i="17"/>
  <c r="R33" i="17"/>
  <c r="L33" i="17"/>
  <c r="I33" i="17"/>
  <c r="B33" i="17"/>
  <c r="R32" i="17"/>
  <c r="L32" i="17"/>
  <c r="I32" i="17"/>
  <c r="B32" i="17"/>
  <c r="R31" i="17"/>
  <c r="L31" i="17"/>
  <c r="I31" i="17"/>
  <c r="B31" i="17"/>
  <c r="R30" i="17"/>
  <c r="L30" i="17"/>
  <c r="I30" i="17"/>
  <c r="B30" i="17"/>
  <c r="R29" i="17"/>
  <c r="L29" i="17"/>
  <c r="I29" i="17"/>
  <c r="B29" i="17"/>
  <c r="R28" i="17"/>
  <c r="L28" i="17"/>
  <c r="I28" i="17"/>
  <c r="B28" i="17"/>
  <c r="R27" i="17"/>
  <c r="L27" i="17"/>
  <c r="I27" i="17"/>
  <c r="B27" i="17"/>
  <c r="R26" i="17"/>
  <c r="L26" i="17"/>
  <c r="I26" i="17"/>
  <c r="B26" i="17"/>
  <c r="R25" i="17"/>
  <c r="L25" i="17"/>
  <c r="I25" i="17"/>
  <c r="B25" i="17"/>
  <c r="R24" i="17"/>
  <c r="L24" i="17"/>
  <c r="I24" i="17"/>
  <c r="B24" i="17"/>
  <c r="R23" i="17"/>
  <c r="L23" i="17"/>
  <c r="I23" i="17"/>
  <c r="B23" i="17"/>
  <c r="R22" i="17"/>
  <c r="L22" i="17"/>
  <c r="I22" i="17"/>
  <c r="B22" i="17"/>
  <c r="R21" i="17"/>
  <c r="L21" i="17"/>
  <c r="I21" i="17"/>
  <c r="B21" i="17"/>
  <c r="R20" i="17"/>
  <c r="L20" i="17"/>
  <c r="I20" i="17"/>
  <c r="B20" i="17"/>
  <c r="R19" i="17"/>
  <c r="L19" i="17"/>
  <c r="I19" i="17"/>
  <c r="B19" i="17"/>
  <c r="R18" i="17"/>
  <c r="L18" i="17"/>
  <c r="I18" i="17"/>
  <c r="B18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I10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18" i="17"/>
  <c r="K18" i="17"/>
  <c r="I13" i="17"/>
  <c r="I12" i="17"/>
  <c r="J26" i="17"/>
  <c r="K26" i="17"/>
  <c r="J25" i="17"/>
  <c r="K25" i="17"/>
  <c r="R44" i="16"/>
  <c r="L44" i="16"/>
  <c r="I44" i="16"/>
  <c r="B44" i="16"/>
  <c r="J44" i="16"/>
  <c r="K44" i="16"/>
  <c r="R43" i="16"/>
  <c r="L43" i="16"/>
  <c r="I43" i="16"/>
  <c r="B43" i="16"/>
  <c r="J43" i="16"/>
  <c r="K43" i="16"/>
  <c r="R42" i="16"/>
  <c r="L42" i="16"/>
  <c r="I42" i="16"/>
  <c r="B42" i="16"/>
  <c r="J42" i="16"/>
  <c r="K42" i="16"/>
  <c r="R41" i="16"/>
  <c r="L41" i="16"/>
  <c r="I41" i="16"/>
  <c r="B41" i="16"/>
  <c r="J41" i="16"/>
  <c r="K41" i="16"/>
  <c r="R40" i="16"/>
  <c r="L40" i="16"/>
  <c r="I40" i="16"/>
  <c r="B40" i="16"/>
  <c r="J40" i="16"/>
  <c r="K40" i="16"/>
  <c r="R39" i="16"/>
  <c r="L39" i="16"/>
  <c r="I39" i="16"/>
  <c r="B39" i="16"/>
  <c r="J39" i="16"/>
  <c r="K39" i="16"/>
  <c r="R38" i="16"/>
  <c r="L38" i="16"/>
  <c r="I38" i="16"/>
  <c r="B38" i="16"/>
  <c r="J38" i="16"/>
  <c r="K38" i="16"/>
  <c r="R37" i="16"/>
  <c r="L37" i="16"/>
  <c r="I37" i="16"/>
  <c r="B37" i="16"/>
  <c r="J37" i="16"/>
  <c r="K37" i="16"/>
  <c r="R36" i="16"/>
  <c r="L36" i="16"/>
  <c r="I36" i="16"/>
  <c r="B36" i="16"/>
  <c r="J36" i="16"/>
  <c r="K36" i="16"/>
  <c r="R35" i="16"/>
  <c r="L35" i="16"/>
  <c r="I35" i="16"/>
  <c r="B35" i="16"/>
  <c r="R34" i="16"/>
  <c r="L34" i="16"/>
  <c r="I34" i="16"/>
  <c r="B34" i="16"/>
  <c r="R33" i="16"/>
  <c r="L33" i="16"/>
  <c r="I33" i="16"/>
  <c r="B33" i="16"/>
  <c r="R32" i="16"/>
  <c r="L32" i="16"/>
  <c r="I32" i="16"/>
  <c r="B32" i="16"/>
  <c r="R31" i="16"/>
  <c r="L31" i="16"/>
  <c r="I31" i="16"/>
  <c r="B31" i="16"/>
  <c r="R30" i="16"/>
  <c r="L30" i="16"/>
  <c r="B30" i="16"/>
  <c r="I30" i="16"/>
  <c r="J30" i="16"/>
  <c r="K30" i="16"/>
  <c r="R29" i="16"/>
  <c r="L29" i="16"/>
  <c r="I29" i="16"/>
  <c r="B29" i="16"/>
  <c r="J29" i="16"/>
  <c r="K29" i="16"/>
  <c r="R28" i="16"/>
  <c r="L28" i="16"/>
  <c r="I28" i="16"/>
  <c r="B28" i="16"/>
  <c r="J28" i="16"/>
  <c r="K28" i="16"/>
  <c r="R27" i="16"/>
  <c r="L27" i="16"/>
  <c r="I27" i="16"/>
  <c r="B27" i="16"/>
  <c r="J27" i="16"/>
  <c r="K27" i="16"/>
  <c r="R26" i="16"/>
  <c r="L26" i="16"/>
  <c r="B26" i="16"/>
  <c r="I26" i="16"/>
  <c r="J26" i="16"/>
  <c r="K26" i="16"/>
  <c r="R25" i="16"/>
  <c r="L25" i="16"/>
  <c r="I25" i="16"/>
  <c r="B25" i="16"/>
  <c r="J25" i="16"/>
  <c r="K25" i="16"/>
  <c r="R24" i="16"/>
  <c r="L24" i="16"/>
  <c r="I24" i="16"/>
  <c r="B24" i="16"/>
  <c r="J24" i="16"/>
  <c r="K24" i="16"/>
  <c r="R23" i="16"/>
  <c r="L23" i="16"/>
  <c r="I23" i="16"/>
  <c r="B23" i="16"/>
  <c r="J23" i="16"/>
  <c r="K23" i="16"/>
  <c r="R22" i="16"/>
  <c r="L22" i="16"/>
  <c r="I22" i="16"/>
  <c r="B22" i="16"/>
  <c r="J22" i="16"/>
  <c r="K22" i="16"/>
  <c r="R21" i="16"/>
  <c r="L21" i="16"/>
  <c r="I21" i="16"/>
  <c r="B21" i="16"/>
  <c r="J21" i="16"/>
  <c r="K21" i="16"/>
  <c r="R20" i="16"/>
  <c r="L20" i="16"/>
  <c r="I20" i="16"/>
  <c r="B20" i="16"/>
  <c r="J20" i="16"/>
  <c r="K20" i="16"/>
  <c r="R19" i="16"/>
  <c r="L19" i="16"/>
  <c r="I19" i="16"/>
  <c r="B19" i="16"/>
  <c r="J19" i="16"/>
  <c r="K19" i="16"/>
  <c r="R18" i="16"/>
  <c r="L18" i="16"/>
  <c r="I18" i="16"/>
  <c r="B18" i="16"/>
  <c r="J18" i="16"/>
  <c r="K18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I12" i="16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I31" i="15"/>
  <c r="J31" i="15"/>
  <c r="K31" i="15"/>
  <c r="B32" i="15"/>
  <c r="B33" i="15"/>
  <c r="B34" i="15"/>
  <c r="B35" i="15"/>
  <c r="I35" i="15"/>
  <c r="J35" i="15"/>
  <c r="K35" i="15"/>
  <c r="B36" i="15"/>
  <c r="B37" i="15"/>
  <c r="B38" i="15"/>
  <c r="B39" i="15"/>
  <c r="B40" i="15"/>
  <c r="B41" i="15"/>
  <c r="B42" i="15"/>
  <c r="B43" i="15"/>
  <c r="B44" i="15"/>
  <c r="B18" i="15"/>
  <c r="I19" i="15"/>
  <c r="J19" i="15"/>
  <c r="K19" i="15"/>
  <c r="L19" i="15"/>
  <c r="R19" i="15"/>
  <c r="I20" i="15"/>
  <c r="J20" i="15"/>
  <c r="K20" i="15"/>
  <c r="L20" i="15"/>
  <c r="R20" i="15"/>
  <c r="I21" i="15"/>
  <c r="L21" i="15"/>
  <c r="R21" i="15"/>
  <c r="I22" i="15"/>
  <c r="J22" i="15"/>
  <c r="K22" i="15"/>
  <c r="L22" i="15"/>
  <c r="R22" i="15"/>
  <c r="I23" i="15"/>
  <c r="J23" i="15"/>
  <c r="K23" i="15"/>
  <c r="L23" i="15"/>
  <c r="R23" i="15"/>
  <c r="I24" i="15"/>
  <c r="J24" i="15"/>
  <c r="K24" i="15"/>
  <c r="L24" i="15"/>
  <c r="R24" i="15"/>
  <c r="I25" i="15"/>
  <c r="L25" i="15"/>
  <c r="R25" i="15"/>
  <c r="I26" i="15"/>
  <c r="J26" i="15"/>
  <c r="K26" i="15"/>
  <c r="L26" i="15"/>
  <c r="R26" i="15"/>
  <c r="I27" i="15"/>
  <c r="L27" i="15"/>
  <c r="R27" i="15"/>
  <c r="I28" i="15"/>
  <c r="J28" i="15"/>
  <c r="K28" i="15"/>
  <c r="L28" i="15"/>
  <c r="R28" i="15"/>
  <c r="I29" i="15"/>
  <c r="L29" i="15"/>
  <c r="R29" i="15"/>
  <c r="I30" i="15"/>
  <c r="J30" i="15"/>
  <c r="K30" i="15"/>
  <c r="L30" i="15"/>
  <c r="R30" i="15"/>
  <c r="L31" i="15"/>
  <c r="R31" i="15"/>
  <c r="I32" i="15"/>
  <c r="L32" i="15"/>
  <c r="R32" i="15"/>
  <c r="I33" i="15"/>
  <c r="L33" i="15"/>
  <c r="R33" i="15"/>
  <c r="I34" i="15"/>
  <c r="J34" i="15"/>
  <c r="K34" i="15"/>
  <c r="L34" i="15"/>
  <c r="R34" i="15"/>
  <c r="L35" i="15"/>
  <c r="R35" i="15"/>
  <c r="I36" i="15"/>
  <c r="L36" i="15"/>
  <c r="R36" i="15"/>
  <c r="I37" i="15"/>
  <c r="J37" i="15"/>
  <c r="K37" i="15"/>
  <c r="L37" i="15"/>
  <c r="R37" i="15"/>
  <c r="I38" i="15"/>
  <c r="L38" i="15"/>
  <c r="R38" i="15"/>
  <c r="I39" i="15"/>
  <c r="J39" i="15"/>
  <c r="K39" i="15"/>
  <c r="L39" i="15"/>
  <c r="R39" i="15"/>
  <c r="I40" i="15"/>
  <c r="L40" i="15"/>
  <c r="R40" i="15"/>
  <c r="I41" i="15"/>
  <c r="L41" i="15"/>
  <c r="R41" i="15"/>
  <c r="I42" i="15"/>
  <c r="J42" i="15"/>
  <c r="K42" i="15"/>
  <c r="L42" i="15"/>
  <c r="R42" i="15"/>
  <c r="I43" i="15"/>
  <c r="L43" i="15"/>
  <c r="R43" i="15"/>
  <c r="I44" i="15"/>
  <c r="L44" i="15"/>
  <c r="R44" i="15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" i="19"/>
  <c r="J31" i="16"/>
  <c r="K31" i="16"/>
  <c r="J34" i="16"/>
  <c r="K34" i="16"/>
  <c r="J35" i="16"/>
  <c r="K35" i="16"/>
  <c r="J44" i="15"/>
  <c r="K44" i="15"/>
  <c r="J40" i="15"/>
  <c r="K40" i="15"/>
  <c r="J32" i="16"/>
  <c r="K32" i="16"/>
  <c r="J33" i="16"/>
  <c r="K33" i="16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4" i="17"/>
  <c r="G23" i="17"/>
  <c r="G22" i="17"/>
  <c r="G21" i="17"/>
  <c r="G20" i="17"/>
  <c r="G19" i="17"/>
  <c r="G18" i="17"/>
  <c r="G25" i="17"/>
  <c r="I10" i="16"/>
  <c r="I13" i="16"/>
  <c r="G41" i="16"/>
  <c r="J43" i="15"/>
  <c r="K43" i="15"/>
  <c r="J27" i="15"/>
  <c r="K27" i="15"/>
  <c r="J41" i="15"/>
  <c r="K41" i="15"/>
  <c r="J29" i="15"/>
  <c r="K29" i="15"/>
  <c r="J21" i="15"/>
  <c r="K21" i="15"/>
  <c r="J25" i="15"/>
  <c r="K25" i="15"/>
  <c r="J36" i="15"/>
  <c r="K36" i="15"/>
  <c r="J32" i="15"/>
  <c r="K32" i="15"/>
  <c r="J38" i="15"/>
  <c r="K38" i="15"/>
  <c r="D17" i="4"/>
  <c r="I17" i="4"/>
  <c r="M17" i="4"/>
  <c r="O17" i="4"/>
  <c r="P17" i="4"/>
  <c r="G17" i="4"/>
  <c r="H17" i="4"/>
  <c r="D18" i="4"/>
  <c r="I18" i="4"/>
  <c r="M18" i="4"/>
  <c r="G18" i="4"/>
  <c r="H18" i="4"/>
  <c r="O18" i="4"/>
  <c r="D19" i="4"/>
  <c r="I19" i="4"/>
  <c r="M19" i="4"/>
  <c r="G19" i="4"/>
  <c r="H19" i="4"/>
  <c r="O19" i="4"/>
  <c r="D20" i="4"/>
  <c r="G20" i="4"/>
  <c r="H20" i="4"/>
  <c r="I20" i="4"/>
  <c r="M20" i="4"/>
  <c r="O20" i="4"/>
  <c r="D21" i="4"/>
  <c r="I21" i="4"/>
  <c r="M21" i="4"/>
  <c r="G21" i="4"/>
  <c r="H21" i="4"/>
  <c r="O21" i="4"/>
  <c r="D22" i="4"/>
  <c r="I22" i="4"/>
  <c r="M22" i="4"/>
  <c r="G22" i="4"/>
  <c r="H22" i="4"/>
  <c r="O22" i="4"/>
  <c r="D23" i="4"/>
  <c r="I23" i="4"/>
  <c r="M23" i="4"/>
  <c r="G23" i="4"/>
  <c r="H23" i="4"/>
  <c r="O23" i="4"/>
  <c r="D24" i="4"/>
  <c r="G24" i="4"/>
  <c r="H24" i="4"/>
  <c r="I24" i="4"/>
  <c r="M24" i="4"/>
  <c r="O24" i="4"/>
  <c r="D25" i="4"/>
  <c r="I25" i="4"/>
  <c r="M25" i="4"/>
  <c r="G25" i="4"/>
  <c r="H25" i="4"/>
  <c r="O25" i="4"/>
  <c r="D26" i="4"/>
  <c r="I26" i="4"/>
  <c r="M26" i="4"/>
  <c r="G26" i="4"/>
  <c r="H26" i="4"/>
  <c r="O26" i="4"/>
  <c r="D27" i="4"/>
  <c r="I27" i="4"/>
  <c r="M27" i="4"/>
  <c r="G27" i="4"/>
  <c r="H27" i="4"/>
  <c r="O27" i="4"/>
  <c r="D28" i="4"/>
  <c r="I28" i="4"/>
  <c r="M28" i="4"/>
  <c r="G28" i="4"/>
  <c r="H28" i="4"/>
  <c r="O28" i="4"/>
  <c r="D29" i="4"/>
  <c r="I29" i="4"/>
  <c r="M29" i="4"/>
  <c r="G29" i="4"/>
  <c r="H29" i="4"/>
  <c r="O29" i="4"/>
  <c r="D30" i="4"/>
  <c r="I30" i="4"/>
  <c r="M30" i="4"/>
  <c r="G30" i="4"/>
  <c r="H30" i="4"/>
  <c r="O30" i="4"/>
  <c r="Q30" i="4"/>
  <c r="T30" i="4"/>
  <c r="D31" i="4"/>
  <c r="I31" i="4"/>
  <c r="M31" i="4"/>
  <c r="G31" i="4"/>
  <c r="H31" i="4"/>
  <c r="O31" i="4"/>
  <c r="E21" i="2"/>
  <c r="I21" i="2"/>
  <c r="G21" i="2"/>
  <c r="H21" i="2"/>
  <c r="Q21" i="2"/>
  <c r="R21" i="2"/>
  <c r="L21" i="2"/>
  <c r="M21" i="2"/>
  <c r="E22" i="2"/>
  <c r="G22" i="2"/>
  <c r="H22" i="2"/>
  <c r="Q22" i="2"/>
  <c r="R22" i="2"/>
  <c r="I22" i="2"/>
  <c r="L22" i="2"/>
  <c r="M22" i="2"/>
  <c r="N22" i="2"/>
  <c r="O22" i="2"/>
  <c r="S22" i="2"/>
  <c r="E23" i="2"/>
  <c r="I23" i="2"/>
  <c r="G23" i="2"/>
  <c r="H23" i="2"/>
  <c r="L23" i="2"/>
  <c r="M23" i="2"/>
  <c r="N23" i="2"/>
  <c r="O23" i="2"/>
  <c r="Q23" i="2"/>
  <c r="R23" i="2"/>
  <c r="E24" i="2"/>
  <c r="I24" i="2"/>
  <c r="G24" i="2"/>
  <c r="H24" i="2"/>
  <c r="Q24" i="2"/>
  <c r="R24" i="2"/>
  <c r="L24" i="2"/>
  <c r="M24" i="2"/>
  <c r="N24" i="2"/>
  <c r="O24" i="2"/>
  <c r="S24" i="2"/>
  <c r="E25" i="2"/>
  <c r="I25" i="2"/>
  <c r="G25" i="2"/>
  <c r="H25" i="2"/>
  <c r="Q25" i="2"/>
  <c r="R25" i="2"/>
  <c r="L25" i="2"/>
  <c r="M25" i="2"/>
  <c r="N25" i="2"/>
  <c r="O25" i="2"/>
  <c r="E26" i="2"/>
  <c r="G26" i="2"/>
  <c r="H26" i="2"/>
  <c r="M26" i="2"/>
  <c r="N26" i="2"/>
  <c r="O26" i="2"/>
  <c r="I26" i="2"/>
  <c r="L26" i="2"/>
  <c r="E27" i="2"/>
  <c r="I27" i="2"/>
  <c r="G27" i="2"/>
  <c r="H27" i="2"/>
  <c r="L27" i="2"/>
  <c r="M27" i="2"/>
  <c r="N27" i="2"/>
  <c r="O27" i="2"/>
  <c r="Q27" i="2"/>
  <c r="R27" i="2"/>
  <c r="E28" i="2"/>
  <c r="I28" i="2"/>
  <c r="G28" i="2"/>
  <c r="H28" i="2"/>
  <c r="Q28" i="2"/>
  <c r="R28" i="2"/>
  <c r="L28" i="2"/>
  <c r="M28" i="2"/>
  <c r="N28" i="2"/>
  <c r="O28" i="2"/>
  <c r="S28" i="2"/>
  <c r="E29" i="2"/>
  <c r="I29" i="2"/>
  <c r="G29" i="2"/>
  <c r="H29" i="2"/>
  <c r="Q29" i="2"/>
  <c r="R29" i="2"/>
  <c r="L29" i="2"/>
  <c r="M29" i="2"/>
  <c r="G35" i="16"/>
  <c r="G19" i="16"/>
  <c r="G27" i="16"/>
  <c r="G34" i="16"/>
  <c r="G40" i="16"/>
  <c r="G22" i="16"/>
  <c r="G43" i="16"/>
  <c r="G23" i="16"/>
  <c r="G30" i="16"/>
  <c r="G38" i="16"/>
  <c r="G44" i="16"/>
  <c r="G28" i="16"/>
  <c r="G18" i="16"/>
  <c r="G24" i="16"/>
  <c r="G32" i="16"/>
  <c r="G39" i="16"/>
  <c r="G20" i="16"/>
  <c r="G26" i="16"/>
  <c r="G31" i="16"/>
  <c r="G36" i="16"/>
  <c r="G42" i="16"/>
  <c r="G21" i="16"/>
  <c r="G25" i="16"/>
  <c r="G29" i="16"/>
  <c r="G33" i="16"/>
  <c r="G37" i="16"/>
  <c r="P21" i="4"/>
  <c r="P18" i="4"/>
  <c r="Q26" i="4"/>
  <c r="T26" i="4"/>
  <c r="Q25" i="4"/>
  <c r="T25" i="4"/>
  <c r="P30" i="4"/>
  <c r="P29" i="4"/>
  <c r="P26" i="4"/>
  <c r="P25" i="4"/>
  <c r="Q22" i="4"/>
  <c r="T22" i="4"/>
  <c r="P22" i="4"/>
  <c r="Q18" i="4"/>
  <c r="T18" i="4"/>
  <c r="Q29" i="4"/>
  <c r="T29" i="4"/>
  <c r="Q21" i="4"/>
  <c r="T21" i="4"/>
  <c r="Q17" i="4"/>
  <c r="T17" i="4"/>
  <c r="Q31" i="4"/>
  <c r="T31" i="4"/>
  <c r="P31" i="4"/>
  <c r="P27" i="4"/>
  <c r="Q27" i="4"/>
  <c r="T27" i="4"/>
  <c r="Q23" i="4"/>
  <c r="T23" i="4"/>
  <c r="P23" i="4"/>
  <c r="P19" i="4"/>
  <c r="Q19" i="4"/>
  <c r="T19" i="4"/>
  <c r="P28" i="4"/>
  <c r="Q28" i="4"/>
  <c r="T28" i="4"/>
  <c r="P24" i="4"/>
  <c r="Q24" i="4"/>
  <c r="T24" i="4"/>
  <c r="Q20" i="4"/>
  <c r="T20" i="4"/>
  <c r="P20" i="4"/>
  <c r="S27" i="2"/>
  <c r="S23" i="2"/>
  <c r="S25" i="2"/>
  <c r="N21" i="2"/>
  <c r="O21" i="2"/>
  <c r="S21" i="2"/>
  <c r="N29" i="2"/>
  <c r="O29" i="2"/>
  <c r="S29" i="2"/>
  <c r="Q26" i="2"/>
  <c r="R26" i="2"/>
  <c r="S26" i="2"/>
  <c r="F15" i="15"/>
  <c r="J33" i="15"/>
  <c r="K33" i="15"/>
  <c r="R18" i="15"/>
  <c r="I18" i="15"/>
  <c r="F14" i="15"/>
  <c r="F13" i="15"/>
  <c r="F12" i="15"/>
  <c r="F11" i="15"/>
  <c r="F10" i="15"/>
  <c r="F9" i="15"/>
  <c r="F8" i="15"/>
  <c r="F7" i="15"/>
  <c r="F6" i="15"/>
  <c r="F5" i="15"/>
  <c r="F4" i="15"/>
  <c r="F3" i="15"/>
  <c r="D6" i="4"/>
  <c r="I6" i="4"/>
  <c r="D7" i="4"/>
  <c r="I7" i="4"/>
  <c r="D8" i="4"/>
  <c r="I8" i="4"/>
  <c r="D9" i="4"/>
  <c r="I9" i="4"/>
  <c r="D10" i="4"/>
  <c r="I10" i="4"/>
  <c r="D11" i="4"/>
  <c r="I11" i="4"/>
  <c r="M11" i="4"/>
  <c r="D12" i="4"/>
  <c r="I12" i="4"/>
  <c r="M12" i="4"/>
  <c r="D13" i="4"/>
  <c r="I13" i="4"/>
  <c r="M13" i="4"/>
  <c r="D14" i="4"/>
  <c r="I14" i="4"/>
  <c r="M14" i="4"/>
  <c r="D15" i="4"/>
  <c r="I15" i="4"/>
  <c r="M15" i="4"/>
  <c r="D16" i="4"/>
  <c r="I16" i="4"/>
  <c r="M16" i="4"/>
  <c r="D5" i="4"/>
  <c r="I5" i="4"/>
  <c r="G5" i="4"/>
  <c r="H5" i="4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G9" i="4"/>
  <c r="H9" i="4"/>
  <c r="G10" i="4"/>
  <c r="H10" i="4"/>
  <c r="G12" i="4"/>
  <c r="H12" i="4"/>
  <c r="G16" i="4"/>
  <c r="H16" i="4"/>
  <c r="O16" i="4"/>
  <c r="O15" i="4"/>
  <c r="O14" i="4"/>
  <c r="O13" i="4"/>
  <c r="O12" i="4"/>
  <c r="O11" i="4"/>
  <c r="G11" i="4"/>
  <c r="H11" i="4"/>
  <c r="O10" i="4"/>
  <c r="O9" i="4"/>
  <c r="O8" i="4"/>
  <c r="O7" i="4"/>
  <c r="O6" i="4"/>
  <c r="O5" i="4"/>
  <c r="G7" i="4"/>
  <c r="H7" i="4"/>
  <c r="G13" i="4"/>
  <c r="H13" i="4"/>
  <c r="G14" i="4"/>
  <c r="H14" i="4"/>
  <c r="G6" i="4"/>
  <c r="H6" i="4"/>
  <c r="G8" i="4"/>
  <c r="H8" i="4"/>
  <c r="G15" i="4"/>
  <c r="H15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I10" i="15"/>
  <c r="I13" i="15"/>
  <c r="I12" i="15"/>
  <c r="G18" i="15"/>
  <c r="J18" i="15"/>
  <c r="K18" i="15"/>
  <c r="T45" i="4"/>
  <c r="M7" i="4"/>
  <c r="M10" i="4"/>
  <c r="T48" i="4"/>
  <c r="M6" i="4"/>
  <c r="T44" i="4"/>
  <c r="M5" i="4"/>
  <c r="T43" i="4"/>
  <c r="M9" i="4"/>
  <c r="T47" i="4"/>
  <c r="T46" i="4"/>
  <c r="M8" i="4"/>
  <c r="L18" i="15"/>
  <c r="P13" i="4"/>
  <c r="Q13" i="4"/>
  <c r="T13" i="4"/>
  <c r="P12" i="4"/>
  <c r="Q12" i="4"/>
  <c r="T12" i="4"/>
  <c r="P16" i="4"/>
  <c r="Q16" i="4"/>
  <c r="T16" i="4"/>
  <c r="P15" i="4"/>
  <c r="Q15" i="4"/>
  <c r="T15" i="4"/>
  <c r="P14" i="4"/>
  <c r="Q14" i="4"/>
  <c r="T14" i="4"/>
  <c r="P11" i="4"/>
  <c r="Q11" i="4"/>
  <c r="T11" i="4"/>
  <c r="G37" i="15"/>
  <c r="G22" i="15"/>
  <c r="G26" i="15"/>
  <c r="G30" i="15"/>
  <c r="G19" i="15"/>
  <c r="G23" i="15"/>
  <c r="G27" i="15"/>
  <c r="G31" i="15"/>
  <c r="G41" i="15"/>
  <c r="G42" i="15"/>
  <c r="G43" i="15"/>
  <c r="G20" i="15"/>
  <c r="G24" i="15"/>
  <c r="G28" i="15"/>
  <c r="G39" i="15"/>
  <c r="G40" i="15"/>
  <c r="G21" i="15"/>
  <c r="G25" i="15"/>
  <c r="G29" i="15"/>
  <c r="G33" i="15"/>
  <c r="G34" i="15"/>
  <c r="G35" i="15"/>
  <c r="G36" i="15"/>
  <c r="G38" i="15"/>
  <c r="G32" i="15"/>
  <c r="G44" i="15"/>
  <c r="Q9" i="4"/>
  <c r="T9" i="4"/>
  <c r="P9" i="4"/>
  <c r="Q6" i="4"/>
  <c r="T6" i="4"/>
  <c r="P6" i="4"/>
  <c r="P8" i="4"/>
  <c r="Q8" i="4"/>
  <c r="T8" i="4"/>
  <c r="P5" i="4"/>
  <c r="Q5" i="4"/>
  <c r="T5" i="4"/>
  <c r="P10" i="4"/>
  <c r="Q10" i="4"/>
  <c r="T10" i="4"/>
  <c r="Q7" i="4"/>
  <c r="T7" i="4"/>
  <c r="P7" i="4"/>
  <c r="I9" i="15"/>
  <c r="F33" i="15"/>
  <c r="M33" i="15"/>
  <c r="N33" i="15"/>
  <c r="O33" i="15"/>
  <c r="P33" i="15"/>
  <c r="S33" i="15"/>
  <c r="F28" i="15"/>
  <c r="M28" i="15"/>
  <c r="N28" i="15"/>
  <c r="O28" i="15"/>
  <c r="P28" i="15"/>
  <c r="S28" i="15"/>
  <c r="F26" i="15"/>
  <c r="M26" i="15"/>
  <c r="N26" i="15"/>
  <c r="O26" i="15"/>
  <c r="P26" i="15"/>
  <c r="S26" i="15"/>
  <c r="F43" i="15"/>
  <c r="M43" i="15"/>
  <c r="N43" i="15"/>
  <c r="O43" i="15"/>
  <c r="P43" i="15"/>
  <c r="S43" i="15"/>
  <c r="F27" i="15"/>
  <c r="M27" i="15"/>
  <c r="N27" i="15"/>
  <c r="O27" i="15"/>
  <c r="P27" i="15"/>
  <c r="S27" i="15"/>
  <c r="F39" i="15"/>
  <c r="M39" i="15"/>
  <c r="N39" i="15"/>
  <c r="O39" i="15"/>
  <c r="P39" i="15"/>
  <c r="S39" i="15"/>
  <c r="F24" i="15"/>
  <c r="M24" i="15"/>
  <c r="N24" i="15"/>
  <c r="O24" i="15"/>
  <c r="P24" i="15"/>
  <c r="S24" i="15"/>
  <c r="F30" i="15"/>
  <c r="M30" i="15"/>
  <c r="N30" i="15"/>
  <c r="O30" i="15"/>
  <c r="P30" i="15"/>
  <c r="S30" i="15"/>
  <c r="F34" i="15"/>
  <c r="M34" i="15"/>
  <c r="N34" i="15"/>
  <c r="O34" i="15"/>
  <c r="P34" i="15"/>
  <c r="S34" i="15"/>
  <c r="F31" i="15"/>
  <c r="M31" i="15"/>
  <c r="N31" i="15"/>
  <c r="O31" i="15"/>
  <c r="P31" i="15"/>
  <c r="S31" i="15"/>
  <c r="F22" i="15"/>
  <c r="M22" i="15"/>
  <c r="N22" i="15"/>
  <c r="O22" i="15"/>
  <c r="P22" i="15"/>
  <c r="S22" i="15"/>
  <c r="F23" i="15"/>
  <c r="M23" i="15"/>
  <c r="N23" i="15"/>
  <c r="O23" i="15"/>
  <c r="P23" i="15"/>
  <c r="S23" i="15"/>
  <c r="F42" i="15"/>
  <c r="M42" i="15"/>
  <c r="N42" i="15"/>
  <c r="O42" i="15"/>
  <c r="P42" i="15"/>
  <c r="S42" i="15"/>
  <c r="F19" i="15"/>
  <c r="M19" i="15"/>
  <c r="N19" i="15"/>
  <c r="O19" i="15"/>
  <c r="P19" i="15"/>
  <c r="S19" i="15"/>
  <c r="F36" i="15"/>
  <c r="M36" i="15"/>
  <c r="N36" i="15"/>
  <c r="O36" i="15"/>
  <c r="P36" i="15"/>
  <c r="S36" i="15"/>
  <c r="F29" i="15"/>
  <c r="M29" i="15"/>
  <c r="N29" i="15"/>
  <c r="O29" i="15"/>
  <c r="P29" i="15"/>
  <c r="S29" i="15"/>
  <c r="F37" i="15"/>
  <c r="M37" i="15"/>
  <c r="N37" i="15"/>
  <c r="O37" i="15"/>
  <c r="P37" i="15"/>
  <c r="S37" i="15"/>
  <c r="F21" i="15"/>
  <c r="M21" i="15"/>
  <c r="N21" i="15"/>
  <c r="O21" i="15"/>
  <c r="P21" i="15"/>
  <c r="S21" i="15"/>
  <c r="F35" i="15"/>
  <c r="M35" i="15"/>
  <c r="N35" i="15"/>
  <c r="O35" i="15"/>
  <c r="P35" i="15"/>
  <c r="S35" i="15"/>
  <c r="F40" i="15"/>
  <c r="M40" i="15"/>
  <c r="N40" i="15"/>
  <c r="O40" i="15"/>
  <c r="P40" i="15"/>
  <c r="S40" i="15"/>
  <c r="F41" i="15"/>
  <c r="M41" i="15"/>
  <c r="N41" i="15"/>
  <c r="O41" i="15"/>
  <c r="P41" i="15"/>
  <c r="S41" i="15"/>
  <c r="F32" i="15"/>
  <c r="M32" i="15"/>
  <c r="N32" i="15"/>
  <c r="O32" i="15"/>
  <c r="P32" i="15"/>
  <c r="S32" i="15"/>
  <c r="F25" i="15"/>
  <c r="M25" i="15"/>
  <c r="N25" i="15"/>
  <c r="O25" i="15"/>
  <c r="P25" i="15"/>
  <c r="S25" i="15"/>
  <c r="F20" i="15"/>
  <c r="M20" i="15"/>
  <c r="N20" i="15"/>
  <c r="O20" i="15"/>
  <c r="P20" i="15"/>
  <c r="S20" i="15"/>
  <c r="F38" i="15"/>
  <c r="M38" i="15"/>
  <c r="N38" i="15"/>
  <c r="O38" i="15"/>
  <c r="P38" i="15"/>
  <c r="S38" i="15"/>
  <c r="F44" i="15"/>
  <c r="M44" i="15"/>
  <c r="N44" i="15"/>
  <c r="O44" i="15"/>
  <c r="P44" i="15"/>
  <c r="S44" i="15"/>
  <c r="F18" i="15"/>
  <c r="M18" i="15"/>
  <c r="N18" i="15"/>
  <c r="O18" i="15"/>
  <c r="V18" i="15"/>
  <c r="X18" i="15"/>
  <c r="Z18" i="15"/>
  <c r="W18" i="15"/>
  <c r="Y18" i="15"/>
  <c r="U44" i="15"/>
  <c r="U35" i="15"/>
  <c r="U39" i="15"/>
  <c r="U42" i="15"/>
  <c r="U38" i="15"/>
  <c r="U21" i="15"/>
  <c r="U27" i="15"/>
  <c r="U37" i="15"/>
  <c r="U43" i="15"/>
  <c r="U23" i="15"/>
  <c r="U26" i="15"/>
  <c r="U29" i="15"/>
  <c r="U20" i="15"/>
  <c r="U22" i="15"/>
  <c r="U25" i="15"/>
  <c r="U31" i="15"/>
  <c r="U32" i="15"/>
  <c r="U34" i="15"/>
  <c r="U28" i="15"/>
  <c r="U30" i="15"/>
  <c r="U33" i="15"/>
  <c r="U24" i="15"/>
  <c r="U41" i="15"/>
  <c r="U36" i="15"/>
  <c r="U40" i="15"/>
  <c r="U19" i="15"/>
  <c r="P18" i="15"/>
  <c r="S18" i="15"/>
  <c r="U18" i="15"/>
  <c r="I9" i="16"/>
  <c r="F18" i="16"/>
  <c r="M18" i="16"/>
  <c r="N18" i="16"/>
  <c r="O18" i="16"/>
  <c r="V18" i="16"/>
  <c r="W18" i="16"/>
  <c r="Y18" i="16"/>
  <c r="X18" i="16"/>
  <c r="Z18" i="16"/>
  <c r="F25" i="16"/>
  <c r="M25" i="16"/>
  <c r="N25" i="16"/>
  <c r="O25" i="16"/>
  <c r="P25" i="16"/>
  <c r="S25" i="16"/>
  <c r="F28" i="16"/>
  <c r="M28" i="16"/>
  <c r="N28" i="16"/>
  <c r="O28" i="16"/>
  <c r="P28" i="16"/>
  <c r="S28" i="16"/>
  <c r="F39" i="16"/>
  <c r="M39" i="16"/>
  <c r="N39" i="16"/>
  <c r="O39" i="16"/>
  <c r="P39" i="16"/>
  <c r="S39" i="16"/>
  <c r="F23" i="16"/>
  <c r="M23" i="16"/>
  <c r="N23" i="16"/>
  <c r="O23" i="16"/>
  <c r="P23" i="16"/>
  <c r="S23" i="16"/>
  <c r="F34" i="16"/>
  <c r="M34" i="16"/>
  <c r="N34" i="16"/>
  <c r="O34" i="16"/>
  <c r="P34" i="16"/>
  <c r="S34" i="16"/>
  <c r="P18" i="16"/>
  <c r="S18" i="16"/>
  <c r="F44" i="16"/>
  <c r="M44" i="16"/>
  <c r="N44" i="16"/>
  <c r="O44" i="16"/>
  <c r="P44" i="16"/>
  <c r="S44" i="16"/>
  <c r="F29" i="16"/>
  <c r="M29" i="16"/>
  <c r="N29" i="16"/>
  <c r="O29" i="16"/>
  <c r="P29" i="16"/>
  <c r="S29" i="16"/>
  <c r="F40" i="16"/>
  <c r="M40" i="16"/>
  <c r="N40" i="16"/>
  <c r="O40" i="16"/>
  <c r="P40" i="16"/>
  <c r="S40" i="16"/>
  <c r="F24" i="16"/>
  <c r="M24" i="16"/>
  <c r="N24" i="16"/>
  <c r="O24" i="16"/>
  <c r="P24" i="16"/>
  <c r="S24" i="16"/>
  <c r="F35" i="16"/>
  <c r="M35" i="16"/>
  <c r="N35" i="16"/>
  <c r="O35" i="16"/>
  <c r="P35" i="16"/>
  <c r="S35" i="16"/>
  <c r="F19" i="16"/>
  <c r="M19" i="16"/>
  <c r="N19" i="16"/>
  <c r="O19" i="16"/>
  <c r="P19" i="16"/>
  <c r="S19" i="16"/>
  <c r="F30" i="16"/>
  <c r="M30" i="16"/>
  <c r="N30" i="16"/>
  <c r="O30" i="16"/>
  <c r="P30" i="16"/>
  <c r="S30" i="16"/>
  <c r="F41" i="16"/>
  <c r="M41" i="16"/>
  <c r="N41" i="16"/>
  <c r="O41" i="16"/>
  <c r="P41" i="16"/>
  <c r="S41" i="16"/>
  <c r="F36" i="16"/>
  <c r="M36" i="16"/>
  <c r="N36" i="16"/>
  <c r="O36" i="16"/>
  <c r="P36" i="16"/>
  <c r="S36" i="16"/>
  <c r="F20" i="16"/>
  <c r="M20" i="16"/>
  <c r="N20" i="16"/>
  <c r="O20" i="16"/>
  <c r="P20" i="16"/>
  <c r="S20" i="16"/>
  <c r="F31" i="16"/>
  <c r="M31" i="16"/>
  <c r="N31" i="16"/>
  <c r="O31" i="16"/>
  <c r="P31" i="16"/>
  <c r="S31" i="16"/>
  <c r="F42" i="16"/>
  <c r="M42" i="16"/>
  <c r="N42" i="16"/>
  <c r="O42" i="16"/>
  <c r="P42" i="16"/>
  <c r="S42" i="16"/>
  <c r="F26" i="16"/>
  <c r="M26" i="16"/>
  <c r="N26" i="16"/>
  <c r="O26" i="16"/>
  <c r="P26" i="16"/>
  <c r="S26" i="16"/>
  <c r="F33" i="16"/>
  <c r="M33" i="16"/>
  <c r="N33" i="16"/>
  <c r="O33" i="16"/>
  <c r="P33" i="16"/>
  <c r="S33" i="16"/>
  <c r="F37" i="16"/>
  <c r="M37" i="16"/>
  <c r="N37" i="16"/>
  <c r="O37" i="16"/>
  <c r="P37" i="16"/>
  <c r="S37" i="16"/>
  <c r="F21" i="16"/>
  <c r="M21" i="16"/>
  <c r="N21" i="16"/>
  <c r="O21" i="16"/>
  <c r="P21" i="16"/>
  <c r="S21" i="16"/>
  <c r="F32" i="16"/>
  <c r="M32" i="16"/>
  <c r="N32" i="16"/>
  <c r="O32" i="16"/>
  <c r="P32" i="16"/>
  <c r="S32" i="16"/>
  <c r="F43" i="16"/>
  <c r="M43" i="16"/>
  <c r="N43" i="16"/>
  <c r="O43" i="16"/>
  <c r="P43" i="16"/>
  <c r="S43" i="16"/>
  <c r="F27" i="16"/>
  <c r="M27" i="16"/>
  <c r="N27" i="16"/>
  <c r="O27" i="16"/>
  <c r="P27" i="16"/>
  <c r="S27" i="16"/>
  <c r="F38" i="16"/>
  <c r="M38" i="16"/>
  <c r="N38" i="16"/>
  <c r="O38" i="16"/>
  <c r="P38" i="16"/>
  <c r="S38" i="16"/>
  <c r="F22" i="16"/>
  <c r="M22" i="16"/>
  <c r="N22" i="16"/>
  <c r="O22" i="16"/>
  <c r="P22" i="16"/>
  <c r="S22" i="16"/>
  <c r="U22" i="16"/>
  <c r="U30" i="16"/>
  <c r="U38" i="16"/>
  <c r="U19" i="16"/>
  <c r="U27" i="16"/>
  <c r="U35" i="16"/>
  <c r="U43" i="16"/>
  <c r="U24" i="16"/>
  <c r="U32" i="16"/>
  <c r="U40" i="16"/>
  <c r="U21" i="16"/>
  <c r="U29" i="16"/>
  <c r="U37" i="16"/>
  <c r="U44" i="16"/>
  <c r="U33" i="16"/>
  <c r="U18" i="16"/>
  <c r="U26" i="16"/>
  <c r="U34" i="16"/>
  <c r="U42" i="16"/>
  <c r="U23" i="16"/>
  <c r="U31" i="16"/>
  <c r="U39" i="16"/>
  <c r="U20" i="16"/>
  <c r="U28" i="16"/>
  <c r="U36" i="16"/>
  <c r="U25" i="16"/>
  <c r="U41" i="16"/>
  <c r="I9" i="17"/>
  <c r="F19" i="17"/>
  <c r="M19" i="17"/>
  <c r="N19" i="17"/>
  <c r="O19" i="17"/>
  <c r="V19" i="17"/>
  <c r="X19" i="17"/>
  <c r="Z19" i="17"/>
  <c r="W19" i="17"/>
  <c r="Y19" i="17"/>
  <c r="F22" i="17"/>
  <c r="M22" i="17"/>
  <c r="N22" i="17"/>
  <c r="O22" i="17"/>
  <c r="V22" i="17"/>
  <c r="X22" i="17"/>
  <c r="Z22" i="17"/>
  <c r="W22" i="17"/>
  <c r="Y22" i="17"/>
  <c r="F25" i="17"/>
  <c r="M25" i="17"/>
  <c r="N25" i="17"/>
  <c r="O25" i="17"/>
  <c r="V25" i="17"/>
  <c r="W25" i="17"/>
  <c r="Y25" i="17"/>
  <c r="X25" i="17"/>
  <c r="Z25" i="17"/>
  <c r="F23" i="17"/>
  <c r="M23" i="17"/>
  <c r="N23" i="17"/>
  <c r="O23" i="17"/>
  <c r="V23" i="17"/>
  <c r="X23" i="17"/>
  <c r="Z23" i="17"/>
  <c r="W23" i="17"/>
  <c r="Y23" i="17"/>
  <c r="F26" i="17"/>
  <c r="M26" i="17"/>
  <c r="N26" i="17"/>
  <c r="O26" i="17"/>
  <c r="V26" i="17"/>
  <c r="W26" i="17"/>
  <c r="Y26" i="17"/>
  <c r="X26" i="17"/>
  <c r="Z26" i="17"/>
  <c r="F28" i="17"/>
  <c r="M28" i="17"/>
  <c r="N28" i="17"/>
  <c r="O28" i="17"/>
  <c r="V28" i="17"/>
  <c r="W28" i="17"/>
  <c r="Y28" i="17"/>
  <c r="X28" i="17"/>
  <c r="Z28" i="17"/>
  <c r="F18" i="17"/>
  <c r="M18" i="17"/>
  <c r="N18" i="17"/>
  <c r="O18" i="17"/>
  <c r="V18" i="17"/>
  <c r="X18" i="17"/>
  <c r="Z18" i="17"/>
  <c r="W18" i="17"/>
  <c r="Y18" i="17"/>
  <c r="F20" i="17"/>
  <c r="M20" i="17"/>
  <c r="N20" i="17"/>
  <c r="O20" i="17"/>
  <c r="V20" i="17"/>
  <c r="X20" i="17"/>
  <c r="Z20" i="17"/>
  <c r="W20" i="17"/>
  <c r="Y20" i="17"/>
  <c r="F21" i="17"/>
  <c r="M21" i="17"/>
  <c r="N21" i="17"/>
  <c r="O21" i="17"/>
  <c r="V21" i="17"/>
  <c r="X21" i="17"/>
  <c r="Z21" i="17"/>
  <c r="W21" i="17"/>
  <c r="Y21" i="17"/>
  <c r="F27" i="17"/>
  <c r="M27" i="17"/>
  <c r="N27" i="17"/>
  <c r="O27" i="17"/>
  <c r="V27" i="17"/>
  <c r="W27" i="17"/>
  <c r="Y27" i="17"/>
  <c r="X27" i="17"/>
  <c r="Z27" i="17"/>
  <c r="F29" i="17"/>
  <c r="M29" i="17"/>
  <c r="N29" i="17"/>
  <c r="O29" i="17"/>
  <c r="V29" i="17"/>
  <c r="W29" i="17"/>
  <c r="Y29" i="17"/>
  <c r="X29" i="17"/>
  <c r="Z29" i="17"/>
  <c r="F42" i="17"/>
  <c r="M42" i="17"/>
  <c r="N42" i="17"/>
  <c r="O42" i="17"/>
  <c r="P42" i="17"/>
  <c r="S42" i="17"/>
  <c r="V42" i="17"/>
  <c r="P29" i="17"/>
  <c r="S29" i="17"/>
  <c r="P28" i="17"/>
  <c r="S28" i="17"/>
  <c r="F44" i="17"/>
  <c r="M44" i="17"/>
  <c r="N44" i="17"/>
  <c r="O44" i="17"/>
  <c r="P44" i="17"/>
  <c r="S44" i="17"/>
  <c r="V44" i="17"/>
  <c r="F43" i="17"/>
  <c r="M43" i="17"/>
  <c r="N43" i="17"/>
  <c r="O43" i="17"/>
  <c r="P43" i="17"/>
  <c r="S43" i="17"/>
  <c r="V43" i="17"/>
  <c r="P27" i="17"/>
  <c r="S27" i="17"/>
  <c r="F38" i="17"/>
  <c r="M38" i="17"/>
  <c r="N38" i="17"/>
  <c r="O38" i="17"/>
  <c r="P38" i="17"/>
  <c r="S38" i="17"/>
  <c r="V38" i="17"/>
  <c r="F33" i="17"/>
  <c r="M33" i="17"/>
  <c r="N33" i="17"/>
  <c r="O33" i="17"/>
  <c r="P33" i="17"/>
  <c r="S33" i="17"/>
  <c r="V33" i="17"/>
  <c r="P26" i="17"/>
  <c r="S26" i="17"/>
  <c r="P21" i="17"/>
  <c r="S21" i="17"/>
  <c r="P23" i="17"/>
  <c r="S23" i="17"/>
  <c r="F24" i="17"/>
  <c r="M24" i="17"/>
  <c r="N24" i="17"/>
  <c r="O24" i="17"/>
  <c r="V24" i="17"/>
  <c r="X24" i="17"/>
  <c r="Z24" i="17"/>
  <c r="W24" i="17"/>
  <c r="Y24" i="17"/>
  <c r="P25" i="17"/>
  <c r="S25" i="17"/>
  <c r="F40" i="17"/>
  <c r="M40" i="17"/>
  <c r="N40" i="17"/>
  <c r="O40" i="17"/>
  <c r="P40" i="17"/>
  <c r="S40" i="17"/>
  <c r="V40" i="17"/>
  <c r="F34" i="17"/>
  <c r="M34" i="17"/>
  <c r="N34" i="17"/>
  <c r="O34" i="17"/>
  <c r="P34" i="17"/>
  <c r="S34" i="17"/>
  <c r="V34" i="17"/>
  <c r="F37" i="17"/>
  <c r="M37" i="17"/>
  <c r="N37" i="17"/>
  <c r="O37" i="17"/>
  <c r="P37" i="17"/>
  <c r="S37" i="17"/>
  <c r="V37" i="17"/>
  <c r="F32" i="17"/>
  <c r="M32" i="17"/>
  <c r="N32" i="17"/>
  <c r="O32" i="17"/>
  <c r="P32" i="17"/>
  <c r="S32" i="17"/>
  <c r="V32" i="17"/>
  <c r="F35" i="17"/>
  <c r="M35" i="17"/>
  <c r="N35" i="17"/>
  <c r="O35" i="17"/>
  <c r="P35" i="17"/>
  <c r="S35" i="17"/>
  <c r="V35" i="17"/>
  <c r="F30" i="17"/>
  <c r="M30" i="17"/>
  <c r="N30" i="17"/>
  <c r="O30" i="17"/>
  <c r="P30" i="17"/>
  <c r="S30" i="17"/>
  <c r="V30" i="17"/>
  <c r="F41" i="17"/>
  <c r="M41" i="17"/>
  <c r="N41" i="17"/>
  <c r="O41" i="17"/>
  <c r="P41" i="17"/>
  <c r="S41" i="17"/>
  <c r="V41" i="17"/>
  <c r="F36" i="17"/>
  <c r="M36" i="17"/>
  <c r="N36" i="17"/>
  <c r="O36" i="17"/>
  <c r="P36" i="17"/>
  <c r="S36" i="17"/>
  <c r="V36" i="17"/>
  <c r="F39" i="17"/>
  <c r="M39" i="17"/>
  <c r="N39" i="17"/>
  <c r="O39" i="17"/>
  <c r="P39" i="17"/>
  <c r="S39" i="17"/>
  <c r="V39" i="17"/>
  <c r="F31" i="17"/>
  <c r="M31" i="17"/>
  <c r="N31" i="17"/>
  <c r="O31" i="17"/>
  <c r="P31" i="17"/>
  <c r="S31" i="17"/>
  <c r="V31" i="17"/>
  <c r="P20" i="17"/>
  <c r="S20" i="17"/>
  <c r="P22" i="17"/>
  <c r="S22" i="17"/>
  <c r="P18" i="17"/>
  <c r="S18" i="17"/>
  <c r="P19" i="17"/>
  <c r="S19" i="17"/>
  <c r="D15" i="20"/>
  <c r="U31" i="17"/>
  <c r="D10" i="20"/>
  <c r="U26" i="17"/>
  <c r="D23" i="20"/>
  <c r="U39" i="17"/>
  <c r="U19" i="17"/>
  <c r="D3" i="20"/>
  <c r="D20" i="20"/>
  <c r="U36" i="17"/>
  <c r="D17" i="20"/>
  <c r="U33" i="17"/>
  <c r="D25" i="20"/>
  <c r="U41" i="17"/>
  <c r="U18" i="17"/>
  <c r="D2" i="20"/>
  <c r="D14" i="20"/>
  <c r="U30" i="17"/>
  <c r="D22" i="20"/>
  <c r="U38" i="17"/>
  <c r="U25" i="17"/>
  <c r="D9" i="20"/>
  <c r="D11" i="20"/>
  <c r="U27" i="17"/>
  <c r="D19" i="20"/>
  <c r="U35" i="17"/>
  <c r="D27" i="20"/>
  <c r="U43" i="17"/>
  <c r="D16" i="20"/>
  <c r="U32" i="17"/>
  <c r="D28" i="20"/>
  <c r="U44" i="17"/>
  <c r="P24" i="17"/>
  <c r="S24" i="17"/>
  <c r="D12" i="20"/>
  <c r="U28" i="17"/>
  <c r="U23" i="17"/>
  <c r="D7" i="20"/>
  <c r="D13" i="20"/>
  <c r="U29" i="17"/>
  <c r="D21" i="20"/>
  <c r="U37" i="17"/>
  <c r="U22" i="17"/>
  <c r="D6" i="20"/>
  <c r="D18" i="20"/>
  <c r="U34" i="17"/>
  <c r="D26" i="20"/>
  <c r="U42" i="17"/>
  <c r="U21" i="17"/>
  <c r="D5" i="20"/>
  <c r="U20" i="17"/>
  <c r="D4" i="20"/>
  <c r="D24" i="20"/>
  <c r="U40" i="17"/>
  <c r="I9" i="21"/>
  <c r="F23" i="21"/>
  <c r="M23" i="21"/>
  <c r="N23" i="21"/>
  <c r="O23" i="21"/>
  <c r="V23" i="21"/>
  <c r="W23" i="21"/>
  <c r="Y23" i="21"/>
  <c r="X23" i="21"/>
  <c r="Z23" i="21"/>
  <c r="F27" i="21"/>
  <c r="M27" i="21"/>
  <c r="N27" i="21"/>
  <c r="O27" i="21"/>
  <c r="V27" i="21"/>
  <c r="W27" i="21"/>
  <c r="Y27" i="21"/>
  <c r="X27" i="21"/>
  <c r="Z27" i="21"/>
  <c r="F19" i="21"/>
  <c r="M19" i="21"/>
  <c r="N19" i="21"/>
  <c r="O19" i="21"/>
  <c r="V19" i="21"/>
  <c r="W19" i="21"/>
  <c r="Y19" i="21"/>
  <c r="X19" i="21"/>
  <c r="Z19" i="21"/>
  <c r="F18" i="21"/>
  <c r="M18" i="21"/>
  <c r="N18" i="21"/>
  <c r="O18" i="21"/>
  <c r="V18" i="21"/>
  <c r="X18" i="21"/>
  <c r="Z18" i="21"/>
  <c r="F29" i="21"/>
  <c r="M29" i="21"/>
  <c r="N29" i="21"/>
  <c r="O29" i="21"/>
  <c r="V29" i="21"/>
  <c r="W29" i="21"/>
  <c r="Y29" i="21"/>
  <c r="F21" i="21"/>
  <c r="M21" i="21"/>
  <c r="N21" i="21"/>
  <c r="O21" i="21"/>
  <c r="V21" i="21"/>
  <c r="X21" i="21"/>
  <c r="Z21" i="21"/>
  <c r="F28" i="21"/>
  <c r="M28" i="21"/>
  <c r="N28" i="21"/>
  <c r="O28" i="21"/>
  <c r="V28" i="21"/>
  <c r="W28" i="21"/>
  <c r="Y28" i="21"/>
  <c r="U24" i="17"/>
  <c r="D8" i="20"/>
  <c r="F25" i="21"/>
  <c r="M25" i="21"/>
  <c r="N25" i="21"/>
  <c r="O25" i="21"/>
  <c r="V25" i="21"/>
  <c r="W25" i="21"/>
  <c r="Y25" i="21"/>
  <c r="X25" i="21"/>
  <c r="Z25" i="21"/>
  <c r="F26" i="21"/>
  <c r="M26" i="21"/>
  <c r="N26" i="21"/>
  <c r="O26" i="21"/>
  <c r="V26" i="21"/>
  <c r="W26" i="21"/>
  <c r="Y26" i="21"/>
  <c r="X26" i="21"/>
  <c r="Z26" i="21"/>
  <c r="F20" i="21"/>
  <c r="M20" i="21"/>
  <c r="N20" i="21"/>
  <c r="O20" i="21"/>
  <c r="V20" i="21"/>
  <c r="W20" i="21"/>
  <c r="Y20" i="21"/>
  <c r="X20" i="21"/>
  <c r="Z20" i="21"/>
  <c r="F24" i="21"/>
  <c r="M24" i="21"/>
  <c r="N24" i="21"/>
  <c r="O24" i="21"/>
  <c r="V24" i="21"/>
  <c r="W24" i="21"/>
  <c r="Y24" i="21"/>
  <c r="X24" i="21"/>
  <c r="Z24" i="21"/>
  <c r="P19" i="21"/>
  <c r="S19" i="21"/>
  <c r="F35" i="21"/>
  <c r="M35" i="21"/>
  <c r="N35" i="21"/>
  <c r="O35" i="21"/>
  <c r="V35" i="21"/>
  <c r="P35" i="21"/>
  <c r="S35" i="21"/>
  <c r="P27" i="21"/>
  <c r="S27" i="21"/>
  <c r="P23" i="21"/>
  <c r="S23" i="21"/>
  <c r="F31" i="21"/>
  <c r="M31" i="21"/>
  <c r="N31" i="21"/>
  <c r="O31" i="21"/>
  <c r="V31" i="21"/>
  <c r="P31" i="21"/>
  <c r="S31" i="21"/>
  <c r="F22" i="21"/>
  <c r="M22" i="21"/>
  <c r="N22" i="21"/>
  <c r="O22" i="21"/>
  <c r="V22" i="21"/>
  <c r="W22" i="21"/>
  <c r="Y22" i="21"/>
  <c r="X22" i="21"/>
  <c r="Z22" i="21"/>
  <c r="F39" i="21"/>
  <c r="M39" i="21"/>
  <c r="N39" i="21"/>
  <c r="O39" i="21"/>
  <c r="V39" i="21"/>
  <c r="P39" i="21"/>
  <c r="S39" i="21"/>
  <c r="W18" i="21"/>
  <c r="Y18" i="21"/>
  <c r="E12" i="20"/>
  <c r="X28" i="21"/>
  <c r="Z28" i="21"/>
  <c r="P18" i="21"/>
  <c r="S18" i="21"/>
  <c r="F37" i="21"/>
  <c r="M37" i="21"/>
  <c r="N37" i="21"/>
  <c r="O37" i="21"/>
  <c r="P37" i="21"/>
  <c r="S37" i="21"/>
  <c r="F44" i="21"/>
  <c r="M44" i="21"/>
  <c r="N44" i="21"/>
  <c r="O44" i="21"/>
  <c r="V44" i="21"/>
  <c r="W21" i="21"/>
  <c r="Y21" i="21"/>
  <c r="X29" i="21"/>
  <c r="Z29" i="21"/>
  <c r="P44" i="21"/>
  <c r="S44" i="21"/>
  <c r="F38" i="21"/>
  <c r="M38" i="21"/>
  <c r="N38" i="21"/>
  <c r="O38" i="21"/>
  <c r="P38" i="21"/>
  <c r="S38" i="21"/>
  <c r="F33" i="21"/>
  <c r="M33" i="21"/>
  <c r="N33" i="21"/>
  <c r="O33" i="21"/>
  <c r="P33" i="21"/>
  <c r="S33" i="21"/>
  <c r="V38" i="21"/>
  <c r="V37" i="21"/>
  <c r="F32" i="21"/>
  <c r="M32" i="21"/>
  <c r="N32" i="21"/>
  <c r="O32" i="21"/>
  <c r="V32" i="21"/>
  <c r="P29" i="21"/>
  <c r="S29" i="21"/>
  <c r="V33" i="21"/>
  <c r="I9" i="22"/>
  <c r="F24" i="22"/>
  <c r="M24" i="22"/>
  <c r="N24" i="22"/>
  <c r="O24" i="22"/>
  <c r="V24" i="22"/>
  <c r="X24" i="22"/>
  <c r="Z24" i="22"/>
  <c r="W24" i="22"/>
  <c r="Y24" i="22"/>
  <c r="F23" i="22"/>
  <c r="M23" i="22"/>
  <c r="N23" i="22"/>
  <c r="O23" i="22"/>
  <c r="V23" i="22"/>
  <c r="X23" i="22"/>
  <c r="Z23" i="22"/>
  <c r="W23" i="22"/>
  <c r="Y23" i="22"/>
  <c r="F29" i="22"/>
  <c r="M29" i="22"/>
  <c r="N29" i="22"/>
  <c r="O29" i="22"/>
  <c r="V29" i="22"/>
  <c r="W29" i="22"/>
  <c r="Y29" i="22"/>
  <c r="X29" i="22"/>
  <c r="Z29" i="22"/>
  <c r="F25" i="22"/>
  <c r="M25" i="22"/>
  <c r="N25" i="22"/>
  <c r="O25" i="22"/>
  <c r="V25" i="22"/>
  <c r="W25" i="22"/>
  <c r="Y25" i="22"/>
  <c r="X25" i="22"/>
  <c r="Z25" i="22"/>
  <c r="F20" i="22"/>
  <c r="M20" i="22"/>
  <c r="N20" i="22"/>
  <c r="O20" i="22"/>
  <c r="V20" i="22"/>
  <c r="X20" i="22"/>
  <c r="Z20" i="22"/>
  <c r="W20" i="22"/>
  <c r="Y20" i="22"/>
  <c r="F19" i="22"/>
  <c r="M19" i="22"/>
  <c r="N19" i="22"/>
  <c r="O19" i="22"/>
  <c r="V19" i="22"/>
  <c r="X19" i="22"/>
  <c r="Z19" i="22"/>
  <c r="W19" i="22"/>
  <c r="Y19" i="22"/>
  <c r="F21" i="22"/>
  <c r="M21" i="22"/>
  <c r="N21" i="22"/>
  <c r="O21" i="22"/>
  <c r="V21" i="22"/>
  <c r="X21" i="22"/>
  <c r="Z21" i="22"/>
  <c r="W21" i="22"/>
  <c r="Y21" i="22"/>
  <c r="F22" i="22"/>
  <c r="M22" i="22"/>
  <c r="N22" i="22"/>
  <c r="O22" i="22"/>
  <c r="V22" i="22"/>
  <c r="X22" i="22"/>
  <c r="Z22" i="22"/>
  <c r="W22" i="22"/>
  <c r="Y22" i="22"/>
  <c r="F18" i="22"/>
  <c r="M18" i="22"/>
  <c r="N18" i="22"/>
  <c r="O18" i="22"/>
  <c r="V18" i="22"/>
  <c r="X18" i="22"/>
  <c r="Z18" i="22"/>
  <c r="W18" i="22"/>
  <c r="Y18" i="22"/>
  <c r="F26" i="22"/>
  <c r="M26" i="22"/>
  <c r="N26" i="22"/>
  <c r="O26" i="22"/>
  <c r="V26" i="22"/>
  <c r="W26" i="22"/>
  <c r="Y26" i="22"/>
  <c r="X26" i="22"/>
  <c r="Z26" i="22"/>
  <c r="F28" i="22"/>
  <c r="M28" i="22"/>
  <c r="N28" i="22"/>
  <c r="O28" i="22"/>
  <c r="V28" i="22"/>
  <c r="W28" i="22"/>
  <c r="Y28" i="22"/>
  <c r="X28" i="22"/>
  <c r="Z28" i="22"/>
  <c r="F27" i="22"/>
  <c r="M27" i="22"/>
  <c r="N27" i="22"/>
  <c r="O27" i="22"/>
  <c r="V27" i="22"/>
  <c r="W27" i="22"/>
  <c r="Y27" i="22"/>
  <c r="X27" i="22"/>
  <c r="Z27" i="22"/>
  <c r="F41" i="21"/>
  <c r="M41" i="21"/>
  <c r="N41" i="21"/>
  <c r="O41" i="21"/>
  <c r="V41" i="21"/>
  <c r="P41" i="21"/>
  <c r="S41" i="21"/>
  <c r="P32" i="21"/>
  <c r="S32" i="21"/>
  <c r="E23" i="20"/>
  <c r="U39" i="21"/>
  <c r="F42" i="21"/>
  <c r="M42" i="21"/>
  <c r="N42" i="21"/>
  <c r="O42" i="21"/>
  <c r="V42" i="21"/>
  <c r="P42" i="21"/>
  <c r="S42" i="21"/>
  <c r="P22" i="21"/>
  <c r="S22" i="21"/>
  <c r="E19" i="20"/>
  <c r="U35" i="21"/>
  <c r="E15" i="20"/>
  <c r="U31" i="21"/>
  <c r="F34" i="21"/>
  <c r="M34" i="21"/>
  <c r="N34" i="21"/>
  <c r="O34" i="21"/>
  <c r="V34" i="21"/>
  <c r="P34" i="21"/>
  <c r="S34" i="21"/>
  <c r="E7" i="20"/>
  <c r="U23" i="21"/>
  <c r="E3" i="20"/>
  <c r="U19" i="21"/>
  <c r="F36" i="21"/>
  <c r="M36" i="21"/>
  <c r="N36" i="21"/>
  <c r="O36" i="21"/>
  <c r="V36" i="21"/>
  <c r="P36" i="21"/>
  <c r="S36" i="21"/>
  <c r="E11" i="20"/>
  <c r="U27" i="21"/>
  <c r="P25" i="21"/>
  <c r="S25" i="21"/>
  <c r="F40" i="21"/>
  <c r="M40" i="21"/>
  <c r="N40" i="21"/>
  <c r="O40" i="21"/>
  <c r="V40" i="21"/>
  <c r="P40" i="21"/>
  <c r="S40" i="21"/>
  <c r="P24" i="21"/>
  <c r="S24" i="21"/>
  <c r="F30" i="21"/>
  <c r="M30" i="21"/>
  <c r="N30" i="21"/>
  <c r="O30" i="21"/>
  <c r="V30" i="21"/>
  <c r="P30" i="21"/>
  <c r="S30" i="21"/>
  <c r="P20" i="21"/>
  <c r="S20" i="21"/>
  <c r="P21" i="21"/>
  <c r="S21" i="21"/>
  <c r="P26" i="21"/>
  <c r="S26" i="21"/>
  <c r="F43" i="21"/>
  <c r="M43" i="21"/>
  <c r="N43" i="21"/>
  <c r="O43" i="21"/>
  <c r="V43" i="21"/>
  <c r="P43" i="21"/>
  <c r="S43" i="21"/>
  <c r="P28" i="21"/>
  <c r="S28" i="21"/>
  <c r="E17" i="20"/>
  <c r="E21" i="20"/>
  <c r="E28" i="20"/>
  <c r="E5" i="20"/>
  <c r="E13" i="20"/>
  <c r="E22" i="20"/>
  <c r="E16" i="20"/>
  <c r="F32" i="22"/>
  <c r="M32" i="22"/>
  <c r="N32" i="22"/>
  <c r="O32" i="22"/>
  <c r="P32" i="22"/>
  <c r="S32" i="22"/>
  <c r="V32" i="22"/>
  <c r="F43" i="22"/>
  <c r="M43" i="22"/>
  <c r="N43" i="22"/>
  <c r="O43" i="22"/>
  <c r="P43" i="22"/>
  <c r="S43" i="22"/>
  <c r="V43" i="22"/>
  <c r="P27" i="22"/>
  <c r="S27" i="22"/>
  <c r="F38" i="22"/>
  <c r="M38" i="22"/>
  <c r="N38" i="22"/>
  <c r="O38" i="22"/>
  <c r="P38" i="22"/>
  <c r="S38" i="22"/>
  <c r="V38" i="22"/>
  <c r="F33" i="22"/>
  <c r="M33" i="22"/>
  <c r="N33" i="22"/>
  <c r="O33" i="22"/>
  <c r="P33" i="22"/>
  <c r="S33" i="22"/>
  <c r="V33" i="22"/>
  <c r="F44" i="22"/>
  <c r="M44" i="22"/>
  <c r="N44" i="22"/>
  <c r="O44" i="22"/>
  <c r="P44" i="22"/>
  <c r="S44" i="22"/>
  <c r="V44" i="22"/>
  <c r="P28" i="22"/>
  <c r="S28" i="22"/>
  <c r="F39" i="22"/>
  <c r="M39" i="22"/>
  <c r="N39" i="22"/>
  <c r="O39" i="22"/>
  <c r="P39" i="22"/>
  <c r="S39" i="22"/>
  <c r="V39" i="22"/>
  <c r="F34" i="22"/>
  <c r="M34" i="22"/>
  <c r="N34" i="22"/>
  <c r="O34" i="22"/>
  <c r="P34" i="22"/>
  <c r="S34" i="22"/>
  <c r="V34" i="22"/>
  <c r="F37" i="22"/>
  <c r="M37" i="22"/>
  <c r="N37" i="22"/>
  <c r="O37" i="22"/>
  <c r="P37" i="22"/>
  <c r="S37" i="22"/>
  <c r="V37" i="22"/>
  <c r="P24" i="22"/>
  <c r="S24" i="22"/>
  <c r="P19" i="22"/>
  <c r="S19" i="22"/>
  <c r="P26" i="22"/>
  <c r="S26" i="22"/>
  <c r="P20" i="22"/>
  <c r="S20" i="22"/>
  <c r="P18" i="22"/>
  <c r="S18" i="22"/>
  <c r="P25" i="22"/>
  <c r="S25" i="22"/>
  <c r="F40" i="22"/>
  <c r="M40" i="22"/>
  <c r="N40" i="22"/>
  <c r="O40" i="22"/>
  <c r="P40" i="22"/>
  <c r="S40" i="22"/>
  <c r="V40" i="22"/>
  <c r="F35" i="22"/>
  <c r="M35" i="22"/>
  <c r="N35" i="22"/>
  <c r="O35" i="22"/>
  <c r="P35" i="22"/>
  <c r="S35" i="22"/>
  <c r="V35" i="22"/>
  <c r="F30" i="22"/>
  <c r="M30" i="22"/>
  <c r="N30" i="22"/>
  <c r="O30" i="22"/>
  <c r="P30" i="22"/>
  <c r="S30" i="22"/>
  <c r="V30" i="22"/>
  <c r="F41" i="22"/>
  <c r="M41" i="22"/>
  <c r="N41" i="22"/>
  <c r="O41" i="22"/>
  <c r="P41" i="22"/>
  <c r="S41" i="22"/>
  <c r="V41" i="22"/>
  <c r="F36" i="22"/>
  <c r="M36" i="22"/>
  <c r="N36" i="22"/>
  <c r="O36" i="22"/>
  <c r="P36" i="22"/>
  <c r="S36" i="22"/>
  <c r="V36" i="22"/>
  <c r="F31" i="22"/>
  <c r="M31" i="22"/>
  <c r="N31" i="22"/>
  <c r="O31" i="22"/>
  <c r="P31" i="22"/>
  <c r="S31" i="22"/>
  <c r="V31" i="22"/>
  <c r="F42" i="22"/>
  <c r="M42" i="22"/>
  <c r="N42" i="22"/>
  <c r="O42" i="22"/>
  <c r="P42" i="22"/>
  <c r="S42" i="22"/>
  <c r="V42" i="22"/>
  <c r="P29" i="22"/>
  <c r="S29" i="22"/>
  <c r="P22" i="22"/>
  <c r="S22" i="22"/>
  <c r="P23" i="22"/>
  <c r="S23" i="22"/>
  <c r="P21" i="22"/>
  <c r="S21" i="22"/>
  <c r="I9" i="23"/>
  <c r="F25" i="23"/>
  <c r="M25" i="23"/>
  <c r="N25" i="23"/>
  <c r="O25" i="23"/>
  <c r="V25" i="23"/>
  <c r="W25" i="23"/>
  <c r="Y25" i="23"/>
  <c r="X25" i="23"/>
  <c r="Z25" i="23"/>
  <c r="F28" i="23"/>
  <c r="M28" i="23"/>
  <c r="N28" i="23"/>
  <c r="O28" i="23"/>
  <c r="V28" i="23"/>
  <c r="W28" i="23"/>
  <c r="Y28" i="23"/>
  <c r="X28" i="23"/>
  <c r="Z28" i="23"/>
  <c r="F19" i="23"/>
  <c r="M19" i="23"/>
  <c r="N19" i="23"/>
  <c r="O19" i="23"/>
  <c r="V19" i="23"/>
  <c r="W19" i="23"/>
  <c r="Y19" i="23"/>
  <c r="X19" i="23"/>
  <c r="Z19" i="23"/>
  <c r="F23" i="23"/>
  <c r="M23" i="23"/>
  <c r="N23" i="23"/>
  <c r="O23" i="23"/>
  <c r="V23" i="23"/>
  <c r="W23" i="23"/>
  <c r="Y23" i="23"/>
  <c r="X23" i="23"/>
  <c r="Z23" i="23"/>
  <c r="F26" i="23"/>
  <c r="M26" i="23"/>
  <c r="N26" i="23"/>
  <c r="O26" i="23"/>
  <c r="V26" i="23"/>
  <c r="W26" i="23"/>
  <c r="Y26" i="23"/>
  <c r="X26" i="23"/>
  <c r="Z26" i="23"/>
  <c r="F20" i="23"/>
  <c r="M20" i="23"/>
  <c r="N20" i="23"/>
  <c r="O20" i="23"/>
  <c r="V20" i="23"/>
  <c r="W20" i="23"/>
  <c r="Y20" i="23"/>
  <c r="X20" i="23"/>
  <c r="Z20" i="23"/>
  <c r="F24" i="23"/>
  <c r="M24" i="23"/>
  <c r="N24" i="23"/>
  <c r="O24" i="23"/>
  <c r="V24" i="23"/>
  <c r="W24" i="23"/>
  <c r="Y24" i="23"/>
  <c r="X24" i="23"/>
  <c r="Z24" i="23"/>
  <c r="F29" i="23"/>
  <c r="M29" i="23"/>
  <c r="N29" i="23"/>
  <c r="O29" i="23"/>
  <c r="V29" i="23"/>
  <c r="W29" i="23"/>
  <c r="Y29" i="23"/>
  <c r="X29" i="23"/>
  <c r="Z29" i="23"/>
  <c r="F21" i="23"/>
  <c r="M21" i="23"/>
  <c r="N21" i="23"/>
  <c r="O21" i="23"/>
  <c r="V21" i="23"/>
  <c r="W21" i="23"/>
  <c r="Y21" i="23"/>
  <c r="X21" i="23"/>
  <c r="Z21" i="23"/>
  <c r="F27" i="23"/>
  <c r="M27" i="23"/>
  <c r="N27" i="23"/>
  <c r="O27" i="23"/>
  <c r="V27" i="23"/>
  <c r="W27" i="23"/>
  <c r="Y27" i="23"/>
  <c r="X27" i="23"/>
  <c r="Z27" i="23"/>
  <c r="F22" i="23"/>
  <c r="M22" i="23"/>
  <c r="N22" i="23"/>
  <c r="O22" i="23"/>
  <c r="V22" i="23"/>
  <c r="W22" i="23"/>
  <c r="Y22" i="23"/>
  <c r="X22" i="23"/>
  <c r="Z22" i="23"/>
  <c r="F18" i="23"/>
  <c r="M18" i="23"/>
  <c r="N18" i="23"/>
  <c r="O18" i="23"/>
  <c r="V18" i="23"/>
  <c r="W18" i="23"/>
  <c r="Y18" i="23"/>
  <c r="X18" i="23"/>
  <c r="Z18" i="23"/>
  <c r="E27" i="20"/>
  <c r="U43" i="21"/>
  <c r="E18" i="20"/>
  <c r="U34" i="21"/>
  <c r="E10" i="20"/>
  <c r="U26" i="21"/>
  <c r="E4" i="20"/>
  <c r="U20" i="21"/>
  <c r="E6" i="20"/>
  <c r="U22" i="21"/>
  <c r="E14" i="20"/>
  <c r="U30" i="21"/>
  <c r="U42" i="21"/>
  <c r="E8" i="20"/>
  <c r="U24" i="21"/>
  <c r="E24" i="20"/>
  <c r="U40" i="21"/>
  <c r="E25" i="20"/>
  <c r="U41" i="21"/>
  <c r="E9" i="20"/>
  <c r="U25" i="21"/>
  <c r="E20" i="20"/>
  <c r="U36" i="21"/>
  <c r="U18" i="21"/>
  <c r="U28" i="21"/>
  <c r="U33" i="21"/>
  <c r="U21" i="21"/>
  <c r="U37" i="21"/>
  <c r="U29" i="21"/>
  <c r="U44" i="21"/>
  <c r="U38" i="21"/>
  <c r="U32" i="21"/>
  <c r="E26" i="20"/>
  <c r="U25" i="22"/>
  <c r="U21" i="22"/>
  <c r="U29" i="22"/>
  <c r="U37" i="22"/>
  <c r="U18" i="22"/>
  <c r="U34" i="22"/>
  <c r="U42" i="22"/>
  <c r="U23" i="22"/>
  <c r="U31" i="22"/>
  <c r="U39" i="22"/>
  <c r="U20" i="22"/>
  <c r="U28" i="22"/>
  <c r="U36" i="22"/>
  <c r="U44" i="22"/>
  <c r="U26" i="22"/>
  <c r="U33" i="22"/>
  <c r="U41" i="22"/>
  <c r="U22" i="22"/>
  <c r="U30" i="22"/>
  <c r="U38" i="22"/>
  <c r="U19" i="22"/>
  <c r="U27" i="22"/>
  <c r="U35" i="22"/>
  <c r="U43" i="22"/>
  <c r="U24" i="22"/>
  <c r="U32" i="22"/>
  <c r="U40" i="22"/>
  <c r="F31" i="23"/>
  <c r="M31" i="23"/>
  <c r="N31" i="23"/>
  <c r="O31" i="23"/>
  <c r="P31" i="23"/>
  <c r="S31" i="23"/>
  <c r="V31" i="23"/>
  <c r="F42" i="23"/>
  <c r="M42" i="23"/>
  <c r="N42" i="23"/>
  <c r="O42" i="23"/>
  <c r="P42" i="23"/>
  <c r="S42" i="23"/>
  <c r="V42" i="23"/>
  <c r="P18" i="23"/>
  <c r="S18" i="23"/>
  <c r="P29" i="23"/>
  <c r="S29" i="23"/>
  <c r="F40" i="23"/>
  <c r="M40" i="23"/>
  <c r="N40" i="23"/>
  <c r="O40" i="23"/>
  <c r="P40" i="23"/>
  <c r="S40" i="23"/>
  <c r="V40" i="23"/>
  <c r="P24" i="23"/>
  <c r="S24" i="23"/>
  <c r="F35" i="23"/>
  <c r="M35" i="23"/>
  <c r="N35" i="23"/>
  <c r="O35" i="23"/>
  <c r="P35" i="23"/>
  <c r="S35" i="23"/>
  <c r="V35" i="23"/>
  <c r="F38" i="23"/>
  <c r="M38" i="23"/>
  <c r="N38" i="23"/>
  <c r="O38" i="23"/>
  <c r="P38" i="23"/>
  <c r="S38" i="23"/>
  <c r="V38" i="23"/>
  <c r="P22" i="23"/>
  <c r="S22" i="23"/>
  <c r="F33" i="23"/>
  <c r="M33" i="23"/>
  <c r="N33" i="23"/>
  <c r="O33" i="23"/>
  <c r="P33" i="23"/>
  <c r="S33" i="23"/>
  <c r="V33" i="23"/>
  <c r="F36" i="23"/>
  <c r="M36" i="23"/>
  <c r="N36" i="23"/>
  <c r="O36" i="23"/>
  <c r="P36" i="23"/>
  <c r="S36" i="23"/>
  <c r="V36" i="23"/>
  <c r="P20" i="23"/>
  <c r="S20" i="23"/>
  <c r="P27" i="23"/>
  <c r="S27" i="23"/>
  <c r="P26" i="23"/>
  <c r="S26" i="23"/>
  <c r="F39" i="23"/>
  <c r="M39" i="23"/>
  <c r="N39" i="23"/>
  <c r="O39" i="23"/>
  <c r="P39" i="23"/>
  <c r="S39" i="23"/>
  <c r="V39" i="23"/>
  <c r="P23" i="23"/>
  <c r="S23" i="23"/>
  <c r="F34" i="23"/>
  <c r="M34" i="23"/>
  <c r="N34" i="23"/>
  <c r="O34" i="23"/>
  <c r="P34" i="23"/>
  <c r="S34" i="23"/>
  <c r="V34" i="23"/>
  <c r="F37" i="23"/>
  <c r="M37" i="23"/>
  <c r="N37" i="23"/>
  <c r="O37" i="23"/>
  <c r="P37" i="23"/>
  <c r="S37" i="23"/>
  <c r="V37" i="23"/>
  <c r="P21" i="23"/>
  <c r="S21" i="23"/>
  <c r="F32" i="23"/>
  <c r="M32" i="23"/>
  <c r="N32" i="23"/>
  <c r="O32" i="23"/>
  <c r="P32" i="23"/>
  <c r="S32" i="23"/>
  <c r="V32" i="23"/>
  <c r="F43" i="23"/>
  <c r="M43" i="23"/>
  <c r="N43" i="23"/>
  <c r="O43" i="23"/>
  <c r="P43" i="23"/>
  <c r="S43" i="23"/>
  <c r="V43" i="23"/>
  <c r="P19" i="23"/>
  <c r="S19" i="23"/>
  <c r="F30" i="23"/>
  <c r="M30" i="23"/>
  <c r="N30" i="23"/>
  <c r="O30" i="23"/>
  <c r="P30" i="23"/>
  <c r="S30" i="23"/>
  <c r="V30" i="23"/>
  <c r="F41" i="23"/>
  <c r="M41" i="23"/>
  <c r="N41" i="23"/>
  <c r="O41" i="23"/>
  <c r="P41" i="23"/>
  <c r="S41" i="23"/>
  <c r="V41" i="23"/>
  <c r="F44" i="23"/>
  <c r="M44" i="23"/>
  <c r="N44" i="23"/>
  <c r="O44" i="23"/>
  <c r="P44" i="23"/>
  <c r="S44" i="23"/>
  <c r="V44" i="23"/>
  <c r="P28" i="23"/>
  <c r="S28" i="23"/>
  <c r="P25" i="23"/>
  <c r="S25" i="23"/>
  <c r="V44" i="15"/>
  <c r="W44" i="15"/>
  <c r="Y44" i="15"/>
  <c r="X44" i="15"/>
  <c r="Z44" i="15"/>
  <c r="V43" i="15"/>
  <c r="W43" i="15"/>
  <c r="Y43" i="15"/>
  <c r="X43" i="15"/>
  <c r="Z43" i="15"/>
  <c r="V42" i="15"/>
  <c r="W42" i="15"/>
  <c r="Y42" i="15"/>
  <c r="X42" i="15"/>
  <c r="Z42" i="15"/>
  <c r="V41" i="15"/>
  <c r="W41" i="15"/>
  <c r="Y41" i="15"/>
  <c r="X41" i="15"/>
  <c r="Z41" i="15"/>
  <c r="V40" i="15"/>
  <c r="W40" i="15"/>
  <c r="Y40" i="15"/>
  <c r="X40" i="15"/>
  <c r="Z40" i="15"/>
  <c r="V39" i="15"/>
  <c r="W39" i="15"/>
  <c r="Y39" i="15"/>
  <c r="X39" i="15"/>
  <c r="Z39" i="15"/>
  <c r="V38" i="15"/>
  <c r="W38" i="15"/>
  <c r="Y38" i="15"/>
  <c r="X38" i="15"/>
  <c r="Z38" i="15"/>
  <c r="V37" i="15"/>
  <c r="W37" i="15"/>
  <c r="Y37" i="15"/>
  <c r="X37" i="15"/>
  <c r="Z37" i="15"/>
  <c r="V36" i="15"/>
  <c r="W36" i="15"/>
  <c r="Y36" i="15"/>
  <c r="X36" i="15"/>
  <c r="Z36" i="15"/>
  <c r="V35" i="15"/>
  <c r="W35" i="15"/>
  <c r="Y35" i="15"/>
  <c r="X35" i="15"/>
  <c r="Z35" i="15"/>
  <c r="V34" i="15"/>
  <c r="W34" i="15"/>
  <c r="Y34" i="15"/>
  <c r="X34" i="15"/>
  <c r="Z34" i="15"/>
  <c r="V33" i="15"/>
  <c r="W33" i="15"/>
  <c r="Y33" i="15"/>
  <c r="X33" i="15"/>
  <c r="Z33" i="15"/>
  <c r="V32" i="15"/>
  <c r="W32" i="15"/>
  <c r="Y32" i="15"/>
  <c r="X32" i="15"/>
  <c r="Z32" i="15"/>
  <c r="V31" i="15"/>
  <c r="W31" i="15"/>
  <c r="Y31" i="15"/>
  <c r="X31" i="15"/>
  <c r="Z31" i="15"/>
  <c r="V30" i="15"/>
  <c r="W30" i="15"/>
  <c r="Y30" i="15"/>
  <c r="X30" i="15"/>
  <c r="Z30" i="15"/>
  <c r="V29" i="15"/>
  <c r="W29" i="15"/>
  <c r="Y29" i="15"/>
  <c r="X29" i="15"/>
  <c r="Z29" i="15"/>
  <c r="V28" i="15"/>
  <c r="W28" i="15"/>
  <c r="Y28" i="15"/>
  <c r="X28" i="15"/>
  <c r="Z28" i="15"/>
  <c r="V27" i="15"/>
  <c r="W27" i="15"/>
  <c r="Y27" i="15"/>
  <c r="X27" i="15"/>
  <c r="Z27" i="15"/>
  <c r="V26" i="15"/>
  <c r="W26" i="15"/>
  <c r="Y26" i="15"/>
  <c r="X26" i="15"/>
  <c r="Z26" i="15"/>
  <c r="V25" i="15"/>
  <c r="W25" i="15"/>
  <c r="Y25" i="15"/>
  <c r="X25" i="15"/>
  <c r="Z25" i="15"/>
  <c r="V24" i="15"/>
  <c r="W24" i="15"/>
  <c r="Y24" i="15"/>
  <c r="X24" i="15"/>
  <c r="Z24" i="15"/>
  <c r="V23" i="15"/>
  <c r="W23" i="15"/>
  <c r="Y23" i="15"/>
  <c r="X23" i="15"/>
  <c r="Z23" i="15"/>
  <c r="V22" i="15"/>
  <c r="W22" i="15"/>
  <c r="Y22" i="15"/>
  <c r="X22" i="15"/>
  <c r="Z22" i="15"/>
  <c r="V21" i="15"/>
  <c r="W21" i="15"/>
  <c r="Y21" i="15"/>
  <c r="X21" i="15"/>
  <c r="Z21" i="15"/>
  <c r="V20" i="15"/>
  <c r="W20" i="15"/>
  <c r="Y20" i="15"/>
  <c r="X20" i="15"/>
  <c r="Z20" i="15"/>
  <c r="V19" i="15"/>
  <c r="W19" i="15"/>
  <c r="Y19" i="15"/>
  <c r="X19" i="15"/>
  <c r="Z19" i="15"/>
  <c r="U26" i="23"/>
  <c r="U20" i="23"/>
  <c r="U28" i="23"/>
  <c r="U36" i="23"/>
  <c r="U44" i="23"/>
  <c r="U33" i="23"/>
  <c r="U41" i="23"/>
  <c r="U22" i="23"/>
  <c r="U30" i="23"/>
  <c r="U38" i="23"/>
  <c r="U19" i="23"/>
  <c r="U35" i="23"/>
  <c r="U43" i="23"/>
  <c r="U25" i="23"/>
  <c r="U27" i="23"/>
  <c r="U24" i="23"/>
  <c r="U32" i="23"/>
  <c r="U40" i="23"/>
  <c r="U21" i="23"/>
  <c r="U29" i="23"/>
  <c r="U37" i="23"/>
  <c r="U18" i="23"/>
  <c r="U34" i="23"/>
  <c r="U42" i="23"/>
  <c r="U23" i="23"/>
  <c r="U31" i="23"/>
  <c r="U39" i="23"/>
  <c r="I9" i="24"/>
  <c r="F22" i="24"/>
  <c r="M22" i="24"/>
  <c r="N22" i="24"/>
  <c r="O22" i="24"/>
  <c r="V22" i="24"/>
  <c r="W22" i="24"/>
  <c r="Y22" i="24"/>
  <c r="X22" i="24"/>
  <c r="Z22" i="24"/>
  <c r="F27" i="24"/>
  <c r="M27" i="24"/>
  <c r="N27" i="24"/>
  <c r="O27" i="24"/>
  <c r="V27" i="24"/>
  <c r="W27" i="24"/>
  <c r="Y27" i="24"/>
  <c r="X27" i="24"/>
  <c r="Z27" i="24"/>
  <c r="F25" i="24"/>
  <c r="M25" i="24"/>
  <c r="N25" i="24"/>
  <c r="O25" i="24"/>
  <c r="V25" i="24"/>
  <c r="W25" i="24"/>
  <c r="Y25" i="24"/>
  <c r="X25" i="24"/>
  <c r="Z25" i="24"/>
  <c r="F28" i="24"/>
  <c r="M28" i="24"/>
  <c r="N28" i="24"/>
  <c r="O28" i="24"/>
  <c r="V28" i="24"/>
  <c r="W28" i="24"/>
  <c r="Y28" i="24"/>
  <c r="X28" i="24"/>
  <c r="Z28" i="24"/>
  <c r="F20" i="24"/>
  <c r="M20" i="24"/>
  <c r="N20" i="24"/>
  <c r="O20" i="24"/>
  <c r="V20" i="24"/>
  <c r="W20" i="24"/>
  <c r="Y20" i="24"/>
  <c r="X20" i="24"/>
  <c r="Z20" i="24"/>
  <c r="F24" i="24"/>
  <c r="M24" i="24"/>
  <c r="N24" i="24"/>
  <c r="O24" i="24"/>
  <c r="V24" i="24"/>
  <c r="W24" i="24"/>
  <c r="Y24" i="24"/>
  <c r="X24" i="24"/>
  <c r="Z24" i="24"/>
  <c r="F21" i="24"/>
  <c r="M21" i="24"/>
  <c r="N21" i="24"/>
  <c r="O21" i="24"/>
  <c r="V21" i="24"/>
  <c r="W21" i="24"/>
  <c r="Y21" i="24"/>
  <c r="X21" i="24"/>
  <c r="Z21" i="24"/>
  <c r="F23" i="24"/>
  <c r="M23" i="24"/>
  <c r="N23" i="24"/>
  <c r="O23" i="24"/>
  <c r="V23" i="24"/>
  <c r="W23" i="24"/>
  <c r="Y23" i="24"/>
  <c r="X23" i="24"/>
  <c r="Z23" i="24"/>
  <c r="F29" i="24"/>
  <c r="M29" i="24"/>
  <c r="N29" i="24"/>
  <c r="O29" i="24"/>
  <c r="V29" i="24"/>
  <c r="W29" i="24"/>
  <c r="Y29" i="24"/>
  <c r="X29" i="24"/>
  <c r="Z29" i="24"/>
  <c r="F18" i="24"/>
  <c r="M18" i="24"/>
  <c r="N18" i="24"/>
  <c r="O18" i="24"/>
  <c r="V18" i="24"/>
  <c r="W18" i="24"/>
  <c r="Y18" i="24"/>
  <c r="X18" i="24"/>
  <c r="Z18" i="24"/>
  <c r="F19" i="24"/>
  <c r="M19" i="24"/>
  <c r="N19" i="24"/>
  <c r="O19" i="24"/>
  <c r="V19" i="24"/>
  <c r="W19" i="24"/>
  <c r="Y19" i="24"/>
  <c r="X19" i="24"/>
  <c r="Z19" i="24"/>
  <c r="F26" i="24"/>
  <c r="M26" i="24"/>
  <c r="N26" i="24"/>
  <c r="O26" i="24"/>
  <c r="V26" i="24"/>
  <c r="W26" i="24"/>
  <c r="Y26" i="24"/>
  <c r="X26" i="24"/>
  <c r="Z26" i="24"/>
  <c r="B2" i="20"/>
  <c r="C2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3" i="20"/>
  <c r="B3" i="20"/>
  <c r="V44" i="16"/>
  <c r="W44" i="16"/>
  <c r="Y44" i="16"/>
  <c r="X44" i="16"/>
  <c r="Z44" i="16"/>
  <c r="V43" i="16"/>
  <c r="W43" i="16"/>
  <c r="Y43" i="16"/>
  <c r="X43" i="16"/>
  <c r="Z43" i="16"/>
  <c r="V42" i="16"/>
  <c r="W42" i="16"/>
  <c r="Y42" i="16"/>
  <c r="X42" i="16"/>
  <c r="Z42" i="16"/>
  <c r="V41" i="16"/>
  <c r="W41" i="16"/>
  <c r="Y41" i="16"/>
  <c r="X41" i="16"/>
  <c r="Z41" i="16"/>
  <c r="V40" i="16"/>
  <c r="W40" i="16"/>
  <c r="Y40" i="16"/>
  <c r="X40" i="16"/>
  <c r="Z40" i="16"/>
  <c r="V39" i="16"/>
  <c r="W39" i="16"/>
  <c r="Y39" i="16"/>
  <c r="X39" i="16"/>
  <c r="Z39" i="16"/>
  <c r="V38" i="16"/>
  <c r="W38" i="16"/>
  <c r="Y38" i="16"/>
  <c r="X38" i="16"/>
  <c r="Z38" i="16"/>
  <c r="V37" i="16"/>
  <c r="W37" i="16"/>
  <c r="Y37" i="16"/>
  <c r="X37" i="16"/>
  <c r="Z37" i="16"/>
  <c r="V36" i="16"/>
  <c r="W36" i="16"/>
  <c r="Y36" i="16"/>
  <c r="X36" i="16"/>
  <c r="Z36" i="16"/>
  <c r="V35" i="16"/>
  <c r="W35" i="16"/>
  <c r="Y35" i="16"/>
  <c r="X35" i="16"/>
  <c r="Z35" i="16"/>
  <c r="V34" i="16"/>
  <c r="W34" i="16"/>
  <c r="Y34" i="16"/>
  <c r="X34" i="16"/>
  <c r="Z34" i="16"/>
  <c r="V33" i="16"/>
  <c r="W33" i="16"/>
  <c r="Y33" i="16"/>
  <c r="X33" i="16"/>
  <c r="Z33" i="16"/>
  <c r="V32" i="16"/>
  <c r="W32" i="16"/>
  <c r="Y32" i="16"/>
  <c r="X32" i="16"/>
  <c r="Z32" i="16"/>
  <c r="V31" i="16"/>
  <c r="W31" i="16"/>
  <c r="Y31" i="16"/>
  <c r="X31" i="16"/>
  <c r="Z31" i="16"/>
  <c r="V30" i="16"/>
  <c r="W30" i="16"/>
  <c r="Y30" i="16"/>
  <c r="X30" i="16"/>
  <c r="Z30" i="16"/>
  <c r="V29" i="16"/>
  <c r="W29" i="16"/>
  <c r="Y29" i="16"/>
  <c r="X29" i="16"/>
  <c r="Z29" i="16"/>
  <c r="V28" i="16"/>
  <c r="W28" i="16"/>
  <c r="Y28" i="16"/>
  <c r="X28" i="16"/>
  <c r="Z28" i="16"/>
  <c r="V27" i="16"/>
  <c r="W27" i="16"/>
  <c r="Y27" i="16"/>
  <c r="X27" i="16"/>
  <c r="Z27" i="16"/>
  <c r="V26" i="16"/>
  <c r="W26" i="16"/>
  <c r="Y26" i="16"/>
  <c r="X26" i="16"/>
  <c r="Z26" i="16"/>
  <c r="V25" i="16"/>
  <c r="W25" i="16"/>
  <c r="Y25" i="16"/>
  <c r="X25" i="16"/>
  <c r="Z25" i="16"/>
  <c r="V24" i="16"/>
  <c r="W24" i="16"/>
  <c r="Y24" i="16"/>
  <c r="X24" i="16"/>
  <c r="Z24" i="16"/>
  <c r="V23" i="16"/>
  <c r="W23" i="16"/>
  <c r="Y23" i="16"/>
  <c r="X23" i="16"/>
  <c r="Z23" i="16"/>
  <c r="V22" i="16"/>
  <c r="W22" i="16"/>
  <c r="Y22" i="16"/>
  <c r="X22" i="16"/>
  <c r="Z22" i="16"/>
  <c r="V21" i="16"/>
  <c r="W21" i="16"/>
  <c r="Y21" i="16"/>
  <c r="X21" i="16"/>
  <c r="Z21" i="16"/>
  <c r="V20" i="16"/>
  <c r="W20" i="16"/>
  <c r="Y20" i="16"/>
  <c r="X20" i="16"/>
  <c r="Z20" i="16"/>
  <c r="V19" i="16"/>
  <c r="W19" i="16"/>
  <c r="Y19" i="16"/>
  <c r="X19" i="16"/>
  <c r="Z19" i="16"/>
  <c r="P23" i="24"/>
  <c r="S23" i="24"/>
  <c r="F35" i="24"/>
  <c r="M35" i="24"/>
  <c r="N35" i="24"/>
  <c r="O35" i="24"/>
  <c r="P35" i="24"/>
  <c r="S35" i="24"/>
  <c r="V35" i="24"/>
  <c r="F38" i="24"/>
  <c r="M38" i="24"/>
  <c r="N38" i="24"/>
  <c r="O38" i="24"/>
  <c r="P38" i="24"/>
  <c r="S38" i="24"/>
  <c r="V38" i="24"/>
  <c r="F37" i="24"/>
  <c r="M37" i="24"/>
  <c r="N37" i="24"/>
  <c r="O37" i="24"/>
  <c r="P37" i="24"/>
  <c r="S37" i="24"/>
  <c r="V37" i="24"/>
  <c r="F31" i="24"/>
  <c r="M31" i="24"/>
  <c r="N31" i="24"/>
  <c r="O31" i="24"/>
  <c r="V31" i="24"/>
  <c r="P31" i="24"/>
  <c r="S31" i="24"/>
  <c r="F33" i="24"/>
  <c r="M33" i="24"/>
  <c r="N33" i="24"/>
  <c r="O33" i="24"/>
  <c r="P33" i="24"/>
  <c r="S33" i="24"/>
  <c r="V33" i="24"/>
  <c r="F44" i="24"/>
  <c r="M44" i="24"/>
  <c r="N44" i="24"/>
  <c r="O44" i="24"/>
  <c r="P44" i="24"/>
  <c r="S44" i="24"/>
  <c r="V44" i="24"/>
  <c r="P22" i="24"/>
  <c r="S22" i="24"/>
  <c r="P21" i="24"/>
  <c r="S21" i="24"/>
  <c r="F34" i="24"/>
  <c r="M34" i="24"/>
  <c r="N34" i="24"/>
  <c r="O34" i="24"/>
  <c r="P34" i="24"/>
  <c r="S34" i="24"/>
  <c r="V34" i="24"/>
  <c r="P24" i="24"/>
  <c r="S24" i="24"/>
  <c r="F32" i="24"/>
  <c r="M32" i="24"/>
  <c r="N32" i="24"/>
  <c r="O32" i="24"/>
  <c r="V32" i="24"/>
  <c r="P32" i="24"/>
  <c r="S32" i="24"/>
  <c r="F30" i="24"/>
  <c r="M30" i="24"/>
  <c r="N30" i="24"/>
  <c r="O30" i="24"/>
  <c r="V30" i="24"/>
  <c r="P30" i="24"/>
  <c r="S30" i="24"/>
  <c r="P26" i="24"/>
  <c r="S26" i="24"/>
  <c r="F40" i="24"/>
  <c r="M40" i="24"/>
  <c r="N40" i="24"/>
  <c r="O40" i="24"/>
  <c r="P40" i="24"/>
  <c r="S40" i="24"/>
  <c r="V40" i="24"/>
  <c r="F43" i="24"/>
  <c r="M43" i="24"/>
  <c r="N43" i="24"/>
  <c r="O43" i="24"/>
  <c r="P43" i="24"/>
  <c r="S43" i="24"/>
  <c r="V43" i="24"/>
  <c r="P20" i="24"/>
  <c r="S20" i="24"/>
  <c r="P19" i="24"/>
  <c r="S19" i="24"/>
  <c r="P28" i="24"/>
  <c r="S28" i="24"/>
  <c r="F41" i="24"/>
  <c r="M41" i="24"/>
  <c r="N41" i="24"/>
  <c r="O41" i="24"/>
  <c r="P41" i="24"/>
  <c r="S41" i="24"/>
  <c r="V41" i="24"/>
  <c r="F36" i="24"/>
  <c r="M36" i="24"/>
  <c r="N36" i="24"/>
  <c r="O36" i="24"/>
  <c r="P36" i="24"/>
  <c r="S36" i="24"/>
  <c r="V36" i="24"/>
  <c r="F39" i="24"/>
  <c r="M39" i="24"/>
  <c r="N39" i="24"/>
  <c r="O39" i="24"/>
  <c r="P39" i="24"/>
  <c r="S39" i="24"/>
  <c r="V39" i="24"/>
  <c r="F42" i="24"/>
  <c r="M42" i="24"/>
  <c r="N42" i="24"/>
  <c r="O42" i="24"/>
  <c r="P42" i="24"/>
  <c r="S42" i="24"/>
  <c r="V42" i="24"/>
  <c r="P18" i="24"/>
  <c r="S18" i="24"/>
  <c r="P29" i="24"/>
  <c r="S29" i="24"/>
  <c r="P27" i="24"/>
  <c r="S27" i="24"/>
  <c r="P25" i="24"/>
  <c r="S25" i="24"/>
  <c r="U25" i="24"/>
  <c r="U30" i="24"/>
  <c r="U27" i="24"/>
  <c r="U32" i="24"/>
  <c r="U29" i="24"/>
  <c r="U24" i="24"/>
  <c r="U18" i="24"/>
  <c r="H18" i="20"/>
  <c r="U34" i="24"/>
  <c r="U42" i="24"/>
  <c r="U21" i="24"/>
  <c r="U39" i="24"/>
  <c r="U22" i="24"/>
  <c r="U36" i="24"/>
  <c r="U44" i="24"/>
  <c r="U41" i="24"/>
  <c r="U33" i="24"/>
  <c r="U26" i="24"/>
  <c r="U31" i="24"/>
  <c r="U28" i="24"/>
  <c r="U37" i="24"/>
  <c r="U19" i="24"/>
  <c r="U38" i="24"/>
  <c r="U20" i="24"/>
  <c r="U35" i="24"/>
  <c r="U43" i="24"/>
  <c r="U23" i="24"/>
  <c r="U40" i="24"/>
  <c r="I9" i="26"/>
  <c r="F29" i="26"/>
  <c r="M29" i="26"/>
  <c r="N29" i="26"/>
  <c r="O29" i="26"/>
  <c r="V29" i="26"/>
  <c r="X29" i="26"/>
  <c r="Z29" i="26"/>
  <c r="W29" i="26"/>
  <c r="Y29" i="26"/>
  <c r="F25" i="26"/>
  <c r="M25" i="26"/>
  <c r="N25" i="26"/>
  <c r="O25" i="26"/>
  <c r="V25" i="26"/>
  <c r="X25" i="26"/>
  <c r="Z25" i="26"/>
  <c r="W25" i="26"/>
  <c r="Y25" i="26"/>
  <c r="F20" i="26"/>
  <c r="M20" i="26"/>
  <c r="N20" i="26"/>
  <c r="O20" i="26"/>
  <c r="V20" i="26"/>
  <c r="X20" i="26"/>
  <c r="Z20" i="26"/>
  <c r="W20" i="26"/>
  <c r="Y20" i="26"/>
  <c r="F26" i="26"/>
  <c r="M26" i="26"/>
  <c r="N26" i="26"/>
  <c r="O26" i="26"/>
  <c r="V26" i="26"/>
  <c r="X26" i="26"/>
  <c r="Z26" i="26"/>
  <c r="W26" i="26"/>
  <c r="Y26" i="26"/>
  <c r="F28" i="26"/>
  <c r="M28" i="26"/>
  <c r="N28" i="26"/>
  <c r="O28" i="26"/>
  <c r="V28" i="26"/>
  <c r="X28" i="26"/>
  <c r="Z28" i="26"/>
  <c r="W28" i="26"/>
  <c r="Y28" i="26"/>
  <c r="F19" i="26"/>
  <c r="M19" i="26"/>
  <c r="N19" i="26"/>
  <c r="O19" i="26"/>
  <c r="V19" i="26"/>
  <c r="W19" i="26"/>
  <c r="Y19" i="26"/>
  <c r="X19" i="26"/>
  <c r="Z19" i="26"/>
  <c r="F24" i="26"/>
  <c r="M24" i="26"/>
  <c r="N24" i="26"/>
  <c r="O24" i="26"/>
  <c r="V24" i="26"/>
  <c r="X24" i="26"/>
  <c r="Z24" i="26"/>
  <c r="W24" i="26"/>
  <c r="Y24" i="26"/>
  <c r="F22" i="26"/>
  <c r="M22" i="26"/>
  <c r="N22" i="26"/>
  <c r="O22" i="26"/>
  <c r="V22" i="26"/>
  <c r="X22" i="26"/>
  <c r="Z22" i="26"/>
  <c r="W22" i="26"/>
  <c r="Y22" i="26"/>
  <c r="F27" i="26"/>
  <c r="M27" i="26"/>
  <c r="N27" i="26"/>
  <c r="O27" i="26"/>
  <c r="V27" i="26"/>
  <c r="X27" i="26"/>
  <c r="Z27" i="26"/>
  <c r="W27" i="26"/>
  <c r="Y27" i="26"/>
  <c r="F18" i="26"/>
  <c r="M18" i="26"/>
  <c r="N18" i="26"/>
  <c r="O18" i="26"/>
  <c r="V18" i="26"/>
  <c r="W18" i="26"/>
  <c r="Y18" i="26"/>
  <c r="X18" i="26"/>
  <c r="Z18" i="26"/>
  <c r="F21" i="26"/>
  <c r="M21" i="26"/>
  <c r="N21" i="26"/>
  <c r="O21" i="26"/>
  <c r="V21" i="26"/>
  <c r="X21" i="26"/>
  <c r="Z21" i="26"/>
  <c r="W21" i="26"/>
  <c r="Y21" i="26"/>
  <c r="F23" i="26"/>
  <c r="M23" i="26"/>
  <c r="N23" i="26"/>
  <c r="O23" i="26"/>
  <c r="V23" i="26"/>
  <c r="X23" i="26"/>
  <c r="Z23" i="26"/>
  <c r="W23" i="26"/>
  <c r="Y23" i="26"/>
  <c r="I9" i="27"/>
  <c r="F21" i="27"/>
  <c r="M21" i="27"/>
  <c r="N21" i="27"/>
  <c r="O21" i="27"/>
  <c r="V21" i="27"/>
  <c r="X21" i="27"/>
  <c r="Z21" i="27"/>
  <c r="W21" i="27"/>
  <c r="Y21" i="27"/>
  <c r="F25" i="27"/>
  <c r="M25" i="27"/>
  <c r="N25" i="27"/>
  <c r="O25" i="27"/>
  <c r="V25" i="27"/>
  <c r="W25" i="27"/>
  <c r="Y25" i="27"/>
  <c r="X25" i="27"/>
  <c r="Z25" i="27"/>
  <c r="F23" i="27"/>
  <c r="M23" i="27"/>
  <c r="N23" i="27"/>
  <c r="O23" i="27"/>
  <c r="V23" i="27"/>
  <c r="X23" i="27"/>
  <c r="Z23" i="27"/>
  <c r="W23" i="27"/>
  <c r="Y23" i="27"/>
  <c r="F19" i="27"/>
  <c r="M19" i="27"/>
  <c r="N19" i="27"/>
  <c r="O19" i="27"/>
  <c r="V19" i="27"/>
  <c r="W19" i="27"/>
  <c r="Y19" i="27"/>
  <c r="X19" i="27"/>
  <c r="Z19" i="27"/>
  <c r="F26" i="27"/>
  <c r="M26" i="27"/>
  <c r="N26" i="27"/>
  <c r="O26" i="27"/>
  <c r="V26" i="27"/>
  <c r="W26" i="27"/>
  <c r="Y26" i="27"/>
  <c r="X26" i="27"/>
  <c r="Z26" i="27"/>
  <c r="F27" i="27"/>
  <c r="M27" i="27"/>
  <c r="N27" i="27"/>
  <c r="O27" i="27"/>
  <c r="V27" i="27"/>
  <c r="W27" i="27"/>
  <c r="Y27" i="27"/>
  <c r="X27" i="27"/>
  <c r="Z27" i="27"/>
  <c r="F22" i="27"/>
  <c r="M22" i="27"/>
  <c r="N22" i="27"/>
  <c r="O22" i="27"/>
  <c r="V22" i="27"/>
  <c r="X22" i="27"/>
  <c r="Z22" i="27"/>
  <c r="W22" i="27"/>
  <c r="Y22" i="27"/>
  <c r="F29" i="27"/>
  <c r="M29" i="27"/>
  <c r="N29" i="27"/>
  <c r="O29" i="27"/>
  <c r="V29" i="27"/>
  <c r="W29" i="27"/>
  <c r="Y29" i="27"/>
  <c r="X29" i="27"/>
  <c r="Z29" i="27"/>
  <c r="F24" i="27"/>
  <c r="M24" i="27"/>
  <c r="N24" i="27"/>
  <c r="O24" i="27"/>
  <c r="V24" i="27"/>
  <c r="X24" i="27"/>
  <c r="Z24" i="27"/>
  <c r="W24" i="27"/>
  <c r="Y24" i="27"/>
  <c r="F28" i="27"/>
  <c r="M28" i="27"/>
  <c r="N28" i="27"/>
  <c r="O28" i="27"/>
  <c r="V28" i="27"/>
  <c r="W28" i="27"/>
  <c r="Y28" i="27"/>
  <c r="X28" i="27"/>
  <c r="Z28" i="27"/>
  <c r="F18" i="27"/>
  <c r="M18" i="27"/>
  <c r="N18" i="27"/>
  <c r="O18" i="27"/>
  <c r="V18" i="27"/>
  <c r="X18" i="27"/>
  <c r="Z18" i="27"/>
  <c r="W18" i="27"/>
  <c r="Y18" i="27"/>
  <c r="F20" i="27"/>
  <c r="M20" i="27"/>
  <c r="N20" i="27"/>
  <c r="O20" i="27"/>
  <c r="V20" i="27"/>
  <c r="X20" i="27"/>
  <c r="Z20" i="27"/>
  <c r="W20" i="27"/>
  <c r="Y20" i="27"/>
  <c r="P23" i="26"/>
  <c r="S23" i="26"/>
  <c r="F43" i="26"/>
  <c r="M43" i="26"/>
  <c r="N43" i="26"/>
  <c r="O43" i="26"/>
  <c r="P43" i="26"/>
  <c r="S43" i="26"/>
  <c r="V43" i="26"/>
  <c r="F32" i="26"/>
  <c r="M32" i="26"/>
  <c r="N32" i="26"/>
  <c r="O32" i="26"/>
  <c r="P32" i="26"/>
  <c r="S32" i="26"/>
  <c r="V32" i="26"/>
  <c r="F42" i="26"/>
  <c r="M42" i="26"/>
  <c r="N42" i="26"/>
  <c r="O42" i="26"/>
  <c r="P42" i="26"/>
  <c r="S42" i="26"/>
  <c r="V42" i="26"/>
  <c r="F44" i="26"/>
  <c r="M44" i="26"/>
  <c r="N44" i="26"/>
  <c r="O44" i="26"/>
  <c r="P44" i="26"/>
  <c r="S44" i="26"/>
  <c r="V44" i="26"/>
  <c r="F31" i="26"/>
  <c r="M31" i="26"/>
  <c r="N31" i="26"/>
  <c r="O31" i="26"/>
  <c r="P31" i="26"/>
  <c r="S31" i="26"/>
  <c r="V31" i="26"/>
  <c r="P21" i="26"/>
  <c r="S21" i="26"/>
  <c r="P20" i="26"/>
  <c r="S20" i="26"/>
  <c r="F38" i="26"/>
  <c r="M38" i="26"/>
  <c r="N38" i="26"/>
  <c r="O38" i="26"/>
  <c r="P38" i="26"/>
  <c r="S38" i="26"/>
  <c r="V38" i="26"/>
  <c r="F37" i="26"/>
  <c r="M37" i="26"/>
  <c r="N37" i="26"/>
  <c r="O37" i="26"/>
  <c r="P37" i="26"/>
  <c r="S37" i="26"/>
  <c r="V37" i="26"/>
  <c r="F30" i="26"/>
  <c r="M30" i="26"/>
  <c r="N30" i="26"/>
  <c r="O30" i="26"/>
  <c r="P30" i="26"/>
  <c r="S30" i="26"/>
  <c r="V30" i="26"/>
  <c r="P28" i="26"/>
  <c r="S28" i="26"/>
  <c r="P18" i="26"/>
  <c r="S18" i="26"/>
  <c r="P25" i="26"/>
  <c r="S25" i="26"/>
  <c r="F40" i="26"/>
  <c r="M40" i="26"/>
  <c r="N40" i="26"/>
  <c r="O40" i="26"/>
  <c r="P40" i="26"/>
  <c r="S40" i="26"/>
  <c r="V40" i="26"/>
  <c r="F35" i="26"/>
  <c r="M35" i="26"/>
  <c r="N35" i="26"/>
  <c r="O35" i="26"/>
  <c r="P35" i="26"/>
  <c r="S35" i="26"/>
  <c r="V35" i="26"/>
  <c r="P27" i="26"/>
  <c r="S27" i="26"/>
  <c r="F41" i="26"/>
  <c r="M41" i="26"/>
  <c r="N41" i="26"/>
  <c r="O41" i="26"/>
  <c r="P41" i="26"/>
  <c r="S41" i="26"/>
  <c r="V41" i="26"/>
  <c r="P22" i="26"/>
  <c r="S22" i="26"/>
  <c r="F36" i="26"/>
  <c r="M36" i="26"/>
  <c r="N36" i="26"/>
  <c r="O36" i="26"/>
  <c r="P36" i="26"/>
  <c r="S36" i="26"/>
  <c r="V36" i="26"/>
  <c r="F39" i="26"/>
  <c r="M39" i="26"/>
  <c r="N39" i="26"/>
  <c r="O39" i="26"/>
  <c r="P39" i="26"/>
  <c r="S39" i="26"/>
  <c r="V39" i="26"/>
  <c r="P26" i="26"/>
  <c r="S26" i="26"/>
  <c r="F34" i="26"/>
  <c r="M34" i="26"/>
  <c r="N34" i="26"/>
  <c r="O34" i="26"/>
  <c r="P34" i="26"/>
  <c r="S34" i="26"/>
  <c r="V34" i="26"/>
  <c r="F33" i="26"/>
  <c r="M33" i="26"/>
  <c r="N33" i="26"/>
  <c r="O33" i="26"/>
  <c r="P33" i="26"/>
  <c r="S33" i="26"/>
  <c r="V33" i="26"/>
  <c r="P24" i="26"/>
  <c r="S24" i="26"/>
  <c r="P29" i="26"/>
  <c r="S29" i="26"/>
  <c r="P19" i="26"/>
  <c r="S19" i="26"/>
  <c r="P21" i="27"/>
  <c r="S21" i="27"/>
  <c r="F39" i="27"/>
  <c r="M39" i="27"/>
  <c r="N39" i="27"/>
  <c r="O39" i="27"/>
  <c r="P39" i="27"/>
  <c r="S39" i="27"/>
  <c r="V39" i="27"/>
  <c r="F38" i="27"/>
  <c r="M38" i="27"/>
  <c r="N38" i="27"/>
  <c r="O38" i="27"/>
  <c r="P38" i="27"/>
  <c r="S38" i="27"/>
  <c r="V38" i="27"/>
  <c r="F41" i="27"/>
  <c r="M41" i="27"/>
  <c r="N41" i="27"/>
  <c r="O41" i="27"/>
  <c r="P41" i="27"/>
  <c r="S41" i="27"/>
  <c r="V41" i="27"/>
  <c r="P28" i="27"/>
  <c r="S28" i="27"/>
  <c r="P26" i="27"/>
  <c r="S26" i="27"/>
  <c r="F44" i="27"/>
  <c r="M44" i="27"/>
  <c r="N44" i="27"/>
  <c r="O44" i="27"/>
  <c r="P44" i="27"/>
  <c r="S44" i="27"/>
  <c r="V44" i="27"/>
  <c r="P20" i="27"/>
  <c r="S20" i="27"/>
  <c r="F37" i="27"/>
  <c r="M37" i="27"/>
  <c r="N37" i="27"/>
  <c r="O37" i="27"/>
  <c r="P37" i="27"/>
  <c r="S37" i="27"/>
  <c r="V37" i="27"/>
  <c r="F32" i="27"/>
  <c r="M32" i="27"/>
  <c r="N32" i="27"/>
  <c r="O32" i="27"/>
  <c r="P32" i="27"/>
  <c r="S32" i="27"/>
  <c r="V32" i="27"/>
  <c r="F36" i="27"/>
  <c r="M36" i="27"/>
  <c r="N36" i="27"/>
  <c r="O36" i="27"/>
  <c r="P36" i="27"/>
  <c r="S36" i="27"/>
  <c r="V36" i="27"/>
  <c r="F31" i="27"/>
  <c r="M31" i="27"/>
  <c r="N31" i="27"/>
  <c r="O31" i="27"/>
  <c r="P31" i="27"/>
  <c r="S31" i="27"/>
  <c r="V31" i="27"/>
  <c r="F40" i="27"/>
  <c r="M40" i="27"/>
  <c r="N40" i="27"/>
  <c r="O40" i="27"/>
  <c r="P40" i="27"/>
  <c r="S40" i="27"/>
  <c r="V40" i="27"/>
  <c r="P19" i="27"/>
  <c r="S19" i="27"/>
  <c r="P24" i="27"/>
  <c r="S24" i="27"/>
  <c r="P23" i="27"/>
  <c r="S23" i="27"/>
  <c r="F33" i="27"/>
  <c r="M33" i="27"/>
  <c r="N33" i="27"/>
  <c r="O33" i="27"/>
  <c r="P33" i="27"/>
  <c r="S33" i="27"/>
  <c r="V33" i="27"/>
  <c r="P27" i="27"/>
  <c r="S27" i="27"/>
  <c r="P29" i="27"/>
  <c r="S29" i="27"/>
  <c r="F43" i="27"/>
  <c r="M43" i="27"/>
  <c r="N43" i="27"/>
  <c r="O43" i="27"/>
  <c r="P43" i="27"/>
  <c r="S43" i="27"/>
  <c r="V43" i="27"/>
  <c r="F42" i="27"/>
  <c r="M42" i="27"/>
  <c r="N42" i="27"/>
  <c r="O42" i="27"/>
  <c r="P42" i="27"/>
  <c r="S42" i="27"/>
  <c r="V42" i="27"/>
  <c r="P18" i="27"/>
  <c r="S18" i="27"/>
  <c r="P22" i="27"/>
  <c r="S22" i="27"/>
  <c r="P25" i="27"/>
  <c r="S25" i="27"/>
  <c r="F35" i="27"/>
  <c r="M35" i="27"/>
  <c r="N35" i="27"/>
  <c r="O35" i="27"/>
  <c r="P35" i="27"/>
  <c r="S35" i="27"/>
  <c r="V35" i="27"/>
  <c r="F34" i="27"/>
  <c r="M34" i="27"/>
  <c r="N34" i="27"/>
  <c r="O34" i="27"/>
  <c r="P34" i="27"/>
  <c r="S34" i="27"/>
  <c r="V34" i="27"/>
  <c r="F30" i="27"/>
  <c r="M30" i="27"/>
  <c r="N30" i="27"/>
  <c r="O30" i="27"/>
  <c r="P30" i="27"/>
  <c r="S30" i="27"/>
  <c r="V30" i="27"/>
  <c r="U18" i="26"/>
  <c r="U28" i="26"/>
  <c r="U29" i="26"/>
  <c r="U30" i="26"/>
  <c r="U24" i="26"/>
  <c r="U37" i="26"/>
  <c r="U33" i="26"/>
  <c r="U38" i="26"/>
  <c r="U34" i="26"/>
  <c r="U20" i="26"/>
  <c r="U26" i="26"/>
  <c r="U21" i="26"/>
  <c r="U39" i="26"/>
  <c r="U31" i="26"/>
  <c r="U36" i="26"/>
  <c r="U44" i="26"/>
  <c r="U22" i="26"/>
  <c r="U19" i="26"/>
  <c r="U41" i="26"/>
  <c r="U42" i="26"/>
  <c r="U27" i="26"/>
  <c r="U32" i="26"/>
  <c r="U35" i="26"/>
  <c r="U43" i="26"/>
  <c r="U40" i="26"/>
  <c r="U23" i="26"/>
  <c r="U25" i="26"/>
  <c r="U25" i="27"/>
  <c r="U30" i="27"/>
  <c r="U31" i="27"/>
  <c r="U32" i="27"/>
  <c r="U22" i="27"/>
  <c r="U37" i="27"/>
  <c r="U18" i="27"/>
  <c r="U34" i="27"/>
  <c r="U42" i="27"/>
  <c r="U35" i="27"/>
  <c r="U43" i="27"/>
  <c r="U20" i="27"/>
  <c r="U36" i="27"/>
  <c r="U44" i="27"/>
  <c r="U29" i="27"/>
  <c r="U26" i="27"/>
  <c r="U27" i="27"/>
  <c r="U28" i="27"/>
  <c r="U33" i="27"/>
  <c r="U41" i="27"/>
  <c r="U23" i="27"/>
  <c r="U38" i="27"/>
  <c r="U24" i="27"/>
  <c r="U39" i="27"/>
  <c r="U19" i="27"/>
  <c r="U21" i="27"/>
  <c r="U40" i="27"/>
  <c r="E2" i="20"/>
  <c r="F2" i="20"/>
  <c r="G2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H2" i="20"/>
  <c r="H28" i="20"/>
  <c r="H27" i="20"/>
  <c r="H26" i="20"/>
  <c r="H25" i="20"/>
  <c r="H24" i="20"/>
  <c r="H23" i="20"/>
  <c r="H22" i="20"/>
  <c r="H21" i="20"/>
  <c r="H20" i="20"/>
  <c r="H19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I2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T18" i="15"/>
  <c r="B31" i="20"/>
  <c r="T18" i="16"/>
  <c r="C31" i="20"/>
  <c r="T18" i="17"/>
  <c r="D31" i="20"/>
  <c r="T18" i="21"/>
  <c r="E31" i="20"/>
  <c r="T18" i="22"/>
  <c r="F31" i="20"/>
  <c r="T18" i="23"/>
  <c r="G31" i="20"/>
  <c r="T18" i="24"/>
  <c r="H31" i="20"/>
  <c r="T18" i="26"/>
  <c r="I31" i="20"/>
  <c r="T44" i="26"/>
  <c r="I57" i="20"/>
  <c r="T44" i="24"/>
  <c r="H57" i="20"/>
  <c r="T44" i="23"/>
  <c r="G57" i="20"/>
  <c r="T44" i="22"/>
  <c r="F57" i="20"/>
  <c r="T44" i="21"/>
  <c r="E57" i="20"/>
  <c r="T44" i="17"/>
  <c r="D57" i="20"/>
  <c r="T44" i="16"/>
  <c r="C57" i="20"/>
  <c r="T44" i="15"/>
  <c r="B57" i="20"/>
  <c r="T43" i="26"/>
  <c r="I56" i="20"/>
  <c r="T43" i="24"/>
  <c r="H56" i="20"/>
  <c r="T43" i="23"/>
  <c r="G56" i="20"/>
  <c r="T43" i="22"/>
  <c r="F56" i="20"/>
  <c r="T43" i="21"/>
  <c r="E56" i="20"/>
  <c r="T43" i="17"/>
  <c r="D56" i="20"/>
  <c r="T43" i="16"/>
  <c r="C56" i="20"/>
  <c r="T43" i="15"/>
  <c r="B56" i="20"/>
  <c r="T42" i="26"/>
  <c r="I55" i="20"/>
  <c r="T42" i="24"/>
  <c r="H55" i="20"/>
  <c r="T42" i="23"/>
  <c r="G55" i="20"/>
  <c r="T42" i="22"/>
  <c r="F55" i="20"/>
  <c r="T42" i="21"/>
  <c r="E55" i="20"/>
  <c r="T42" i="17"/>
  <c r="D55" i="20"/>
  <c r="T42" i="16"/>
  <c r="C55" i="20"/>
  <c r="T42" i="15"/>
  <c r="B55" i="20"/>
  <c r="T41" i="26"/>
  <c r="I54" i="20"/>
  <c r="T41" i="24"/>
  <c r="H54" i="20"/>
  <c r="T41" i="23"/>
  <c r="G54" i="20"/>
  <c r="T41" i="22"/>
  <c r="F54" i="20"/>
  <c r="T41" i="21"/>
  <c r="E54" i="20"/>
  <c r="T41" i="17"/>
  <c r="D54" i="20"/>
  <c r="T41" i="16"/>
  <c r="C54" i="20"/>
  <c r="T41" i="15"/>
  <c r="B54" i="20"/>
  <c r="T40" i="26"/>
  <c r="I53" i="20"/>
  <c r="T40" i="24"/>
  <c r="H53" i="20"/>
  <c r="T40" i="23"/>
  <c r="G53" i="20"/>
  <c r="T40" i="22"/>
  <c r="F53" i="20"/>
  <c r="T40" i="21"/>
  <c r="E53" i="20"/>
  <c r="T40" i="17"/>
  <c r="D53" i="20"/>
  <c r="T40" i="16"/>
  <c r="C53" i="20"/>
  <c r="T40" i="15"/>
  <c r="B53" i="20"/>
  <c r="T39" i="26"/>
  <c r="I52" i="20"/>
  <c r="T39" i="24"/>
  <c r="H52" i="20"/>
  <c r="T39" i="23"/>
  <c r="G52" i="20"/>
  <c r="T39" i="22"/>
  <c r="F52" i="20"/>
  <c r="T39" i="21"/>
  <c r="E52" i="20"/>
  <c r="T39" i="17"/>
  <c r="D52" i="20"/>
  <c r="T39" i="16"/>
  <c r="C52" i="20"/>
  <c r="T39" i="15"/>
  <c r="B52" i="20"/>
  <c r="T38" i="26"/>
  <c r="I51" i="20"/>
  <c r="T38" i="24"/>
  <c r="H51" i="20"/>
  <c r="T38" i="23"/>
  <c r="G51" i="20"/>
  <c r="T38" i="22"/>
  <c r="F51" i="20"/>
  <c r="T38" i="21"/>
  <c r="E51" i="20"/>
  <c r="T38" i="17"/>
  <c r="D51" i="20"/>
  <c r="T38" i="16"/>
  <c r="C51" i="20"/>
  <c r="T38" i="15"/>
  <c r="B51" i="20"/>
  <c r="T37" i="26"/>
  <c r="I50" i="20"/>
  <c r="T37" i="24"/>
  <c r="H50" i="20"/>
  <c r="T37" i="23"/>
  <c r="G50" i="20"/>
  <c r="T37" i="22"/>
  <c r="F50" i="20"/>
  <c r="T37" i="21"/>
  <c r="E50" i="20"/>
  <c r="T37" i="17"/>
  <c r="D50" i="20"/>
  <c r="T37" i="16"/>
  <c r="C50" i="20"/>
  <c r="T37" i="15"/>
  <c r="B50" i="20"/>
  <c r="T36" i="26"/>
  <c r="I49" i="20"/>
  <c r="T36" i="24"/>
  <c r="H49" i="20"/>
  <c r="T36" i="23"/>
  <c r="G49" i="20"/>
  <c r="T36" i="22"/>
  <c r="F49" i="20"/>
  <c r="T36" i="21"/>
  <c r="E49" i="20"/>
  <c r="T36" i="17"/>
  <c r="D49" i="20"/>
  <c r="T36" i="16"/>
  <c r="C49" i="20"/>
  <c r="T36" i="15"/>
  <c r="B49" i="20"/>
  <c r="T35" i="26"/>
  <c r="I48" i="20"/>
  <c r="T35" i="24"/>
  <c r="H48" i="20"/>
  <c r="T35" i="23"/>
  <c r="G48" i="20"/>
  <c r="T35" i="22"/>
  <c r="F48" i="20"/>
  <c r="T35" i="21"/>
  <c r="E48" i="20"/>
  <c r="T35" i="17"/>
  <c r="D48" i="20"/>
  <c r="T35" i="16"/>
  <c r="C48" i="20"/>
  <c r="T35" i="15"/>
  <c r="B48" i="20"/>
  <c r="T34" i="26"/>
  <c r="I47" i="20"/>
  <c r="T34" i="24"/>
  <c r="H47" i="20"/>
  <c r="T34" i="23"/>
  <c r="G47" i="20"/>
  <c r="T34" i="22"/>
  <c r="F47" i="20"/>
  <c r="T34" i="21"/>
  <c r="E47" i="20"/>
  <c r="T34" i="17"/>
  <c r="D47" i="20"/>
  <c r="T34" i="16"/>
  <c r="C47" i="20"/>
  <c r="T34" i="15"/>
  <c r="B47" i="20"/>
  <c r="T33" i="26"/>
  <c r="I46" i="20"/>
  <c r="T33" i="24"/>
  <c r="H46" i="20"/>
  <c r="T33" i="23"/>
  <c r="G46" i="20"/>
  <c r="T33" i="22"/>
  <c r="F46" i="20"/>
  <c r="T33" i="21"/>
  <c r="E46" i="20"/>
  <c r="T33" i="17"/>
  <c r="D46" i="20"/>
  <c r="T33" i="16"/>
  <c r="C46" i="20"/>
  <c r="T33" i="15"/>
  <c r="B46" i="20"/>
  <c r="T32" i="26"/>
  <c r="I45" i="20"/>
  <c r="T32" i="24"/>
  <c r="H45" i="20"/>
  <c r="T32" i="23"/>
  <c r="G45" i="20"/>
  <c r="T32" i="22"/>
  <c r="F45" i="20"/>
  <c r="T32" i="21"/>
  <c r="E45" i="20"/>
  <c r="T32" i="17"/>
  <c r="D45" i="20"/>
  <c r="T32" i="16"/>
  <c r="C45" i="20"/>
  <c r="T32" i="15"/>
  <c r="B45" i="20"/>
  <c r="T31" i="26"/>
  <c r="I44" i="20"/>
  <c r="T31" i="24"/>
  <c r="H44" i="20"/>
  <c r="T31" i="23"/>
  <c r="G44" i="20"/>
  <c r="T31" i="22"/>
  <c r="F44" i="20"/>
  <c r="T31" i="21"/>
  <c r="E44" i="20"/>
  <c r="T31" i="17"/>
  <c r="D44" i="20"/>
  <c r="T31" i="16"/>
  <c r="C44" i="20"/>
  <c r="T31" i="15"/>
  <c r="B44" i="20"/>
  <c r="T30" i="26"/>
  <c r="I43" i="20"/>
  <c r="T30" i="24"/>
  <c r="H43" i="20"/>
  <c r="T30" i="23"/>
  <c r="G43" i="20"/>
  <c r="T30" i="22"/>
  <c r="F43" i="20"/>
  <c r="T30" i="21"/>
  <c r="E43" i="20"/>
  <c r="T30" i="17"/>
  <c r="D43" i="20"/>
  <c r="T30" i="16"/>
  <c r="C43" i="20"/>
  <c r="T30" i="15"/>
  <c r="B43" i="20"/>
  <c r="T29" i="26"/>
  <c r="I42" i="20"/>
  <c r="T29" i="24"/>
  <c r="H42" i="20"/>
  <c r="T29" i="23"/>
  <c r="G42" i="20"/>
  <c r="T29" i="22"/>
  <c r="F42" i="20"/>
  <c r="T29" i="21"/>
  <c r="E42" i="20"/>
  <c r="T29" i="17"/>
  <c r="D42" i="20"/>
  <c r="T29" i="16"/>
  <c r="C42" i="20"/>
  <c r="T29" i="15"/>
  <c r="B42" i="20"/>
  <c r="T28" i="26"/>
  <c r="I41" i="20"/>
  <c r="T28" i="24"/>
  <c r="H41" i="20"/>
  <c r="T28" i="23"/>
  <c r="G41" i="20"/>
  <c r="T28" i="22"/>
  <c r="F41" i="20"/>
  <c r="T28" i="21"/>
  <c r="E41" i="20"/>
  <c r="T28" i="17"/>
  <c r="D41" i="20"/>
  <c r="T28" i="16"/>
  <c r="C41" i="20"/>
  <c r="T28" i="15"/>
  <c r="B41" i="20"/>
  <c r="T27" i="26"/>
  <c r="I40" i="20"/>
  <c r="T27" i="24"/>
  <c r="H40" i="20"/>
  <c r="T27" i="23"/>
  <c r="G40" i="20"/>
  <c r="T27" i="22"/>
  <c r="F40" i="20"/>
  <c r="T27" i="21"/>
  <c r="E40" i="20"/>
  <c r="T27" i="17"/>
  <c r="D40" i="20"/>
  <c r="T27" i="16"/>
  <c r="C40" i="20"/>
  <c r="T27" i="15"/>
  <c r="B40" i="20"/>
  <c r="T26" i="26"/>
  <c r="I39" i="20"/>
  <c r="T26" i="24"/>
  <c r="H39" i="20"/>
  <c r="T26" i="23"/>
  <c r="G39" i="20"/>
  <c r="T26" i="22"/>
  <c r="F39" i="20"/>
  <c r="T26" i="21"/>
  <c r="E39" i="20"/>
  <c r="T26" i="17"/>
  <c r="D39" i="20"/>
  <c r="T26" i="16"/>
  <c r="C39" i="20"/>
  <c r="T26" i="15"/>
  <c r="B39" i="20"/>
  <c r="T25" i="26"/>
  <c r="I38" i="20"/>
  <c r="T25" i="24"/>
  <c r="H38" i="20"/>
  <c r="T25" i="23"/>
  <c r="G38" i="20"/>
  <c r="T25" i="22"/>
  <c r="F38" i="20"/>
  <c r="T25" i="21"/>
  <c r="E38" i="20"/>
  <c r="T25" i="17"/>
  <c r="D38" i="20"/>
  <c r="T25" i="16"/>
  <c r="C38" i="20"/>
  <c r="T25" i="15"/>
  <c r="B38" i="20"/>
  <c r="T24" i="26"/>
  <c r="I37" i="20"/>
  <c r="T24" i="24"/>
  <c r="H37" i="20"/>
  <c r="T24" i="23"/>
  <c r="G37" i="20"/>
  <c r="T24" i="22"/>
  <c r="F37" i="20"/>
  <c r="T24" i="21"/>
  <c r="E37" i="20"/>
  <c r="T24" i="17"/>
  <c r="D37" i="20"/>
  <c r="T24" i="16"/>
  <c r="C37" i="20"/>
  <c r="T24" i="15"/>
  <c r="B37" i="20"/>
  <c r="T23" i="26"/>
  <c r="I36" i="20"/>
  <c r="T23" i="24"/>
  <c r="H36" i="20"/>
  <c r="T23" i="23"/>
  <c r="G36" i="20"/>
  <c r="T23" i="22"/>
  <c r="F36" i="20"/>
  <c r="T23" i="21"/>
  <c r="E36" i="20"/>
  <c r="T23" i="17"/>
  <c r="D36" i="20"/>
  <c r="T23" i="16"/>
  <c r="C36" i="20"/>
  <c r="T23" i="15"/>
  <c r="B36" i="20"/>
  <c r="T22" i="26"/>
  <c r="I35" i="20"/>
  <c r="T22" i="24"/>
  <c r="H35" i="20"/>
  <c r="T22" i="23"/>
  <c r="G35" i="20"/>
  <c r="T22" i="22"/>
  <c r="F35" i="20"/>
  <c r="T22" i="21"/>
  <c r="E35" i="20"/>
  <c r="T22" i="17"/>
  <c r="D35" i="20"/>
  <c r="T22" i="16"/>
  <c r="C35" i="20"/>
  <c r="T22" i="15"/>
  <c r="B35" i="20"/>
  <c r="T21" i="26"/>
  <c r="I34" i="20"/>
  <c r="T21" i="24"/>
  <c r="H34" i="20"/>
  <c r="T21" i="23"/>
  <c r="G34" i="20"/>
  <c r="T21" i="22"/>
  <c r="F34" i="20"/>
  <c r="T21" i="21"/>
  <c r="E34" i="20"/>
  <c r="T21" i="17"/>
  <c r="D34" i="20"/>
  <c r="T21" i="16"/>
  <c r="C34" i="20"/>
  <c r="T21" i="15"/>
  <c r="B34" i="20"/>
  <c r="T20" i="26"/>
  <c r="I33" i="20"/>
  <c r="T20" i="24"/>
  <c r="H33" i="20"/>
  <c r="T20" i="23"/>
  <c r="G33" i="20"/>
  <c r="T20" i="22"/>
  <c r="F33" i="20"/>
  <c r="T20" i="21"/>
  <c r="E33" i="20"/>
  <c r="T20" i="17"/>
  <c r="D33" i="20"/>
  <c r="T20" i="16"/>
  <c r="C33" i="20"/>
  <c r="T20" i="15"/>
  <c r="B33" i="20"/>
  <c r="T19" i="26"/>
  <c r="I32" i="20"/>
  <c r="T19" i="24"/>
  <c r="H32" i="20"/>
  <c r="T19" i="23"/>
  <c r="G32" i="20"/>
  <c r="T19" i="22"/>
  <c r="F32" i="20"/>
  <c r="T19" i="21"/>
  <c r="E32" i="20"/>
  <c r="T19" i="17"/>
  <c r="D32" i="20"/>
  <c r="T19" i="16"/>
  <c r="C32" i="20"/>
  <c r="T19" i="15"/>
  <c r="B32" i="20"/>
  <c r="J2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18" i="27"/>
  <c r="J31" i="20"/>
  <c r="T44" i="27"/>
  <c r="J57" i="20"/>
  <c r="T43" i="27"/>
  <c r="J56" i="20"/>
  <c r="T42" i="27"/>
  <c r="J55" i="20"/>
  <c r="T41" i="27"/>
  <c r="J54" i="20"/>
  <c r="T40" i="27"/>
  <c r="J53" i="20"/>
  <c r="T39" i="27"/>
  <c r="J52" i="20"/>
  <c r="T38" i="27"/>
  <c r="J51" i="20"/>
  <c r="T37" i="27"/>
  <c r="J50" i="20"/>
  <c r="T36" i="27"/>
  <c r="J49" i="20"/>
  <c r="T35" i="27"/>
  <c r="J48" i="20"/>
  <c r="T34" i="27"/>
  <c r="J47" i="20"/>
  <c r="T33" i="27"/>
  <c r="J46" i="20"/>
  <c r="T32" i="27"/>
  <c r="J45" i="20"/>
  <c r="T31" i="27"/>
  <c r="J44" i="20"/>
  <c r="T30" i="27"/>
  <c r="J43" i="20"/>
  <c r="T29" i="27"/>
  <c r="J42" i="20"/>
  <c r="T28" i="27"/>
  <c r="J41" i="20"/>
  <c r="T27" i="27"/>
  <c r="J40" i="20"/>
  <c r="T26" i="27"/>
  <c r="J39" i="20"/>
  <c r="T25" i="27"/>
  <c r="J38" i="20"/>
  <c r="T24" i="27"/>
  <c r="J37" i="20"/>
  <c r="T23" i="27"/>
  <c r="J36" i="20"/>
  <c r="T22" i="27"/>
  <c r="J35" i="20"/>
  <c r="T21" i="27"/>
  <c r="J34" i="20"/>
  <c r="T20" i="27"/>
  <c r="J33" i="20"/>
  <c r="T19" i="27"/>
  <c r="J32" i="20"/>
</calcChain>
</file>

<file path=xl/sharedStrings.xml><?xml version="1.0" encoding="utf-8"?>
<sst xmlns="http://schemas.openxmlformats.org/spreadsheetml/2006/main" count="1754" uniqueCount="230">
  <si>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</si>
  <si>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</si>
  <si>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</si>
  <si>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</si>
  <si>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</si>
  <si>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</si>
  <si>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</si>
  <si>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</si>
  <si>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</si>
  <si>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</si>
  <si>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</si>
  <si>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</si>
  <si>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</si>
  <si>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</si>
  <si>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</si>
  <si>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</si>
  <si>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</si>
  <si>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</si>
  <si>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</si>
  <si>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</si>
  <si>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</si>
  <si>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</si>
  <si>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</si>
  <si>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</si>
  <si>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</si>
  <si>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</si>
  <si>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</si>
  <si>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</si>
  <si>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</si>
  <si>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</si>
  <si>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</si>
  <si>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</si>
  <si>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</si>
  <si>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</si>
  <si>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</si>
  <si>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</si>
  <si>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</si>
  <si>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</si>
  <si>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</si>
  <si>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</si>
  <si>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</si>
  <si>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</si>
  <si>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</si>
  <si>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</si>
  <si>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</si>
  <si>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</si>
  <si>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</si>
  <si>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</si>
  <si>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</si>
  <si>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</si>
  <si>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</si>
  <si>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</si>
  <si>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</si>
  <si>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</si>
  <si>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</si>
  <si>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</si>
  <si>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</si>
  <si>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</si>
  <si>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</si>
  <si>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</si>
  <si>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</si>
  <si>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</si>
  <si>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</si>
  <si>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</si>
  <si>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</si>
  <si>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</si>
  <si>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</si>
  <si>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</si>
  <si>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</si>
  <si>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</si>
  <si>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</si>
  <si>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</si>
  <si>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</si>
  <si>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</si>
  <si>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</si>
  <si>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</si>
  <si>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</si>
  <si>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</si>
  <si>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</si>
  <si>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</si>
  <si>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</si>
  <si>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</si>
  <si>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</si>
  <si>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</si>
  <si>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</si>
  <si>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</si>
  <si>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</si>
  <si>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</si>
  <si>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</si>
  <si>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</si>
  <si>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</si>
  <si>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</si>
  <si>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</si>
  <si>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</si>
  <si>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</si>
  <si>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</si>
  <si>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</si>
  <si>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</si>
  <si>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</si>
  <si>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</si>
  <si>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</si>
  <si>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</si>
  <si>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</si>
  <si>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</si>
  <si>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</si>
  <si>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</si>
  <si>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</si>
  <si>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</si>
  <si>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</si>
  <si>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</si>
  <si>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</si>
  <si>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</si>
  <si>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</si>
  <si>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</si>
  <si>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</si>
  <si>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#</t>
  </si>
  <si>
    <t>P_Jar</t>
  </si>
  <si>
    <t>Leakage</t>
  </si>
  <si>
    <t>time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</si>
  <si>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</si>
  <si>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</si>
  <si>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</si>
  <si>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</si>
  <si>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equivalent of dry soil approved by Jeff</t>
  </si>
  <si>
    <t>Composite</t>
  </si>
  <si>
    <t>WHC  Tube No.</t>
  </si>
  <si>
    <t>Tube empty</t>
  </si>
  <si>
    <t>Tube w soil</t>
  </si>
  <si>
    <t>Tube WHC</t>
  </si>
  <si>
    <t>GRrf_comp_0-10</t>
  </si>
  <si>
    <t>GRrf_comp_10-20</t>
  </si>
  <si>
    <t>GRrf_comp_20-30</t>
  </si>
  <si>
    <t>GRwf_comp_0-10</t>
  </si>
  <si>
    <t>GRwf_comp_10-20</t>
  </si>
  <si>
    <t>GRwf_comp_20-30</t>
  </si>
  <si>
    <t>GRpp_comp_0-10</t>
  </si>
  <si>
    <t>GRpp_comp_10-20</t>
  </si>
  <si>
    <t>GRpp_comp_20-30</t>
  </si>
  <si>
    <t>ANrf_comp_0-10</t>
  </si>
  <si>
    <t>ANrf_comp_10-20</t>
  </si>
  <si>
    <t>ANrf_comp_20-30</t>
  </si>
  <si>
    <t>ANwf_comp_0-10</t>
  </si>
  <si>
    <t>ANwf_comp_10-20</t>
  </si>
  <si>
    <t>ANwf_comp_20-30</t>
  </si>
  <si>
    <t>ANpp_comp_0-10</t>
  </si>
  <si>
    <t>ANpp_comp_10-20</t>
  </si>
  <si>
    <t>ANpp_comp_20-30</t>
  </si>
  <si>
    <t>BSrf_comp_0-10</t>
  </si>
  <si>
    <t>BSrf_comp_10-20</t>
  </si>
  <si>
    <t>BSrf_comp_20-30</t>
  </si>
  <si>
    <t>BSwf_comp_0-10</t>
  </si>
  <si>
    <t>BSwf_comp_10-20</t>
  </si>
  <si>
    <t>BSwf_comp_20-30</t>
  </si>
  <si>
    <t>BSpp_comp_0-10</t>
  </si>
  <si>
    <t>BSpp_comp_10-20</t>
  </si>
  <si>
    <t>BSpp_comp_20-30</t>
  </si>
  <si>
    <t>No.</t>
  </si>
  <si>
    <t>H2O added</t>
  </si>
  <si>
    <t>1_GRrf_comp_0-10</t>
  </si>
  <si>
    <t>2_GRrf_comp_10-20</t>
  </si>
  <si>
    <t>3_GRrf_comp_20-30</t>
  </si>
  <si>
    <t>4_GRwf_comp_0-10</t>
  </si>
  <si>
    <t>5_GRwf_comp_10-20</t>
  </si>
  <si>
    <t>6_GRwf_comp_20-30</t>
  </si>
  <si>
    <t>7_GRpp_comp_0-10</t>
  </si>
  <si>
    <t>8_GRpp_comp_10-20</t>
  </si>
  <si>
    <t>9_GRpp_comp_20-30</t>
  </si>
  <si>
    <t>10_ANrf_comp_0-10</t>
  </si>
  <si>
    <t>11_ANrf_comp_10-20</t>
  </si>
  <si>
    <t>12_ANrf_comp_20-30</t>
  </si>
  <si>
    <t>13_ANwf_comp_0-10</t>
  </si>
  <si>
    <t>14_ANwf_comp_10-20</t>
  </si>
  <si>
    <t>15_ANwf_comp_20-30</t>
  </si>
  <si>
    <t>16_ANpp_comp_0-10</t>
  </si>
  <si>
    <t>17_ANpp_comp_10-20</t>
  </si>
  <si>
    <t>18_ANpp_comp_20-30</t>
  </si>
  <si>
    <t>19_BSrf_comp_0-10</t>
  </si>
  <si>
    <t>20_BSrf_comp_10-20</t>
  </si>
  <si>
    <t>21_BSrf_comp_20-30</t>
  </si>
  <si>
    <t>22_BSwf_comp_0-10</t>
  </si>
  <si>
    <t>23_BSwf_comp_10-20</t>
  </si>
  <si>
    <t>24_BSwf_comp_20-30</t>
  </si>
  <si>
    <t>25_BSpp_comp_0-10</t>
  </si>
  <si>
    <t>26_BSpp_comp_10-20</t>
  </si>
  <si>
    <t>27_BSpp_comp_20-30</t>
  </si>
  <si>
    <t>Diff. Volume</t>
  </si>
  <si>
    <t xml:space="preserve">Expected CO2 </t>
  </si>
  <si>
    <t>extrahiert 27.02.2020</t>
  </si>
  <si>
    <t>extrahiert 02.03.2020</t>
  </si>
  <si>
    <t>extrahiert 09.03.2020</t>
  </si>
  <si>
    <t>name of the sample (obligatoric)</t>
  </si>
  <si>
    <t>flask name                         (for gas samples only)</t>
  </si>
  <si>
    <t>origin of the sample</t>
  </si>
  <si>
    <t>year of sampling (integer numbers only)</t>
  </si>
  <si>
    <t>inorganic carbon content in %         (not for gas samples)</t>
  </si>
  <si>
    <t>filling pressure     (bar)              (for gas samples only)</t>
  </si>
  <si>
    <t>comment</t>
  </si>
  <si>
    <t>reserved for the number in the BGC-DB in a far future</t>
  </si>
  <si>
    <r>
      <t xml:space="preserve">latitude       </t>
    </r>
    <r>
      <rPr>
        <b/>
        <sz val="10"/>
        <rFont val="Arial"/>
        <family val="2"/>
      </rPr>
      <t>(in decimal notation)</t>
    </r>
  </si>
  <si>
    <r>
      <t xml:space="preserve">longitude </t>
    </r>
    <r>
      <rPr>
        <b/>
        <sz val="10"/>
        <rFont val="Arial"/>
        <family val="2"/>
      </rPr>
      <t>(in decimal notation)</t>
    </r>
  </si>
  <si>
    <r>
      <t>organic carbon content in %         (gas samples: 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conc.in ppm )</t>
    </r>
  </si>
  <si>
    <t>7_GRpp_comp_Inc_0-10</t>
  </si>
  <si>
    <t>16_ANpp_comp_Inc_0-10</t>
  </si>
  <si>
    <t>25_BSpp_comp_Inc_0-10</t>
  </si>
  <si>
    <t>x</t>
  </si>
  <si>
    <t>SampleName</t>
  </si>
  <si>
    <t>PMeco</t>
  </si>
  <si>
    <t>ID</t>
  </si>
  <si>
    <t>timepoint_cmtv</t>
  </si>
  <si>
    <t>sheet_name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</si>
  <si>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</si>
  <si>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</si>
  <si>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</si>
  <si>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</si>
  <si>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</si>
  <si>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</si>
  <si>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</si>
  <si>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</si>
  <si>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</si>
  <si>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time_d</t>
  </si>
  <si>
    <t>mgCO2_jar</t>
  </si>
  <si>
    <t>2019_Inc_13.02.20</t>
  </si>
  <si>
    <t>2019_Inc_14.02.20</t>
  </si>
  <si>
    <t>2019_Inc_17.02.20</t>
  </si>
  <si>
    <t>2019_Inc_19.02.20</t>
  </si>
  <si>
    <t>2019_Inc_27.02.20</t>
  </si>
  <si>
    <t>2019_Inc_02.03.20</t>
  </si>
  <si>
    <t>2019_Inc_09.03.20</t>
  </si>
  <si>
    <t>2019_Inc_16.03.20</t>
  </si>
  <si>
    <t>2019_Inc_23.03.20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</si>
</sst>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31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7">
    <xf numFmtId="0" fontId="0" fillId="0" borderId="0"/>
    <xf numFmtId="0" fontId="2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2" borderId="0" xfId="0" applyNumberFormat="1" applyFill="1"/>
    <xf numFmtId="2" fontId="0" fillId="3" borderId="3" xfId="0" applyNumberFormat="1" applyFill="1" applyBorder="1"/>
    <xf numFmtId="2" fontId="0" fillId="0" borderId="0" xfId="0" applyNumberFormat="1"/>
    <xf numFmtId="2" fontId="0" fillId="3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2" borderId="0" xfId="0" applyNumberFormat="1" applyFill="1"/>
    <xf numFmtId="0" fontId="3" fillId="8" borderId="0" xfId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1" fontId="3" fillId="8" borderId="6" xfId="1" applyNumberFormat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2" fontId="3" fillId="9" borderId="6" xfId="1" applyNumberFormat="1" applyFont="1" applyFill="1" applyBorder="1" applyAlignment="1">
      <alignment horizontal="center"/>
    </xf>
    <xf numFmtId="0" fontId="3" fillId="10" borderId="0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center"/>
    </xf>
    <xf numFmtId="0" fontId="4" fillId="8" borderId="1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1" borderId="2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2" borderId="2" xfId="1" applyFont="1" applyFill="1" applyBorder="1" applyAlignment="1">
      <alignment horizontal="center"/>
    </xf>
    <xf numFmtId="2" fontId="3" fillId="12" borderId="2" xfId="1" applyNumberFormat="1" applyFont="1" applyFill="1" applyBorder="1" applyAlignment="1">
      <alignment horizontal="center"/>
    </xf>
    <xf numFmtId="0" fontId="3" fillId="12" borderId="11" xfId="1" applyFont="1" applyFill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3" borderId="13" xfId="1" applyFont="1" applyFill="1" applyBorder="1" applyAlignment="1">
      <alignment horizontal="center"/>
    </xf>
    <xf numFmtId="0" fontId="4" fillId="13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3" borderId="15" xfId="1" applyFont="1" applyFill="1" applyBorder="1" applyAlignment="1">
      <alignment horizontal="center"/>
    </xf>
    <xf numFmtId="0" fontId="4" fillId="13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4" fontId="0" fillId="0" borderId="0" xfId="0" applyNumberFormat="1"/>
    <xf numFmtId="0" fontId="5" fillId="0" borderId="0" xfId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2" fontId="0" fillId="14" borderId="0" xfId="0" applyNumberFormat="1" applyFill="1"/>
    <xf numFmtId="2" fontId="4" fillId="14" borderId="0" xfId="1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/>
    <xf numFmtId="2" fontId="22" fillId="9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horizontal="right" vertical="center" wrapText="1"/>
    </xf>
    <xf numFmtId="0" fontId="4" fillId="13" borderId="19" xfId="1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/>
    </xf>
    <xf numFmtId="167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17" xfId="0" applyFont="1" applyBorder="1"/>
    <xf numFmtId="0" fontId="23" fillId="15" borderId="17" xfId="0" applyFont="1" applyFill="1" applyBorder="1" applyAlignment="1">
      <alignment horizontal="center" wrapText="1"/>
    </xf>
    <xf numFmtId="0" fontId="23" fillId="16" borderId="17" xfId="0" applyFont="1" applyFill="1" applyBorder="1" applyAlignment="1">
      <alignment horizontal="center" wrapText="1"/>
    </xf>
    <xf numFmtId="0" fontId="26" fillId="0" borderId="17" xfId="0" applyFont="1" applyBorder="1" applyAlignment="1">
      <alignment horizontal="center"/>
    </xf>
    <xf numFmtId="167" fontId="4" fillId="0" borderId="17" xfId="1" applyNumberFormat="1" applyFont="1" applyFill="1" applyBorder="1" applyAlignment="1">
      <alignment horizontal="center"/>
    </xf>
    <xf numFmtId="0" fontId="27" fillId="0" borderId="17" xfId="0" applyFont="1" applyBorder="1"/>
    <xf numFmtId="0" fontId="22" fillId="0" borderId="17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7" xfId="0" applyFont="1" applyFill="1" applyBorder="1" applyAlignment="1">
      <alignment horizontal="center"/>
    </xf>
    <xf numFmtId="166" fontId="28" fillId="0" borderId="17" xfId="0" applyNumberFormat="1" applyFont="1" applyFill="1" applyBorder="1" applyAlignment="1">
      <alignment horizontal="center" wrapText="1"/>
    </xf>
    <xf numFmtId="166" fontId="28" fillId="0" borderId="17" xfId="0" applyNumberFormat="1" applyFont="1" applyFill="1" applyBorder="1" applyAlignment="1">
      <alignment horizontal="center"/>
    </xf>
    <xf numFmtId="166" fontId="28" fillId="0" borderId="1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17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0" fillId="17" borderId="0" xfId="0" applyFill="1"/>
  </cellXfs>
  <cellStyles count="3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Standard 3" xfId="1"/>
    <cellStyle name="Standard_Au_Dataimport2003" xfId="2"/>
  </cellStyles>
  <dxfs count="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'2019_Inc_13.02.20'!$D$3:$D$15</c:f>
              <c:numCache>
                <c:formatCode>0.00</c:formatCode>
                <c:ptCount val="13"/>
                <c:pt idx="0">
                  <c:v>1744.5</c:v>
                </c:pt>
                <c:pt idx="1">
                  <c:v>1550.8</c:v>
                </c:pt>
                <c:pt idx="2">
                  <c:v>1428.7</c:v>
                </c:pt>
                <c:pt idx="3">
                  <c:v>1220.9</c:v>
                </c:pt>
                <c:pt idx="4">
                  <c:v>1084.8</c:v>
                </c:pt>
                <c:pt idx="5">
                  <c:v>871.61</c:v>
                </c:pt>
                <c:pt idx="6">
                  <c:v>770.61</c:v>
                </c:pt>
                <c:pt idx="7">
                  <c:v>557.83</c:v>
                </c:pt>
                <c:pt idx="8">
                  <c:v>394.05</c:v>
                </c:pt>
                <c:pt idx="9" formatCode="General">
                  <c:v>125.84</c:v>
                </c:pt>
                <c:pt idx="10" formatCode="General">
                  <c:v>66.724</c:v>
                </c:pt>
                <c:pt idx="11" formatCode="General">
                  <c:v>29.912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95976"/>
        <c:axId val="-2066190568"/>
      </c:scatterChart>
      <c:valAx>
        <c:axId val="-206619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190568"/>
        <c:crosses val="autoZero"/>
        <c:crossBetween val="midCat"/>
      </c:valAx>
      <c:valAx>
        <c:axId val="-206619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195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44648"/>
        <c:axId val="-2066039144"/>
      </c:scatterChart>
      <c:valAx>
        <c:axId val="-206604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6039144"/>
        <c:crosses val="autoZero"/>
        <c:crossBetween val="midCat"/>
      </c:valAx>
      <c:valAx>
        <c:axId val="-206603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604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'2019_Inc_17.02.20'!$D$3:$D$15</c:f>
              <c:numCache>
                <c:formatCode>0.00</c:formatCode>
                <c:ptCount val="13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04472"/>
        <c:axId val="-2065999048"/>
      </c:scatterChart>
      <c:valAx>
        <c:axId val="-20660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99048"/>
        <c:crosses val="autoZero"/>
        <c:crossBetween val="midCat"/>
      </c:valAx>
      <c:valAx>
        <c:axId val="-206599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60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'2019_Inc_17.02.20'!$E$3:$E$15</c:f>
              <c:numCache>
                <c:formatCode>0.00</c:formatCode>
                <c:ptCount val="13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67048"/>
        <c:axId val="-2065961544"/>
      </c:scatterChart>
      <c:valAx>
        <c:axId val="-206596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61544"/>
        <c:crosses val="autoZero"/>
        <c:crossBetween val="midCat"/>
      </c:valAx>
      <c:valAx>
        <c:axId val="-206596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96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03256"/>
        <c:axId val="-2065197832"/>
      </c:scatterChart>
      <c:valAx>
        <c:axId val="-206520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197832"/>
        <c:crosses val="autoZero"/>
        <c:crossBetween val="midCat"/>
      </c:valAx>
      <c:valAx>
        <c:axId val="-206519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20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817928"/>
        <c:axId val="-2068824472"/>
      </c:scatterChart>
      <c:valAx>
        <c:axId val="-206881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824472"/>
        <c:crosses val="autoZero"/>
        <c:crossBetween val="midCat"/>
      </c:valAx>
      <c:valAx>
        <c:axId val="-206882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81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36264"/>
        <c:axId val="-2068630840"/>
      </c:scatterChart>
      <c:valAx>
        <c:axId val="-206863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630840"/>
        <c:crosses val="autoZero"/>
        <c:crossBetween val="midCat"/>
      </c:valAx>
      <c:valAx>
        <c:axId val="-206863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63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98728"/>
        <c:axId val="-2068593224"/>
      </c:scatterChart>
      <c:valAx>
        <c:axId val="-206859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93224"/>
        <c:crosses val="autoZero"/>
        <c:crossBetween val="midCat"/>
      </c:valAx>
      <c:valAx>
        <c:axId val="-206859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9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'2019_Inc_19.02.20'!$D$3:$D$15</c:f>
              <c:numCache>
                <c:formatCode>0.00</c:formatCode>
                <c:ptCount val="13"/>
                <c:pt idx="0">
                  <c:v>1726.9</c:v>
                </c:pt>
                <c:pt idx="1">
                  <c:v>1551.7</c:v>
                </c:pt>
                <c:pt idx="2">
                  <c:v>1364.5</c:v>
                </c:pt>
                <c:pt idx="3">
                  <c:v>1223.4</c:v>
                </c:pt>
                <c:pt idx="4">
                  <c:v>1067.2</c:v>
                </c:pt>
                <c:pt idx="5">
                  <c:v>891.0599999999999</c:v>
                </c:pt>
                <c:pt idx="6">
                  <c:v>707.28</c:v>
                </c:pt>
                <c:pt idx="7">
                  <c:v>509.25</c:v>
                </c:pt>
                <c:pt idx="8">
                  <c:v>391.1</c:v>
                </c:pt>
                <c:pt idx="9" formatCode="General">
                  <c:v>142.88</c:v>
                </c:pt>
                <c:pt idx="10" formatCode="General">
                  <c:v>68.08</c:v>
                </c:pt>
                <c:pt idx="11" formatCode="General">
                  <c:v>29.978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58472"/>
        <c:axId val="-2068553048"/>
      </c:scatterChart>
      <c:valAx>
        <c:axId val="-206855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53048"/>
        <c:crosses val="autoZero"/>
        <c:crossBetween val="midCat"/>
      </c:valAx>
      <c:valAx>
        <c:axId val="-2068553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58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'2019_Inc_19.02.20'!$E$3:$E$15</c:f>
              <c:numCache>
                <c:formatCode>0.00</c:formatCode>
                <c:ptCount val="13"/>
                <c:pt idx="0">
                  <c:v>455.24</c:v>
                </c:pt>
                <c:pt idx="1">
                  <c:v>419.03</c:v>
                </c:pt>
                <c:pt idx="2">
                  <c:v>397.48</c:v>
                </c:pt>
                <c:pt idx="3">
                  <c:v>342.47</c:v>
                </c:pt>
                <c:pt idx="4">
                  <c:v>308.04</c:v>
                </c:pt>
                <c:pt idx="5">
                  <c:v>245.03</c:v>
                </c:pt>
                <c:pt idx="6">
                  <c:v>220.94</c:v>
                </c:pt>
                <c:pt idx="7">
                  <c:v>155.24</c:v>
                </c:pt>
                <c:pt idx="8">
                  <c:v>120.87</c:v>
                </c:pt>
                <c:pt idx="9" formatCode="General">
                  <c:v>47.058</c:v>
                </c:pt>
                <c:pt idx="10" formatCode="General">
                  <c:v>24.179</c:v>
                </c:pt>
                <c:pt idx="11" formatCode="General">
                  <c:v>12.236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'2019_Inc_19.02.20'!$F$3:$F$15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520696"/>
        <c:axId val="-2068515192"/>
      </c:scatterChart>
      <c:valAx>
        <c:axId val="-206852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15192"/>
        <c:crosses val="autoZero"/>
        <c:crossBetween val="midCat"/>
      </c:valAx>
      <c:valAx>
        <c:axId val="-206851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52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07960"/>
        <c:axId val="-2089361576"/>
      </c:scatterChart>
      <c:valAx>
        <c:axId val="-208950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361576"/>
        <c:crosses val="autoZero"/>
        <c:crossBetween val="midCat"/>
      </c:valAx>
      <c:valAx>
        <c:axId val="-208936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0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'2019_Inc_13.02.20'!$E$3:$E$15</c:f>
              <c:numCache>
                <c:formatCode>0.00</c:formatCode>
                <c:ptCount val="13"/>
                <c:pt idx="0">
                  <c:v>480.29</c:v>
                </c:pt>
                <c:pt idx="1">
                  <c:v>422.31</c:v>
                </c:pt>
                <c:pt idx="2">
                  <c:v>369.36</c:v>
                </c:pt>
                <c:pt idx="3">
                  <c:v>341.53</c:v>
                </c:pt>
                <c:pt idx="4">
                  <c:v>314.9</c:v>
                </c:pt>
                <c:pt idx="5">
                  <c:v>256.94</c:v>
                </c:pt>
                <c:pt idx="6">
                  <c:v>215.59</c:v>
                </c:pt>
                <c:pt idx="7">
                  <c:v>154.3</c:v>
                </c:pt>
                <c:pt idx="8">
                  <c:v>113.94</c:v>
                </c:pt>
                <c:pt idx="9" formatCode="General">
                  <c:v>42.451</c:v>
                </c:pt>
                <c:pt idx="10" formatCode="General">
                  <c:v>23.322</c:v>
                </c:pt>
                <c:pt idx="11" formatCode="General">
                  <c:v>12.475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'2019_Inc_13.02.20'!$F$3:$F$15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51976"/>
        <c:axId val="-2066146472"/>
      </c:scatterChart>
      <c:valAx>
        <c:axId val="-206615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146472"/>
        <c:crosses val="autoZero"/>
        <c:crossBetween val="midCat"/>
      </c:valAx>
      <c:valAx>
        <c:axId val="-206614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15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64840"/>
        <c:axId val="-2089192232"/>
      </c:scatterChart>
      <c:valAx>
        <c:axId val="205596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192232"/>
        <c:crosses val="autoZero"/>
        <c:crossBetween val="midCat"/>
      </c:valAx>
      <c:valAx>
        <c:axId val="-208919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596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33096"/>
        <c:axId val="-2089475688"/>
      </c:scatterChart>
      <c:valAx>
        <c:axId val="-208913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475688"/>
        <c:crosses val="autoZero"/>
        <c:crossBetween val="midCat"/>
      </c:valAx>
      <c:valAx>
        <c:axId val="-208947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133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61784"/>
        <c:axId val="-2089056280"/>
      </c:scatterChart>
      <c:valAx>
        <c:axId val="-208906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56280"/>
        <c:crosses val="autoZero"/>
        <c:crossBetween val="midCat"/>
      </c:valAx>
      <c:valAx>
        <c:axId val="-208905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6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'2019_Inc_27.02.20'!$D$3:$D$15</c:f>
              <c:numCache>
                <c:formatCode>0.00</c:formatCode>
                <c:ptCount val="13"/>
                <c:pt idx="0">
                  <c:v>1655.4</c:v>
                </c:pt>
                <c:pt idx="1">
                  <c:v>1517.0</c:v>
                </c:pt>
                <c:pt idx="2">
                  <c:v>1406.7</c:v>
                </c:pt>
                <c:pt idx="3">
                  <c:v>1213.3</c:v>
                </c:pt>
                <c:pt idx="4">
                  <c:v>1032.5</c:v>
                </c:pt>
                <c:pt idx="5">
                  <c:v>883.35</c:v>
                </c:pt>
                <c:pt idx="6">
                  <c:v>747.66</c:v>
                </c:pt>
                <c:pt idx="7">
                  <c:v>519.8</c:v>
                </c:pt>
                <c:pt idx="8">
                  <c:v>387.19</c:v>
                </c:pt>
                <c:pt idx="9" formatCode="General">
                  <c:v>140.63</c:v>
                </c:pt>
                <c:pt idx="10" formatCode="General">
                  <c:v>55.657</c:v>
                </c:pt>
                <c:pt idx="11" formatCode="General">
                  <c:v>28.123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39448"/>
        <c:axId val="-2070034024"/>
      </c:scatterChart>
      <c:valAx>
        <c:axId val="-207003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034024"/>
        <c:crosses val="autoZero"/>
        <c:crossBetween val="midCat"/>
      </c:valAx>
      <c:valAx>
        <c:axId val="-207003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03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'2019_Inc_27.02.20'!$E$3:$E$15</c:f>
              <c:numCache>
                <c:formatCode>0.00</c:formatCode>
                <c:ptCount val="13"/>
                <c:pt idx="0">
                  <c:v>438.58</c:v>
                </c:pt>
                <c:pt idx="1">
                  <c:v>417.18</c:v>
                </c:pt>
                <c:pt idx="2">
                  <c:v>374.32</c:v>
                </c:pt>
                <c:pt idx="3">
                  <c:v>334.4</c:v>
                </c:pt>
                <c:pt idx="4">
                  <c:v>304.98</c:v>
                </c:pt>
                <c:pt idx="5">
                  <c:v>255.73</c:v>
                </c:pt>
                <c:pt idx="6">
                  <c:v>209.63</c:v>
                </c:pt>
                <c:pt idx="7">
                  <c:v>151.76</c:v>
                </c:pt>
                <c:pt idx="8">
                  <c:v>116.63</c:v>
                </c:pt>
                <c:pt idx="9" formatCode="General">
                  <c:v>47.209</c:v>
                </c:pt>
                <c:pt idx="10" formatCode="General">
                  <c:v>20.044</c:v>
                </c:pt>
                <c:pt idx="11" formatCode="General">
                  <c:v>10.598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'2019_Inc_27.02.20'!$F$3:$F$15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001560"/>
        <c:axId val="-2069996056"/>
      </c:scatterChart>
      <c:valAx>
        <c:axId val="-207000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9996056"/>
        <c:crosses val="autoZero"/>
        <c:crossBetween val="midCat"/>
      </c:valAx>
      <c:valAx>
        <c:axId val="-206999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000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67912"/>
        <c:axId val="-2089023512"/>
      </c:scatterChart>
      <c:valAx>
        <c:axId val="-208946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23512"/>
        <c:crosses val="autoZero"/>
        <c:crossBetween val="midCat"/>
      </c:valAx>
      <c:valAx>
        <c:axId val="-208902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46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40808"/>
        <c:axId val="-2089035320"/>
      </c:scatterChart>
      <c:valAx>
        <c:axId val="-208904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35320"/>
        <c:crosses val="autoZero"/>
        <c:crossBetween val="midCat"/>
      </c:valAx>
      <c:valAx>
        <c:axId val="-208903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4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46232"/>
        <c:axId val="2055954568"/>
      </c:scatterChart>
      <c:valAx>
        <c:axId val="-20895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5954568"/>
        <c:crosses val="autoZero"/>
        <c:crossBetween val="midCat"/>
      </c:valAx>
      <c:valAx>
        <c:axId val="205595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4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86856"/>
        <c:axId val="-2089593224"/>
      </c:scatterChart>
      <c:valAx>
        <c:axId val="-20895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93224"/>
        <c:crosses val="autoZero"/>
        <c:crossBetween val="midCat"/>
      </c:valAx>
      <c:valAx>
        <c:axId val="-208959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58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'2019_Inc_02.03.20'!$D$3:$D$15</c:f>
              <c:numCache>
                <c:formatCode>0.00</c:formatCode>
                <c:ptCount val="13"/>
                <c:pt idx="0">
                  <c:v>1646.4</c:v>
                </c:pt>
                <c:pt idx="1">
                  <c:v>1483.3</c:v>
                </c:pt>
                <c:pt idx="2">
                  <c:v>1345.1</c:v>
                </c:pt>
                <c:pt idx="3">
                  <c:v>1176.0</c:v>
                </c:pt>
                <c:pt idx="4">
                  <c:v>1042.7</c:v>
                </c:pt>
                <c:pt idx="5">
                  <c:v>838.4299999999999</c:v>
                </c:pt>
                <c:pt idx="6">
                  <c:v>728.01</c:v>
                </c:pt>
                <c:pt idx="7">
                  <c:v>524.37</c:v>
                </c:pt>
                <c:pt idx="8">
                  <c:v>383.57</c:v>
                </c:pt>
                <c:pt idx="9" formatCode="General">
                  <c:v>144.05</c:v>
                </c:pt>
                <c:pt idx="10" formatCode="General">
                  <c:v>66.812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97608"/>
        <c:axId val="-2065892184"/>
      </c:scatterChart>
      <c:valAx>
        <c:axId val="-206589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92184"/>
        <c:crosses val="autoZero"/>
        <c:crossBetween val="midCat"/>
      </c:valAx>
      <c:valAx>
        <c:axId val="-206589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89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19128"/>
        <c:axId val="-2065713704"/>
      </c:scatterChart>
      <c:valAx>
        <c:axId val="-206571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713704"/>
        <c:crosses val="autoZero"/>
        <c:crossBetween val="midCat"/>
      </c:valAx>
      <c:valAx>
        <c:axId val="-206571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719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'2019_Inc_02.03.20'!$E$3:$E$15</c:f>
              <c:numCache>
                <c:formatCode>0.00</c:formatCode>
                <c:ptCount val="13"/>
                <c:pt idx="0">
                  <c:v>426.59</c:v>
                </c:pt>
                <c:pt idx="1">
                  <c:v>378.72</c:v>
                </c:pt>
                <c:pt idx="2">
                  <c:v>345.08</c:v>
                </c:pt>
                <c:pt idx="3">
                  <c:v>299.03</c:v>
                </c:pt>
                <c:pt idx="4">
                  <c:v>279.25</c:v>
                </c:pt>
                <c:pt idx="5">
                  <c:v>224.06</c:v>
                </c:pt>
                <c:pt idx="6">
                  <c:v>188.96</c:v>
                </c:pt>
                <c:pt idx="7">
                  <c:v>136.39</c:v>
                </c:pt>
                <c:pt idx="8">
                  <c:v>102.56</c:v>
                </c:pt>
                <c:pt idx="9" formatCode="General">
                  <c:v>40.64</c:v>
                </c:pt>
                <c:pt idx="10" formatCode="General">
                  <c:v>21.301</c:v>
                </c:pt>
                <c:pt idx="11" formatCode="General">
                  <c:v>10.692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'2019_Inc_02.03.20'!$F$3:$F$15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28664"/>
        <c:axId val="-2067723160"/>
      </c:scatterChart>
      <c:valAx>
        <c:axId val="-206772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723160"/>
        <c:crosses val="autoZero"/>
        <c:crossBetween val="midCat"/>
      </c:valAx>
      <c:valAx>
        <c:axId val="-206772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72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64328"/>
        <c:axId val="-2141842280"/>
      </c:scatterChart>
      <c:valAx>
        <c:axId val="-209526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41842280"/>
        <c:crosses val="autoZero"/>
        <c:crossBetween val="midCat"/>
      </c:valAx>
      <c:valAx>
        <c:axId val="-214184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26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485416"/>
        <c:axId val="-2068479960"/>
      </c:scatterChart>
      <c:valAx>
        <c:axId val="-206848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479960"/>
        <c:crosses val="autoZero"/>
        <c:crossBetween val="midCat"/>
      </c:valAx>
      <c:valAx>
        <c:axId val="-206847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48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02904"/>
        <c:axId val="-2110941368"/>
      </c:scatterChart>
      <c:valAx>
        <c:axId val="-211140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0941368"/>
        <c:crosses val="autoZero"/>
        <c:crossBetween val="midCat"/>
      </c:valAx>
      <c:valAx>
        <c:axId val="-211094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140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04808"/>
        <c:axId val="-2108716408"/>
      </c:scatterChart>
      <c:valAx>
        <c:axId val="-211270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8716408"/>
        <c:crosses val="autoZero"/>
        <c:crossBetween val="midCat"/>
      </c:valAx>
      <c:valAx>
        <c:axId val="-210871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270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'2019_Inc_09.03.20'!$D$3:$D$15</c:f>
              <c:numCache>
                <c:formatCode>0.00</c:formatCode>
                <c:ptCount val="13"/>
                <c:pt idx="0">
                  <c:v>1659.8</c:v>
                </c:pt>
                <c:pt idx="1">
                  <c:v>1461.8</c:v>
                </c:pt>
                <c:pt idx="2">
                  <c:v>1374.3</c:v>
                </c:pt>
                <c:pt idx="3">
                  <c:v>1140.2</c:v>
                </c:pt>
                <c:pt idx="4">
                  <c:v>1054.0</c:v>
                </c:pt>
                <c:pt idx="5">
                  <c:v>823.77</c:v>
                </c:pt>
                <c:pt idx="6">
                  <c:v>708.59</c:v>
                </c:pt>
                <c:pt idx="7">
                  <c:v>519.9400000000001</c:v>
                </c:pt>
                <c:pt idx="8">
                  <c:v>388.24</c:v>
                </c:pt>
                <c:pt idx="9" formatCode="General">
                  <c:v>147.4</c:v>
                </c:pt>
                <c:pt idx="10" formatCode="General">
                  <c:v>67.80500000000001</c:v>
                </c:pt>
                <c:pt idx="11" formatCode="General">
                  <c:v>29.584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49752"/>
        <c:axId val="-2088244680"/>
      </c:scatterChart>
      <c:valAx>
        <c:axId val="-2088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244680"/>
        <c:crosses val="autoZero"/>
        <c:crossBetween val="midCat"/>
      </c:valAx>
      <c:valAx>
        <c:axId val="-208824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04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'2019_Inc_09.03.20'!$E$3:$E$15</c:f>
              <c:numCache>
                <c:formatCode>0.00</c:formatCode>
                <c:ptCount val="13"/>
                <c:pt idx="0">
                  <c:v>413.58</c:v>
                </c:pt>
                <c:pt idx="1">
                  <c:v>387.96</c:v>
                </c:pt>
                <c:pt idx="2">
                  <c:v>338.83</c:v>
                </c:pt>
                <c:pt idx="3">
                  <c:v>316.44</c:v>
                </c:pt>
                <c:pt idx="4">
                  <c:v>280.31</c:v>
                </c:pt>
                <c:pt idx="5">
                  <c:v>232.1</c:v>
                </c:pt>
                <c:pt idx="6">
                  <c:v>192.59</c:v>
                </c:pt>
                <c:pt idx="7">
                  <c:v>139.28</c:v>
                </c:pt>
                <c:pt idx="8">
                  <c:v>100.84</c:v>
                </c:pt>
                <c:pt idx="9" formatCode="General">
                  <c:v>43.814</c:v>
                </c:pt>
                <c:pt idx="10" formatCode="General">
                  <c:v>21.642</c:v>
                </c:pt>
                <c:pt idx="11" formatCode="General">
                  <c:v>10.93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'2019_Inc_09.03.20'!$F$3:$F$15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46696"/>
        <c:axId val="-2095585640"/>
      </c:scatterChart>
      <c:valAx>
        <c:axId val="-21412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5585640"/>
        <c:crosses val="autoZero"/>
        <c:crossBetween val="midCat"/>
      </c:valAx>
      <c:valAx>
        <c:axId val="-209558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4124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04152"/>
        <c:axId val="2098688664"/>
      </c:scatterChart>
      <c:valAx>
        <c:axId val="20986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8688664"/>
        <c:crosses val="autoZero"/>
        <c:crossBetween val="midCat"/>
      </c:valAx>
      <c:valAx>
        <c:axId val="209868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860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6760"/>
        <c:axId val="-2068106104"/>
      </c:scatterChart>
      <c:valAx>
        <c:axId val="-206809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106104"/>
        <c:crosses val="autoZero"/>
        <c:crossBetween val="midCat"/>
      </c:valAx>
      <c:valAx>
        <c:axId val="-206810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096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341368"/>
        <c:axId val="-2065335944"/>
      </c:scatterChart>
      <c:valAx>
        <c:axId val="-206534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35944"/>
        <c:crosses val="autoZero"/>
        <c:crossBetween val="midCat"/>
      </c:valAx>
      <c:valAx>
        <c:axId val="-206533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34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58936"/>
        <c:axId val="-2065853432"/>
      </c:scatterChart>
      <c:valAx>
        <c:axId val="-206585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853432"/>
        <c:crosses val="autoZero"/>
        <c:crossBetween val="midCat"/>
      </c:valAx>
      <c:valAx>
        <c:axId val="-206585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85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267752"/>
        <c:axId val="-2065262248"/>
      </c:scatterChart>
      <c:valAx>
        <c:axId val="-206526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262248"/>
        <c:crosses val="autoZero"/>
        <c:crossBetween val="midCat"/>
      </c:valAx>
      <c:valAx>
        <c:axId val="-20652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5267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'2019_Inc_16.03.20'!$D$3:$D$15</c:f>
              <c:numCache>
                <c:formatCode>0.00</c:formatCode>
                <c:ptCount val="13"/>
                <c:pt idx="0">
                  <c:v>1661.5</c:v>
                </c:pt>
                <c:pt idx="1">
                  <c:v>1433.4</c:v>
                </c:pt>
                <c:pt idx="2">
                  <c:v>1344.4</c:v>
                </c:pt>
                <c:pt idx="3">
                  <c:v>1166.3</c:v>
                </c:pt>
                <c:pt idx="4">
                  <c:v>1047.5</c:v>
                </c:pt>
                <c:pt idx="5">
                  <c:v>824.0599999999999</c:v>
                </c:pt>
                <c:pt idx="6">
                  <c:v>724.98</c:v>
                </c:pt>
                <c:pt idx="7">
                  <c:v>509.96</c:v>
                </c:pt>
                <c:pt idx="8">
                  <c:v>383.46</c:v>
                </c:pt>
                <c:pt idx="9" formatCode="General">
                  <c:v>129.6</c:v>
                </c:pt>
                <c:pt idx="10" formatCode="General">
                  <c:v>57.518</c:v>
                </c:pt>
                <c:pt idx="11" formatCode="General">
                  <c:v>23.549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49528"/>
        <c:axId val="-2111302152"/>
      </c:scatterChart>
      <c:valAx>
        <c:axId val="-21113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1302152"/>
        <c:crosses val="autoZero"/>
        <c:crossBetween val="midCat"/>
      </c:valAx>
      <c:valAx>
        <c:axId val="-211130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134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'2019_Inc_16.03.20'!$E$3:$E$15</c:f>
              <c:numCache>
                <c:formatCode>0.00</c:formatCode>
                <c:ptCount val="13"/>
                <c:pt idx="0">
                  <c:v>408.18</c:v>
                </c:pt>
                <c:pt idx="1">
                  <c:v>383.61</c:v>
                </c:pt>
                <c:pt idx="2">
                  <c:v>327.89</c:v>
                </c:pt>
                <c:pt idx="3">
                  <c:v>287.66</c:v>
                </c:pt>
                <c:pt idx="4">
                  <c:v>273.71</c:v>
                </c:pt>
                <c:pt idx="5">
                  <c:v>225.56</c:v>
                </c:pt>
                <c:pt idx="6">
                  <c:v>182.93</c:v>
                </c:pt>
                <c:pt idx="7">
                  <c:v>139.69</c:v>
                </c:pt>
                <c:pt idx="8">
                  <c:v>106.46</c:v>
                </c:pt>
                <c:pt idx="9" formatCode="General">
                  <c:v>37.85</c:v>
                </c:pt>
                <c:pt idx="10" formatCode="General">
                  <c:v>18.415</c:v>
                </c:pt>
                <c:pt idx="11" formatCode="General">
                  <c:v>10.206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'2019_Inc_16.03.20'!$F$3:$F$15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138152"/>
        <c:axId val="-2090234104"/>
      </c:scatterChart>
      <c:valAx>
        <c:axId val="-206813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0234104"/>
        <c:crosses val="autoZero"/>
        <c:crossBetween val="midCat"/>
      </c:valAx>
      <c:valAx>
        <c:axId val="-2090234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13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97352"/>
        <c:axId val="-2088091944"/>
      </c:scatterChart>
      <c:valAx>
        <c:axId val="-208809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091944"/>
        <c:crosses val="autoZero"/>
        <c:crossBetween val="midCat"/>
      </c:valAx>
      <c:valAx>
        <c:axId val="-208809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09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22504"/>
        <c:axId val="-2082628360"/>
      </c:scatterChart>
      <c:valAx>
        <c:axId val="-208822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628360"/>
        <c:crosses val="autoZero"/>
        <c:crossBetween val="midCat"/>
      </c:valAx>
      <c:valAx>
        <c:axId val="-208262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22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96200"/>
        <c:axId val="-2083839672"/>
      </c:scatterChart>
      <c:valAx>
        <c:axId val="-209219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839672"/>
        <c:crosses val="autoZero"/>
        <c:crossBetween val="midCat"/>
      </c:valAx>
      <c:valAx>
        <c:axId val="-208383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19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'2019_Inc_14.02.20'!$E$3:$E$14</c:f>
              <c:numCache>
                <c:formatCode>0.00</c:formatCode>
                <c:ptCount val="12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89000"/>
        <c:axId val="-2092283544"/>
      </c:scatterChart>
      <c:valAx>
        <c:axId val="-209228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283544"/>
        <c:crosses val="autoZero"/>
        <c:crossBetween val="midCat"/>
      </c:valAx>
      <c:valAx>
        <c:axId val="-209228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289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'2019_Inc_23.03.20'!$D$3:$D$15</c:f>
              <c:numCache>
                <c:formatCode>0.00</c:formatCode>
                <c:ptCount val="13"/>
                <c:pt idx="0">
                  <c:v>1609.0</c:v>
                </c:pt>
                <c:pt idx="1">
                  <c:v>1459.9</c:v>
                </c:pt>
                <c:pt idx="2">
                  <c:v>1324.6</c:v>
                </c:pt>
                <c:pt idx="3">
                  <c:v>1143.4</c:v>
                </c:pt>
                <c:pt idx="4">
                  <c:v>1012.3</c:v>
                </c:pt>
                <c:pt idx="5">
                  <c:v>841.97</c:v>
                </c:pt>
                <c:pt idx="6">
                  <c:v>707.85</c:v>
                </c:pt>
                <c:pt idx="7">
                  <c:v>483.08</c:v>
                </c:pt>
                <c:pt idx="8">
                  <c:v>374.3</c:v>
                </c:pt>
                <c:pt idx="9" formatCode="General">
                  <c:v>119.32</c:v>
                </c:pt>
                <c:pt idx="10" formatCode="General">
                  <c:v>62.112</c:v>
                </c:pt>
                <c:pt idx="11" formatCode="General">
                  <c:v>29.112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29640"/>
        <c:axId val="-2110924296"/>
      </c:scatterChart>
      <c:valAx>
        <c:axId val="-211092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0924296"/>
        <c:crosses val="autoZero"/>
        <c:crossBetween val="midCat"/>
      </c:valAx>
      <c:valAx>
        <c:axId val="-211092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092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'2019_Inc_23.03.20'!$E$3:$E$15</c:f>
              <c:numCache>
                <c:formatCode>0.00</c:formatCode>
                <c:ptCount val="13"/>
                <c:pt idx="0">
                  <c:v>428.83</c:v>
                </c:pt>
                <c:pt idx="1">
                  <c:v>364.99</c:v>
                </c:pt>
                <c:pt idx="2">
                  <c:v>344.92</c:v>
                </c:pt>
                <c:pt idx="3">
                  <c:v>310.52</c:v>
                </c:pt>
                <c:pt idx="4">
                  <c:v>270.94</c:v>
                </c:pt>
                <c:pt idx="5">
                  <c:v>210.48</c:v>
                </c:pt>
                <c:pt idx="6">
                  <c:v>158.41</c:v>
                </c:pt>
                <c:pt idx="7">
                  <c:v>127.06</c:v>
                </c:pt>
                <c:pt idx="8">
                  <c:v>99.632</c:v>
                </c:pt>
                <c:pt idx="9" formatCode="General">
                  <c:v>38.853</c:v>
                </c:pt>
                <c:pt idx="10" formatCode="General">
                  <c:v>22.326</c:v>
                </c:pt>
                <c:pt idx="11" formatCode="General">
                  <c:v>11.504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'2019_Inc_23.03.20'!$F$3:$F$15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88040"/>
        <c:axId val="-2065082536"/>
      </c:scatterChart>
      <c:valAx>
        <c:axId val="-206508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082536"/>
        <c:crosses val="autoZero"/>
        <c:crossBetween val="midCat"/>
      </c:valAx>
      <c:valAx>
        <c:axId val="-206508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08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'2019_Inc_14.02.20'!$D$3:$D$15</c:f>
              <c:numCache>
                <c:formatCode>0.00</c:formatCode>
                <c:ptCount val="13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01096"/>
        <c:axId val="-2066395672"/>
      </c:scatterChart>
      <c:valAx>
        <c:axId val="-20664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395672"/>
        <c:crosses val="autoZero"/>
        <c:crossBetween val="midCat"/>
      </c:valAx>
      <c:valAx>
        <c:axId val="-206639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40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'2019_Inc_14.02.20'!$E$3:$E$15</c:f>
              <c:numCache>
                <c:formatCode>0.00</c:formatCode>
                <c:ptCount val="13"/>
                <c:pt idx="0">
                  <c:v>457.71</c:v>
                </c:pt>
                <c:pt idx="1">
                  <c:v>419.3</c:v>
                </c:pt>
                <c:pt idx="2">
                  <c:v>397.66</c:v>
                </c:pt>
                <c:pt idx="3">
                  <c:v>342.06</c:v>
                </c:pt>
                <c:pt idx="4">
                  <c:v>310.51</c:v>
                </c:pt>
                <c:pt idx="5">
                  <c:v>254.57</c:v>
                </c:pt>
                <c:pt idx="6">
                  <c:v>212.91</c:v>
                </c:pt>
                <c:pt idx="7">
                  <c:v>157.87</c:v>
                </c:pt>
                <c:pt idx="8">
                  <c:v>121.37</c:v>
                </c:pt>
                <c:pt idx="9" formatCode="General">
                  <c:v>47.766</c:v>
                </c:pt>
                <c:pt idx="10" formatCode="General">
                  <c:v>22.264</c:v>
                </c:pt>
                <c:pt idx="11" formatCode="General">
                  <c:v>11.806</c:v>
                </c:pt>
                <c:pt idx="12" formatCode="General">
                  <c:v>0.0</c:v>
                </c:pt>
              </c:numCache>
            </c:numRef>
          </c:xVal>
          <c:yVal>
            <c:numRef>
              <c:f>'2019_Inc_14.02.20'!$F$3:$F$15</c:f>
              <c:numCache>
                <c:formatCode>0.00000</c:formatCode>
                <c:ptCount val="13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743864"/>
        <c:axId val="-2066068136"/>
      </c:scatterChart>
      <c:valAx>
        <c:axId val="-206574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6068136"/>
        <c:crosses val="autoZero"/>
        <c:crossBetween val="midCat"/>
      </c:valAx>
      <c:valAx>
        <c:axId val="-2066068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5743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'2019_Inc_17.02.20'!$D$3:$D$14</c:f>
              <c:numCache>
                <c:formatCode>0.00</c:formatCode>
                <c:ptCount val="12"/>
                <c:pt idx="0">
                  <c:v>1740.2</c:v>
                </c:pt>
                <c:pt idx="1">
                  <c:v>1538.7</c:v>
                </c:pt>
                <c:pt idx="2">
                  <c:v>1388.4</c:v>
                </c:pt>
                <c:pt idx="3">
                  <c:v>1205.1</c:v>
                </c:pt>
                <c:pt idx="4">
                  <c:v>1071.0</c:v>
                </c:pt>
                <c:pt idx="5">
                  <c:v>856.66</c:v>
                </c:pt>
                <c:pt idx="6">
                  <c:v>741.45</c:v>
                </c:pt>
                <c:pt idx="7">
                  <c:v>531.38</c:v>
                </c:pt>
                <c:pt idx="8">
                  <c:v>396.81</c:v>
                </c:pt>
                <c:pt idx="9" formatCode="General">
                  <c:v>146.75</c:v>
                </c:pt>
                <c:pt idx="10" formatCode="General">
                  <c:v>63.677</c:v>
                </c:pt>
                <c:pt idx="11" formatCode="General">
                  <c:v>31.644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02568"/>
        <c:axId val="-2088997288"/>
      </c:scatterChart>
      <c:valAx>
        <c:axId val="-208900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997288"/>
        <c:crosses val="autoZero"/>
        <c:crossBetween val="midCat"/>
      </c:valAx>
      <c:valAx>
        <c:axId val="-208899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9002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'2019_Inc_17.02.20'!$E$3:$E$14</c:f>
              <c:numCache>
                <c:formatCode>0.00</c:formatCode>
                <c:ptCount val="12"/>
                <c:pt idx="0">
                  <c:v>459.52</c:v>
                </c:pt>
                <c:pt idx="1">
                  <c:v>422.76</c:v>
                </c:pt>
                <c:pt idx="2">
                  <c:v>402.16</c:v>
                </c:pt>
                <c:pt idx="3">
                  <c:v>353.58</c:v>
                </c:pt>
                <c:pt idx="4">
                  <c:v>317.92</c:v>
                </c:pt>
                <c:pt idx="5">
                  <c:v>258.71</c:v>
                </c:pt>
                <c:pt idx="6">
                  <c:v>211.47</c:v>
                </c:pt>
                <c:pt idx="7">
                  <c:v>150.11</c:v>
                </c:pt>
                <c:pt idx="8">
                  <c:v>115.44</c:v>
                </c:pt>
                <c:pt idx="9" formatCode="General">
                  <c:v>48.525</c:v>
                </c:pt>
                <c:pt idx="10" formatCode="General">
                  <c:v>23.18</c:v>
                </c:pt>
                <c:pt idx="11" formatCode="General">
                  <c:v>12.081</c:v>
                </c:pt>
              </c:numCache>
            </c:numRef>
          </c:xVal>
          <c:yVal>
            <c:numRef>
              <c:f>'2019_Inc_17.02.20'!$F$3:$F$14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64936"/>
        <c:axId val="-2088959432"/>
      </c:scatterChart>
      <c:valAx>
        <c:axId val="-20889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959432"/>
        <c:crosses val="autoZero"/>
        <c:crossBetween val="midCat"/>
      </c:valAx>
      <c:valAx>
        <c:axId val="-208895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96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'2019_Inc_14.02.20'!$D$3:$D$14</c:f>
              <c:numCache>
                <c:formatCode>0.00</c:formatCode>
                <c:ptCount val="12"/>
                <c:pt idx="0">
                  <c:v>1722.1</c:v>
                </c:pt>
                <c:pt idx="1">
                  <c:v>1545.0</c:v>
                </c:pt>
                <c:pt idx="2">
                  <c:v>1425.4</c:v>
                </c:pt>
                <c:pt idx="3">
                  <c:v>1237.3</c:v>
                </c:pt>
                <c:pt idx="4">
                  <c:v>1125.1</c:v>
                </c:pt>
                <c:pt idx="5">
                  <c:v>908.07</c:v>
                </c:pt>
                <c:pt idx="6">
                  <c:v>745.98</c:v>
                </c:pt>
                <c:pt idx="7">
                  <c:v>547.18</c:v>
                </c:pt>
                <c:pt idx="8">
                  <c:v>404.99</c:v>
                </c:pt>
                <c:pt idx="9" formatCode="General">
                  <c:v>153.08</c:v>
                </c:pt>
                <c:pt idx="10" formatCode="General">
                  <c:v>67.5</c:v>
                </c:pt>
                <c:pt idx="11" formatCode="General">
                  <c:v>31.504</c:v>
                </c:pt>
              </c:numCache>
            </c:numRef>
          </c:xVal>
          <c:yVal>
            <c:numRef>
              <c:f>'2019_Inc_14.02.20'!$F$3:$F$14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07608"/>
        <c:axId val="-2088802184"/>
      </c:scatterChart>
      <c:valAx>
        <c:axId val="-208880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802184"/>
        <c:crosses val="autoZero"/>
        <c:crossBetween val="midCat"/>
      </c:valAx>
      <c:valAx>
        <c:axId val="-208880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8880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C_SierraNevada_Incubations_Beem-Miller_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A2" t="str">
            <v>not modified</v>
          </cell>
        </row>
        <row r="3">
          <cell r="A3" t="str">
            <v>decalcify</v>
          </cell>
        </row>
        <row r="4">
          <cell r="A4" t="str">
            <v>inorganic carbon</v>
          </cell>
        </row>
        <row r="5">
          <cell r="A5" t="str">
            <v>cellulose</v>
          </cell>
        </row>
        <row r="6">
          <cell r="A6" t="str">
            <v>charcoal</v>
          </cell>
        </row>
        <row r="7">
          <cell r="A7" t="str">
            <v>bone collagen</v>
          </cell>
        </row>
        <row r="8">
          <cell r="A8" t="str">
            <v>other chemistry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120</v>
      </c>
    </row>
    <row r="4" spans="1:1">
      <c r="A4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7" workbookViewId="0">
      <selection activeCell="A18" sqref="A18:N44"/>
    </sheetView>
  </sheetViews>
  <sheetFormatPr baseColWidth="10" defaultRowHeight="14" x14ac:dyDescent="0"/>
  <cols>
    <col min="2" max="2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1722.1</v>
      </c>
      <c r="E3" s="56">
        <v>457.71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1545</v>
      </c>
      <c r="E4" s="56">
        <v>419.3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1425.4</v>
      </c>
      <c r="E5" s="56">
        <v>397.66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1237.3</v>
      </c>
      <c r="E6" s="56">
        <v>342.06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1125.0999999999999</v>
      </c>
      <c r="E7" s="56">
        <v>310.51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908.07</v>
      </c>
      <c r="E8" s="56">
        <v>254.57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745.98</v>
      </c>
      <c r="E9" s="56">
        <v>212.91</v>
      </c>
      <c r="F9" s="57">
        <f t="shared" si="0"/>
        <v>5.984</v>
      </c>
      <c r="G9" s="60" t="s">
        <v>70</v>
      </c>
      <c r="H9" s="60"/>
      <c r="I9" s="61">
        <f>SLOPE(F3:F15,D3:D15)</f>
        <v>8.5159636479786929E-3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547.17999999999995</v>
      </c>
      <c r="E10" s="56">
        <v>157.87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-0.21068345376899789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404.99</v>
      </c>
      <c r="E11" s="56">
        <v>121.37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153.08000000000001</v>
      </c>
      <c r="E12" s="62">
        <v>47.765999999999998</v>
      </c>
      <c r="F12" s="57">
        <f t="shared" si="0"/>
        <v>1.1968000000000001</v>
      </c>
      <c r="G12" s="63" t="s">
        <v>72</v>
      </c>
      <c r="H12" s="63"/>
      <c r="I12" s="64">
        <f>SLOPE(F3:F15,E3:E15)</f>
        <v>3.1589074531505015E-2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67.5</v>
      </c>
      <c r="E13" s="62">
        <v>22.263999999999999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-0.41318809520180011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31.504000000000001</v>
      </c>
      <c r="E14" s="62">
        <v>11.805999999999999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6" t="s">
        <v>121</v>
      </c>
      <c r="X14" s="126" t="s">
        <v>122</v>
      </c>
      <c r="Y14" s="126" t="s">
        <v>121</v>
      </c>
      <c r="Z14" s="126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6"/>
      <c r="X15" s="126"/>
      <c r="Y15" s="126"/>
      <c r="Z15" s="12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43874.479166666664</v>
      </c>
      <c r="C18" s="46">
        <v>5</v>
      </c>
      <c r="D18" s="74">
        <v>501.6</v>
      </c>
      <c r="E18" s="75">
        <v>144.28</v>
      </c>
      <c r="F18" s="76">
        <f>((I$9*D18)+I$10)/C18/1000</f>
        <v>8.1218478241142295E-4</v>
      </c>
      <c r="G18" s="76">
        <f>((I$12*E18)+I$13)/C18/1000</f>
        <v>8.2889671564074878E-4</v>
      </c>
      <c r="H18" s="100">
        <v>0.47916666666666669</v>
      </c>
      <c r="I18" s="77">
        <f>jar_information!M3</f>
        <v>43873.458333333336</v>
      </c>
      <c r="J18" s="78">
        <f t="shared" ref="J18:J44" si="1">B18-I18</f>
        <v>1.0208333333284827</v>
      </c>
      <c r="K18" s="78">
        <f>J18*24</f>
        <v>24.499999999883585</v>
      </c>
      <c r="L18" s="79">
        <f>jar_information!H3</f>
        <v>1065.6802721088436</v>
      </c>
      <c r="M18" s="78">
        <f>F18*L18</f>
        <v>0.8655292999228672</v>
      </c>
      <c r="N18" s="78">
        <f>M18*1.83</f>
        <v>1.583918618858847</v>
      </c>
      <c r="O18" s="80">
        <f t="shared" ref="O18:O44" si="2">N18*(12/(12+(16*2)))</f>
        <v>0.4319778051433219</v>
      </c>
      <c r="P18" s="81">
        <f>O18*(400/(400+L18))</f>
        <v>0.11789141557368049</v>
      </c>
      <c r="Q18" s="82"/>
      <c r="R18" s="82">
        <f>Q18/314.7</f>
        <v>0</v>
      </c>
      <c r="S18" s="82">
        <f>R18/P18*100</f>
        <v>0</v>
      </c>
      <c r="T18" s="83">
        <f>F18*1000000</f>
        <v>812.18478241142293</v>
      </c>
      <c r="U18" s="7">
        <f>M18/L18*100</f>
        <v>8.1218478241142297E-2</v>
      </c>
      <c r="V18" s="94">
        <f>O18/K18</f>
        <v>1.7631747148790795E-2</v>
      </c>
      <c r="W18" s="101">
        <f t="shared" ref="W18" si="3">V18*24*5</f>
        <v>2.1158096578548955</v>
      </c>
      <c r="X18" s="101">
        <f t="shared" ref="X18" si="4">V18*24*7</f>
        <v>2.9621335209968538</v>
      </c>
      <c r="Y18" s="102">
        <f t="shared" ref="Y18" si="5">W18*(400/(400+L18))</f>
        <v>0.57742734158811748</v>
      </c>
      <c r="Z18" s="102">
        <f t="shared" ref="Z18" si="6">X18*(400/(400+L18))</f>
        <v>0.80839827822336452</v>
      </c>
    </row>
    <row r="19" spans="1:26">
      <c r="A19" s="30" t="s">
        <v>159</v>
      </c>
      <c r="B19" s="73">
        <f t="shared" ref="B19:B44" si="7">$B$3+H19</f>
        <v>43874.479166666664</v>
      </c>
      <c r="C19" s="46">
        <v>5</v>
      </c>
      <c r="D19" s="84">
        <v>260.39999999999998</v>
      </c>
      <c r="E19" s="85">
        <v>81.037000000000006</v>
      </c>
      <c r="F19" s="76">
        <f t="shared" ref="F19:F44" si="8">((I$9*D19)+I$10)/C19/1000</f>
        <v>4.013746960329307E-4</v>
      </c>
      <c r="G19" s="76">
        <f t="shared" ref="G19:G44" si="9">((I$12*E19)+I$13)/C19/1000</f>
        <v>4.2933914752155437E-4</v>
      </c>
      <c r="H19" s="100">
        <v>0.47916666666666669</v>
      </c>
      <c r="I19" s="77">
        <f>jar_information!M4</f>
        <v>43873.458333333336</v>
      </c>
      <c r="J19" s="78">
        <f t="shared" si="1"/>
        <v>1.0208333333284827</v>
      </c>
      <c r="K19" s="78">
        <f t="shared" ref="K19:K44" si="10">J19*24</f>
        <v>24.499999999883585</v>
      </c>
      <c r="L19" s="79">
        <f>jar_information!H4</f>
        <v>1090.1223690651004</v>
      </c>
      <c r="M19" s="78">
        <f t="shared" ref="M19:M44" si="11">F19*L19</f>
        <v>0.43754753452220296</v>
      </c>
      <c r="N19" s="78">
        <f t="shared" ref="N19:N44" si="12">M19*1.83</f>
        <v>0.80071198817563149</v>
      </c>
      <c r="O19" s="80">
        <f t="shared" si="2"/>
        <v>0.21837599677517222</v>
      </c>
      <c r="P19" s="81">
        <f t="shared" ref="P19:P44" si="13">O19*(400/(400+L19))</f>
        <v>5.8619614417889945E-2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401.37469603293067</v>
      </c>
      <c r="U19" s="7">
        <f t="shared" ref="U19:U44" si="17">M19/L19*100</f>
        <v>4.013746960329307E-2</v>
      </c>
      <c r="V19" s="94">
        <f t="shared" ref="V19:V44" si="18">O19/K19</f>
        <v>8.9133059908657088E-3</v>
      </c>
      <c r="W19" s="101">
        <f t="shared" ref="W19:W44" si="19">V19*24*5</f>
        <v>1.0695967189038851</v>
      </c>
      <c r="X19" s="101">
        <f t="shared" ref="X19:X44" si="20">V19*24*7</f>
        <v>1.4974354064654392</v>
      </c>
      <c r="Y19" s="102">
        <f t="shared" ref="Y19:Y44" si="21">W19*(400/(400+L19))</f>
        <v>0.28711647878286606</v>
      </c>
      <c r="Z19" s="102">
        <f t="shared" ref="Z19:Z44" si="22">X19*(400/(400+L19))</f>
        <v>0.40196307029601247</v>
      </c>
    </row>
    <row r="20" spans="1:26">
      <c r="A20" s="30" t="s">
        <v>160</v>
      </c>
      <c r="B20" s="73">
        <f t="shared" si="7"/>
        <v>43874.479166666664</v>
      </c>
      <c r="C20" s="46">
        <v>5</v>
      </c>
      <c r="D20" s="84">
        <v>207.52</v>
      </c>
      <c r="E20" s="85">
        <v>62.805</v>
      </c>
      <c r="F20" s="76">
        <f t="shared" si="8"/>
        <v>3.1130986449190814E-4</v>
      </c>
      <c r="G20" s="76">
        <f t="shared" si="9"/>
        <v>3.1415274614987447E-4</v>
      </c>
      <c r="H20" s="100">
        <v>0.47916666666666669</v>
      </c>
      <c r="I20" s="77">
        <f>jar_information!M5</f>
        <v>43873.458333333336</v>
      </c>
      <c r="J20" s="78">
        <f t="shared" si="1"/>
        <v>1.0208333333284827</v>
      </c>
      <c r="K20" s="78">
        <f t="shared" si="10"/>
        <v>24.499999999883585</v>
      </c>
      <c r="L20" s="79">
        <f>jar_information!H5</f>
        <v>1080.3025866276234</v>
      </c>
      <c r="M20" s="78">
        <f t="shared" si="11"/>
        <v>0.33630885185330328</v>
      </c>
      <c r="N20" s="78">
        <f t="shared" si="12"/>
        <v>0.61544519889154503</v>
      </c>
      <c r="O20" s="80">
        <f t="shared" si="2"/>
        <v>0.16784869060678501</v>
      </c>
      <c r="P20" s="81">
        <f t="shared" si="13"/>
        <v>4.5355238077148093E-2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311.30986449190812</v>
      </c>
      <c r="U20" s="7">
        <f t="shared" si="17"/>
        <v>3.1130986449190812E-2</v>
      </c>
      <c r="V20" s="94">
        <f t="shared" si="18"/>
        <v>6.8509669635747981E-3</v>
      </c>
      <c r="W20" s="101">
        <f t="shared" si="19"/>
        <v>0.82211603562897584</v>
      </c>
      <c r="X20" s="101">
        <f t="shared" si="20"/>
        <v>1.1509624498805662</v>
      </c>
      <c r="Y20" s="102">
        <f t="shared" si="21"/>
        <v>0.22214810486871969</v>
      </c>
      <c r="Z20" s="102">
        <f t="shared" si="22"/>
        <v>0.31100734681620756</v>
      </c>
    </row>
    <row r="21" spans="1:26">
      <c r="A21" s="30" t="s">
        <v>161</v>
      </c>
      <c r="B21" s="73">
        <f t="shared" si="7"/>
        <v>43874.479166666664</v>
      </c>
      <c r="C21" s="46">
        <v>5</v>
      </c>
      <c r="D21" s="84">
        <v>671.93</v>
      </c>
      <c r="E21" s="85">
        <v>195.83</v>
      </c>
      <c r="F21" s="76">
        <f t="shared" si="8"/>
        <v>1.102289600043465E-3</v>
      </c>
      <c r="G21" s="76">
        <f t="shared" si="9"/>
        <v>1.1545800740605653E-3</v>
      </c>
      <c r="H21" s="100">
        <v>0.47916666666666669</v>
      </c>
      <c r="I21" s="77">
        <f>jar_information!M6</f>
        <v>43873.458333333336</v>
      </c>
      <c r="J21" s="78">
        <f t="shared" si="1"/>
        <v>1.0208333333284827</v>
      </c>
      <c r="K21" s="78">
        <f t="shared" si="10"/>
        <v>24.499999999883585</v>
      </c>
      <c r="L21" s="79">
        <f>jar_information!H6</f>
        <v>1090.1223690651004</v>
      </c>
      <c r="M21" s="78">
        <f t="shared" si="11"/>
        <v>1.201630550195204</v>
      </c>
      <c r="N21" s="78">
        <f t="shared" si="12"/>
        <v>2.1989839068572237</v>
      </c>
      <c r="O21" s="80">
        <f t="shared" si="2"/>
        <v>0.59972288368833371</v>
      </c>
      <c r="P21" s="81">
        <f t="shared" si="13"/>
        <v>0.16098621056594123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1102.289600043465</v>
      </c>
      <c r="U21" s="7">
        <f t="shared" si="17"/>
        <v>0.1102289600043465</v>
      </c>
      <c r="V21" s="94">
        <f t="shared" si="18"/>
        <v>2.4478485048619731E-2</v>
      </c>
      <c r="W21" s="101">
        <f t="shared" si="19"/>
        <v>2.9374182058343679</v>
      </c>
      <c r="X21" s="101">
        <f t="shared" si="20"/>
        <v>4.1123854881681154</v>
      </c>
      <c r="Y21" s="102">
        <f t="shared" si="21"/>
        <v>0.78850388848998954</v>
      </c>
      <c r="Z21" s="102">
        <f t="shared" si="22"/>
        <v>1.1039054438859854</v>
      </c>
    </row>
    <row r="22" spans="1:26">
      <c r="A22" s="30" t="s">
        <v>162</v>
      </c>
      <c r="B22" s="73">
        <f t="shared" si="7"/>
        <v>43874.479166666664</v>
      </c>
      <c r="C22" s="46">
        <v>5</v>
      </c>
      <c r="D22" s="84">
        <v>474.31</v>
      </c>
      <c r="E22" s="85">
        <v>137.35</v>
      </c>
      <c r="F22" s="76">
        <f t="shared" si="8"/>
        <v>7.6570465282075522E-4</v>
      </c>
      <c r="G22" s="76">
        <f t="shared" si="9"/>
        <v>7.8511425834008278E-4</v>
      </c>
      <c r="H22" s="100">
        <v>0.47916666666666669</v>
      </c>
      <c r="I22" s="77">
        <f>jar_information!M7</f>
        <v>43873.458333333336</v>
      </c>
      <c r="J22" s="78">
        <f t="shared" si="1"/>
        <v>1.0208333333284827</v>
      </c>
      <c r="K22" s="78">
        <f t="shared" si="10"/>
        <v>24.499999999883585</v>
      </c>
      <c r="L22" s="79">
        <f>jar_information!H7</f>
        <v>1065.6802721088436</v>
      </c>
      <c r="M22" s="78">
        <f t="shared" si="11"/>
        <v>0.81599634277303001</v>
      </c>
      <c r="N22" s="78">
        <f t="shared" si="12"/>
        <v>1.4932733072746449</v>
      </c>
      <c r="O22" s="80">
        <f t="shared" si="2"/>
        <v>0.40725635652944858</v>
      </c>
      <c r="P22" s="81">
        <f t="shared" si="13"/>
        <v>0.11114466484384943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765.7046528207552</v>
      </c>
      <c r="U22" s="7">
        <f t="shared" si="17"/>
        <v>7.657046528207552E-2</v>
      </c>
      <c r="V22" s="94">
        <f t="shared" si="18"/>
        <v>1.6622708429852397E-2</v>
      </c>
      <c r="W22" s="101">
        <f t="shared" si="19"/>
        <v>1.9947250115822877</v>
      </c>
      <c r="X22" s="101">
        <f t="shared" si="20"/>
        <v>2.7926150162152026</v>
      </c>
      <c r="Y22" s="102">
        <f t="shared" si="21"/>
        <v>0.54438203189082879</v>
      </c>
      <c r="Z22" s="102">
        <f t="shared" si="22"/>
        <v>0.7621348446471603</v>
      </c>
    </row>
    <row r="23" spans="1:26">
      <c r="A23" s="30" t="s">
        <v>163</v>
      </c>
      <c r="B23" s="73">
        <f t="shared" si="7"/>
        <v>43874.479166666664</v>
      </c>
      <c r="C23" s="46">
        <v>5</v>
      </c>
      <c r="D23" s="84">
        <v>453.58</v>
      </c>
      <c r="E23" s="85"/>
      <c r="F23" s="76">
        <f t="shared" si="8"/>
        <v>7.3039746753623546E-4</v>
      </c>
      <c r="G23" s="76">
        <f t="shared" si="9"/>
        <v>-8.2637619040360017E-5</v>
      </c>
      <c r="H23" s="100">
        <v>0.47916666666666669</v>
      </c>
      <c r="I23" s="77">
        <f>jar_information!M8</f>
        <v>43873.458333333336</v>
      </c>
      <c r="J23" s="78">
        <f t="shared" si="1"/>
        <v>1.0208333333284827</v>
      </c>
      <c r="K23" s="78">
        <f t="shared" si="10"/>
        <v>24.499999999883585</v>
      </c>
      <c r="L23" s="79">
        <f>jar_information!H8</f>
        <v>1080.3025866276234</v>
      </c>
      <c r="M23" s="78">
        <f t="shared" si="11"/>
        <v>0.78905027344566081</v>
      </c>
      <c r="N23" s="78">
        <f t="shared" si="12"/>
        <v>1.4439620004055593</v>
      </c>
      <c r="O23" s="80">
        <f t="shared" si="2"/>
        <v>0.39380781829242523</v>
      </c>
      <c r="P23" s="81">
        <f t="shared" si="13"/>
        <v>0.1064127893445313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730.39746753623547</v>
      </c>
      <c r="U23" s="7">
        <f t="shared" si="17"/>
        <v>7.3039746753623541E-2</v>
      </c>
      <c r="V23" s="94">
        <f t="shared" si="18"/>
        <v>1.6073788501808017E-2</v>
      </c>
      <c r="W23" s="101">
        <f t="shared" si="19"/>
        <v>1.9288546202169621</v>
      </c>
      <c r="X23" s="101">
        <f t="shared" si="20"/>
        <v>2.7003964683037469</v>
      </c>
      <c r="Y23" s="102">
        <f t="shared" si="21"/>
        <v>0.52120549883283385</v>
      </c>
      <c r="Z23" s="102">
        <f t="shared" si="22"/>
        <v>0.72968769836596747</v>
      </c>
    </row>
    <row r="24" spans="1:26">
      <c r="A24" s="30" t="s">
        <v>164</v>
      </c>
      <c r="B24" s="73">
        <f t="shared" si="7"/>
        <v>43874.479166666664</v>
      </c>
      <c r="C24" s="46">
        <v>5</v>
      </c>
      <c r="D24" s="84">
        <v>1073</v>
      </c>
      <c r="E24" s="85">
        <v>316.88</v>
      </c>
      <c r="F24" s="76">
        <f t="shared" si="8"/>
        <v>1.7853891081024279E-3</v>
      </c>
      <c r="G24" s="76">
        <f t="shared" si="9"/>
        <v>1.9193515684683019E-3</v>
      </c>
      <c r="H24" s="100">
        <v>0.47916666666666669</v>
      </c>
      <c r="I24" s="77">
        <f>jar_information!M9</f>
        <v>43873.458333333336</v>
      </c>
      <c r="J24" s="78">
        <f t="shared" si="1"/>
        <v>1.0208333333284827</v>
      </c>
      <c r="K24" s="78">
        <f t="shared" si="10"/>
        <v>24.499999999883585</v>
      </c>
      <c r="L24" s="79">
        <f>jar_information!H9</f>
        <v>1065.6802721088436</v>
      </c>
      <c r="M24" s="78">
        <f t="shared" si="11"/>
        <v>1.9026539505427609</v>
      </c>
      <c r="N24" s="78">
        <f t="shared" si="12"/>
        <v>3.4818567294932525</v>
      </c>
      <c r="O24" s="80">
        <f t="shared" si="2"/>
        <v>0.94959728986179603</v>
      </c>
      <c r="P24" s="81">
        <f t="shared" si="13"/>
        <v>0.25915537185896642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1785.3891081024278</v>
      </c>
      <c r="U24" s="7">
        <f t="shared" si="17"/>
        <v>0.17853891081024278</v>
      </c>
      <c r="V24" s="94">
        <f t="shared" si="18"/>
        <v>3.875907305576768E-2</v>
      </c>
      <c r="W24" s="101">
        <f t="shared" si="19"/>
        <v>4.6510887666921219</v>
      </c>
      <c r="X24" s="101">
        <f t="shared" si="20"/>
        <v>6.5115242733689707</v>
      </c>
      <c r="Y24" s="102">
        <f t="shared" si="21"/>
        <v>1.269332433600969</v>
      </c>
      <c r="Z24" s="102">
        <f t="shared" si="22"/>
        <v>1.7770654070413565</v>
      </c>
    </row>
    <row r="25" spans="1:26">
      <c r="A25" s="30" t="s">
        <v>165</v>
      </c>
      <c r="B25" s="73">
        <f t="shared" si="7"/>
        <v>43874.479166666664</v>
      </c>
      <c r="C25" s="46">
        <v>5</v>
      </c>
      <c r="D25" s="84">
        <v>1050.3</v>
      </c>
      <c r="E25" s="85">
        <v>289.63</v>
      </c>
      <c r="F25" s="76">
        <f t="shared" si="8"/>
        <v>1.7467266331406045E-3</v>
      </c>
      <c r="G25" s="76">
        <f t="shared" si="9"/>
        <v>1.7471911122715995E-3</v>
      </c>
      <c r="H25" s="100">
        <v>0.47916666666666669</v>
      </c>
      <c r="I25" s="77">
        <f>jar_information!M10</f>
        <v>43873.458333333336</v>
      </c>
      <c r="J25" s="78">
        <f t="shared" si="1"/>
        <v>1.0208333333284827</v>
      </c>
      <c r="K25" s="78">
        <f t="shared" si="10"/>
        <v>24.499999999883585</v>
      </c>
      <c r="L25" s="79">
        <f>jar_information!H10</f>
        <v>1080.3025866276234</v>
      </c>
      <c r="M25" s="78">
        <f t="shared" si="11"/>
        <v>1.8869932999131549</v>
      </c>
      <c r="N25" s="78">
        <f t="shared" si="12"/>
        <v>3.4531977388410735</v>
      </c>
      <c r="O25" s="80">
        <f t="shared" si="2"/>
        <v>0.94178120150211087</v>
      </c>
      <c r="P25" s="81">
        <f t="shared" si="13"/>
        <v>0.25448343062012629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1746.7266331406045</v>
      </c>
      <c r="U25" s="7">
        <f t="shared" si="17"/>
        <v>0.17467266331406045</v>
      </c>
      <c r="V25" s="94">
        <f t="shared" si="18"/>
        <v>3.8440049041085139E-2</v>
      </c>
      <c r="W25" s="101">
        <f t="shared" si="19"/>
        <v>4.6128058849302169</v>
      </c>
      <c r="X25" s="101">
        <f t="shared" si="20"/>
        <v>6.4579282389023032</v>
      </c>
      <c r="Y25" s="102">
        <f t="shared" si="21"/>
        <v>1.2464494561045005</v>
      </c>
      <c r="Z25" s="102">
        <f t="shared" si="22"/>
        <v>1.7450292385463007</v>
      </c>
    </row>
    <row r="26" spans="1:26">
      <c r="A26" s="30" t="s">
        <v>166</v>
      </c>
      <c r="B26" s="73">
        <f t="shared" si="7"/>
        <v>43874.479166666664</v>
      </c>
      <c r="C26" s="46">
        <v>5</v>
      </c>
      <c r="D26" s="84">
        <v>459.68</v>
      </c>
      <c r="E26" s="85">
        <v>133.49</v>
      </c>
      <c r="F26" s="76">
        <f t="shared" si="8"/>
        <v>7.4078694318676947E-4</v>
      </c>
      <c r="G26" s="76">
        <f t="shared" si="9"/>
        <v>7.6072749280176098E-4</v>
      </c>
      <c r="H26" s="100">
        <v>0.47916666666666669</v>
      </c>
      <c r="I26" s="77">
        <f>jar_information!M11</f>
        <v>43873.458333333336</v>
      </c>
      <c r="J26" s="78">
        <f t="shared" si="1"/>
        <v>1.0208333333284827</v>
      </c>
      <c r="K26" s="78">
        <f t="shared" si="10"/>
        <v>24.499999999883585</v>
      </c>
      <c r="L26" s="79">
        <f>jar_information!H11</f>
        <v>1051.1852926947267</v>
      </c>
      <c r="M26" s="78">
        <f t="shared" si="11"/>
        <v>0.77870433969821617</v>
      </c>
      <c r="N26" s="78">
        <f t="shared" si="12"/>
        <v>1.4250289416477357</v>
      </c>
      <c r="O26" s="80">
        <f t="shared" si="2"/>
        <v>0.38864425681301878</v>
      </c>
      <c r="P26" s="81">
        <f t="shared" si="13"/>
        <v>0.10712464046306304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740.78694318676946</v>
      </c>
      <c r="U26" s="7">
        <f t="shared" si="17"/>
        <v>7.4078694318676946E-2</v>
      </c>
      <c r="V26" s="94">
        <f t="shared" si="18"/>
        <v>1.5863030890402672E-2</v>
      </c>
      <c r="W26" s="101">
        <f t="shared" si="19"/>
        <v>1.9035637068483209</v>
      </c>
      <c r="X26" s="101">
        <f t="shared" si="20"/>
        <v>2.664989189587649</v>
      </c>
      <c r="Y26" s="102">
        <f t="shared" si="21"/>
        <v>0.52469211655627135</v>
      </c>
      <c r="Z26" s="102">
        <f t="shared" si="22"/>
        <v>0.73456896317877984</v>
      </c>
    </row>
    <row r="27" spans="1:26">
      <c r="A27" s="30" t="s">
        <v>167</v>
      </c>
      <c r="B27" s="73">
        <f t="shared" si="7"/>
        <v>43874.479166666664</v>
      </c>
      <c r="C27" s="46">
        <v>5</v>
      </c>
      <c r="D27" s="84">
        <v>641.13</v>
      </c>
      <c r="E27" s="85">
        <v>191.82</v>
      </c>
      <c r="F27" s="76">
        <f t="shared" si="8"/>
        <v>1.0498312639719164E-3</v>
      </c>
      <c r="G27" s="76">
        <f t="shared" si="9"/>
        <v>1.1292456362862985E-3</v>
      </c>
      <c r="H27" s="100">
        <v>0.47916666666666669</v>
      </c>
      <c r="I27" s="77">
        <f>jar_information!M12</f>
        <v>43873.458333333336</v>
      </c>
      <c r="J27" s="78">
        <f t="shared" si="1"/>
        <v>1.0208333333284827</v>
      </c>
      <c r="K27" s="78">
        <f t="shared" si="10"/>
        <v>24.499999999883585</v>
      </c>
      <c r="L27" s="79">
        <f>jar_information!H12</f>
        <v>1080.3025866276234</v>
      </c>
      <c r="M27" s="78">
        <f t="shared" si="11"/>
        <v>1.1341354299914086</v>
      </c>
      <c r="N27" s="78">
        <f t="shared" si="12"/>
        <v>2.0754678368842776</v>
      </c>
      <c r="O27" s="80">
        <f t="shared" si="2"/>
        <v>0.56603668278662111</v>
      </c>
      <c r="P27" s="81">
        <f t="shared" si="13"/>
        <v>0.15295161621682962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1049.8312639719163</v>
      </c>
      <c r="U27" s="7">
        <f t="shared" si="17"/>
        <v>0.10498312639719164</v>
      </c>
      <c r="V27" s="94">
        <f t="shared" si="18"/>
        <v>2.310353807303309E-2</v>
      </c>
      <c r="W27" s="101">
        <f t="shared" si="19"/>
        <v>2.772424568763971</v>
      </c>
      <c r="X27" s="101">
        <f t="shared" si="20"/>
        <v>3.8813943962695592</v>
      </c>
      <c r="Y27" s="102">
        <f t="shared" si="21"/>
        <v>0.7491507733104803</v>
      </c>
      <c r="Z27" s="102">
        <f t="shared" si="22"/>
        <v>1.0488110826346724</v>
      </c>
    </row>
    <row r="28" spans="1:26">
      <c r="A28" s="30" t="s">
        <v>168</v>
      </c>
      <c r="B28" s="73">
        <f t="shared" si="7"/>
        <v>43874.479166666664</v>
      </c>
      <c r="C28" s="46">
        <v>5</v>
      </c>
      <c r="D28" s="84">
        <v>566.11</v>
      </c>
      <c r="E28" s="85">
        <v>169.77</v>
      </c>
      <c r="F28" s="76">
        <f t="shared" si="8"/>
        <v>9.2205774539764411E-4</v>
      </c>
      <c r="G28" s="76">
        <f t="shared" si="9"/>
        <v>9.8993781760236144E-4</v>
      </c>
      <c r="H28" s="100">
        <v>0.47916666666666669</v>
      </c>
      <c r="I28" s="77">
        <f>jar_information!M13</f>
        <v>43873.458333333336</v>
      </c>
      <c r="J28" s="78">
        <f t="shared" si="1"/>
        <v>1.0208333333284827</v>
      </c>
      <c r="K28" s="78">
        <f t="shared" si="10"/>
        <v>24.499999999883585</v>
      </c>
      <c r="L28" s="79">
        <f>jar_information!H13</f>
        <v>1090.1223690651004</v>
      </c>
      <c r="M28" s="78">
        <f t="shared" si="11"/>
        <v>1.005155773827705</v>
      </c>
      <c r="N28" s="78">
        <f t="shared" si="12"/>
        <v>1.8394350661047003</v>
      </c>
      <c r="O28" s="80">
        <f t="shared" si="2"/>
        <v>0.50166410893764546</v>
      </c>
      <c r="P28" s="81">
        <f t="shared" si="13"/>
        <v>0.1346638690491945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922.05774539764411</v>
      </c>
      <c r="U28" s="7">
        <f t="shared" si="17"/>
        <v>9.2205774539764404E-2</v>
      </c>
      <c r="V28" s="94">
        <f t="shared" si="18"/>
        <v>2.0476086079184865E-2</v>
      </c>
      <c r="W28" s="101">
        <f t="shared" si="19"/>
        <v>2.4571303295021836</v>
      </c>
      <c r="X28" s="101">
        <f t="shared" si="20"/>
        <v>3.4399824613030572</v>
      </c>
      <c r="Y28" s="102">
        <f t="shared" si="21"/>
        <v>0.65957813412163768</v>
      </c>
      <c r="Z28" s="102">
        <f t="shared" si="22"/>
        <v>0.9234093877702928</v>
      </c>
    </row>
    <row r="29" spans="1:26">
      <c r="A29" s="30" t="s">
        <v>169</v>
      </c>
      <c r="B29" s="73">
        <f t="shared" si="7"/>
        <v>43874.479166666664</v>
      </c>
      <c r="C29" s="46">
        <v>5</v>
      </c>
      <c r="D29" s="84">
        <v>721.98</v>
      </c>
      <c r="E29" s="85">
        <v>207.89</v>
      </c>
      <c r="F29" s="76">
        <f t="shared" si="8"/>
        <v>1.1875343961597318E-3</v>
      </c>
      <c r="G29" s="76">
        <f t="shared" si="9"/>
        <v>1.2307729218305555E-3</v>
      </c>
      <c r="H29" s="100">
        <v>0.47916666666666669</v>
      </c>
      <c r="I29" s="77">
        <f>jar_information!M14</f>
        <v>43873.458333333336</v>
      </c>
      <c r="J29" s="78">
        <f t="shared" si="1"/>
        <v>1.0208333333284827</v>
      </c>
      <c r="K29" s="78">
        <f t="shared" si="10"/>
        <v>24.499999999883585</v>
      </c>
      <c r="L29" s="79">
        <f>jar_information!H14</f>
        <v>1085.2052785923754</v>
      </c>
      <c r="M29" s="78">
        <f t="shared" si="11"/>
        <v>1.2887185952225502</v>
      </c>
      <c r="N29" s="78">
        <f t="shared" si="12"/>
        <v>2.3583550292572668</v>
      </c>
      <c r="O29" s="80">
        <f t="shared" si="2"/>
        <v>0.64318773525198181</v>
      </c>
      <c r="P29" s="81">
        <f t="shared" si="13"/>
        <v>0.17322527586531936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1187.5343961597318</v>
      </c>
      <c r="U29" s="7">
        <f t="shared" si="17"/>
        <v>0.11875343961597318</v>
      </c>
      <c r="V29" s="94">
        <f t="shared" si="18"/>
        <v>2.6252560622654613E-2</v>
      </c>
      <c r="W29" s="101">
        <f t="shared" si="19"/>
        <v>3.1503072747185534</v>
      </c>
      <c r="X29" s="101">
        <f t="shared" si="20"/>
        <v>4.4104301846059748</v>
      </c>
      <c r="Y29" s="102">
        <f t="shared" si="21"/>
        <v>0.84845033077294263</v>
      </c>
      <c r="Z29" s="102">
        <f t="shared" si="22"/>
        <v>1.1878304630821197</v>
      </c>
    </row>
    <row r="30" spans="1:26">
      <c r="A30" t="s">
        <v>170</v>
      </c>
      <c r="B30" s="73">
        <f t="shared" si="7"/>
        <v>43874.479166666664</v>
      </c>
      <c r="C30" s="46">
        <v>5</v>
      </c>
      <c r="D30" s="84">
        <v>634.83000000000004</v>
      </c>
      <c r="E30" s="85">
        <v>176.45</v>
      </c>
      <c r="F30" s="76">
        <f t="shared" si="8"/>
        <v>1.0391011497754633E-3</v>
      </c>
      <c r="G30" s="76">
        <f t="shared" si="9"/>
        <v>1.0321408211764519E-3</v>
      </c>
      <c r="H30" s="100">
        <v>0.47916666666666669</v>
      </c>
      <c r="I30" s="77">
        <f>jar_information!M15</f>
        <v>43873.458333333336</v>
      </c>
      <c r="J30" s="78">
        <f t="shared" si="1"/>
        <v>1.0208333333284827</v>
      </c>
      <c r="K30" s="78">
        <f t="shared" si="10"/>
        <v>24.499999999883585</v>
      </c>
      <c r="L30" s="79">
        <f>jar_information!H15</f>
        <v>1065.6802721088436</v>
      </c>
      <c r="M30" s="78">
        <f t="shared" si="11"/>
        <v>1.107349596041328</v>
      </c>
      <c r="N30" s="78">
        <f t="shared" si="12"/>
        <v>2.0264497607556304</v>
      </c>
      <c r="O30" s="80">
        <f t="shared" si="2"/>
        <v>0.55266811656971737</v>
      </c>
      <c r="P30" s="81">
        <f t="shared" si="13"/>
        <v>0.15082910702605826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1039.1011497754632</v>
      </c>
      <c r="U30" s="7">
        <f t="shared" si="17"/>
        <v>0.10391011497754632</v>
      </c>
      <c r="V30" s="94">
        <f t="shared" si="18"/>
        <v>2.2557882309075242E-2</v>
      </c>
      <c r="W30" s="101">
        <f t="shared" si="19"/>
        <v>2.7069458770890291</v>
      </c>
      <c r="X30" s="101">
        <f t="shared" si="20"/>
        <v>3.789724227924641</v>
      </c>
      <c r="Y30" s="102">
        <f t="shared" si="21"/>
        <v>0.738754809927061</v>
      </c>
      <c r="Z30" s="102">
        <f t="shared" si="22"/>
        <v>1.0342567338978854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708.75</v>
      </c>
      <c r="E31" s="85">
        <v>199.89</v>
      </c>
      <c r="F31" s="76">
        <f t="shared" si="8"/>
        <v>1.1650011563471804E-3</v>
      </c>
      <c r="G31" s="76">
        <f t="shared" si="9"/>
        <v>1.1802304025801474E-3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1.2757390848899657</v>
      </c>
      <c r="N31" s="78">
        <f t="shared" si="12"/>
        <v>2.3346025253486373</v>
      </c>
      <c r="O31" s="80">
        <f t="shared" si="2"/>
        <v>0.63670977964053743</v>
      </c>
      <c r="P31" s="81">
        <f t="shared" si="13"/>
        <v>0.17035098746739363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1165.0011563471803</v>
      </c>
      <c r="U31" s="7">
        <f t="shared" si="17"/>
        <v>0.11650011563471803</v>
      </c>
      <c r="V31" s="94">
        <f t="shared" si="18"/>
        <v>2.5988154271165832E-2</v>
      </c>
      <c r="W31" s="101">
        <f t="shared" si="19"/>
        <v>3.1185785125399001</v>
      </c>
      <c r="X31" s="101">
        <f t="shared" si="20"/>
        <v>4.3660099175558607</v>
      </c>
      <c r="Y31" s="102">
        <f t="shared" si="21"/>
        <v>0.83437218351772946</v>
      </c>
      <c r="Z31" s="102">
        <f t="shared" si="22"/>
        <v>1.1681210569248213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812.5</v>
      </c>
      <c r="E32" s="85">
        <v>228.35</v>
      </c>
      <c r="F32" s="76">
        <f t="shared" si="8"/>
        <v>1.341707402042738E-3</v>
      </c>
      <c r="G32" s="76">
        <f t="shared" si="9"/>
        <v>1.3600354148134738E-3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1.4626252517070106</v>
      </c>
      <c r="N32" s="78">
        <f t="shared" si="12"/>
        <v>2.6766042106238297</v>
      </c>
      <c r="O32" s="80">
        <f t="shared" si="2"/>
        <v>0.7299829665337717</v>
      </c>
      <c r="P32" s="81">
        <f t="shared" si="13"/>
        <v>0.1959524886514552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1341.7074020427381</v>
      </c>
      <c r="U32" s="7">
        <f t="shared" si="17"/>
        <v>0.1341707402042738</v>
      </c>
      <c r="V32" s="94">
        <f t="shared" si="18"/>
        <v>2.9795223123968994E-2</v>
      </c>
      <c r="W32" s="101">
        <f t="shared" si="19"/>
        <v>3.5754267748762789</v>
      </c>
      <c r="X32" s="101">
        <f t="shared" si="20"/>
        <v>5.005597484826791</v>
      </c>
      <c r="Y32" s="102">
        <f t="shared" si="21"/>
        <v>0.95976729135862682</v>
      </c>
      <c r="Z32" s="102">
        <f t="shared" si="22"/>
        <v>1.3436742079020776</v>
      </c>
    </row>
    <row r="33" spans="1:26">
      <c r="A33" t="s">
        <v>173</v>
      </c>
      <c r="B33" s="73">
        <f t="shared" si="7"/>
        <v>43874.479166666664</v>
      </c>
      <c r="C33" s="46">
        <v>5</v>
      </c>
      <c r="D33" s="84">
        <v>1088.8</v>
      </c>
      <c r="E33" s="85">
        <v>297.56</v>
      </c>
      <c r="F33" s="76">
        <f t="shared" si="8"/>
        <v>1.8122995532300408E-3</v>
      </c>
      <c r="G33" s="76">
        <f t="shared" si="9"/>
        <v>1.7972913844785665E-3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1.9489727286015561</v>
      </c>
      <c r="N33" s="78">
        <f t="shared" si="12"/>
        <v>3.5666200933408478</v>
      </c>
      <c r="O33" s="80">
        <f t="shared" si="2"/>
        <v>0.97271457091114022</v>
      </c>
      <c r="P33" s="81">
        <f t="shared" si="13"/>
        <v>0.26371294274375778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1812.2995532300408</v>
      </c>
      <c r="U33" s="7">
        <f t="shared" si="17"/>
        <v>0.18122995532300409</v>
      </c>
      <c r="V33" s="94">
        <f t="shared" si="18"/>
        <v>3.9702635547582132E-2</v>
      </c>
      <c r="W33" s="101">
        <f t="shared" si="19"/>
        <v>4.7643162657098559</v>
      </c>
      <c r="X33" s="101">
        <f t="shared" si="20"/>
        <v>6.6700427719937982</v>
      </c>
      <c r="Y33" s="102">
        <f t="shared" si="21"/>
        <v>1.2916552297714818</v>
      </c>
      <c r="Z33" s="102">
        <f t="shared" si="22"/>
        <v>1.8083173216800745</v>
      </c>
    </row>
    <row r="34" spans="1:26">
      <c r="A34" t="s">
        <v>174</v>
      </c>
      <c r="B34" s="73">
        <f t="shared" si="7"/>
        <v>43874.479166666664</v>
      </c>
      <c r="C34" s="46">
        <v>5</v>
      </c>
      <c r="D34" s="84">
        <v>622.20000000000005</v>
      </c>
      <c r="E34" s="85">
        <v>187.37</v>
      </c>
      <c r="F34" s="76">
        <f t="shared" si="8"/>
        <v>1.0175898256006689E-3</v>
      </c>
      <c r="G34" s="76">
        <f t="shared" si="9"/>
        <v>1.101131359953259E-3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1.1193488081607359</v>
      </c>
      <c r="N34" s="78">
        <f t="shared" si="12"/>
        <v>2.0484083189341469</v>
      </c>
      <c r="O34" s="80">
        <f t="shared" si="2"/>
        <v>0.55865681425476732</v>
      </c>
      <c r="P34" s="81">
        <f t="shared" si="13"/>
        <v>0.14897515046793794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1017.589825600669</v>
      </c>
      <c r="U34" s="7">
        <f t="shared" si="17"/>
        <v>0.10175898256006689</v>
      </c>
      <c r="V34" s="94">
        <f t="shared" si="18"/>
        <v>2.2802318949282526E-2</v>
      </c>
      <c r="W34" s="101">
        <f t="shared" si="19"/>
        <v>2.7362782739139031</v>
      </c>
      <c r="X34" s="101">
        <f t="shared" si="20"/>
        <v>3.8307895834794641</v>
      </c>
      <c r="Y34" s="102">
        <f t="shared" si="21"/>
        <v>0.72967420637704083</v>
      </c>
      <c r="Z34" s="102">
        <f t="shared" si="22"/>
        <v>1.021543888927857</v>
      </c>
    </row>
    <row r="35" spans="1:26">
      <c r="A35" t="s">
        <v>175</v>
      </c>
      <c r="B35" s="73">
        <f t="shared" si="7"/>
        <v>43874.479166666664</v>
      </c>
      <c r="C35" s="46">
        <v>5</v>
      </c>
      <c r="D35" s="84">
        <v>659.99</v>
      </c>
      <c r="E35" s="85">
        <v>190.99</v>
      </c>
      <c r="F35" s="76">
        <f t="shared" si="8"/>
        <v>1.081953478852092E-3</v>
      </c>
      <c r="G35" s="76">
        <f t="shared" si="9"/>
        <v>1.1240018499140685E-3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1.1847973999718024</v>
      </c>
      <c r="N35" s="78">
        <f t="shared" si="12"/>
        <v>2.1681792419483985</v>
      </c>
      <c r="O35" s="80">
        <f t="shared" si="2"/>
        <v>0.59132161144047224</v>
      </c>
      <c r="P35" s="81">
        <f t="shared" si="13"/>
        <v>0.15820743396868278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1081.9534788520918</v>
      </c>
      <c r="U35" s="7">
        <f t="shared" si="17"/>
        <v>0.10819534788520919</v>
      </c>
      <c r="V35" s="94">
        <f t="shared" si="18"/>
        <v>2.4135575977276814E-2</v>
      </c>
      <c r="W35" s="101">
        <f t="shared" si="19"/>
        <v>2.896269117273218</v>
      </c>
      <c r="X35" s="101">
        <f t="shared" si="20"/>
        <v>4.0547767641825052</v>
      </c>
      <c r="Y35" s="102">
        <f t="shared" si="21"/>
        <v>0.77489355413600591</v>
      </c>
      <c r="Z35" s="102">
        <f t="shared" si="22"/>
        <v>1.0848509757904081</v>
      </c>
    </row>
    <row r="36" spans="1:26">
      <c r="A36" t="s">
        <v>176</v>
      </c>
      <c r="B36" s="73">
        <f t="shared" si="7"/>
        <v>43874.479166666664</v>
      </c>
      <c r="C36" s="46">
        <v>5</v>
      </c>
      <c r="D36" s="84">
        <v>548.14</v>
      </c>
      <c r="E36" s="85">
        <v>166.6</v>
      </c>
      <c r="F36" s="76">
        <f t="shared" si="8"/>
        <v>8.9145137204680843E-4</v>
      </c>
      <c r="G36" s="76">
        <f t="shared" si="9"/>
        <v>9.6991034434938705E-4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0.9586794908695393</v>
      </c>
      <c r="N36" s="78">
        <f t="shared" si="12"/>
        <v>1.7543834682912569</v>
      </c>
      <c r="O36" s="80">
        <f t="shared" si="2"/>
        <v>0.4784682186248882</v>
      </c>
      <c r="P36" s="81">
        <f t="shared" si="13"/>
        <v>0.12971766406741697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891.45137204680839</v>
      </c>
      <c r="U36" s="7">
        <f t="shared" si="17"/>
        <v>8.9145137204680841E-2</v>
      </c>
      <c r="V36" s="94">
        <f t="shared" si="18"/>
        <v>1.95293150460066E-2</v>
      </c>
      <c r="W36" s="101">
        <f t="shared" si="19"/>
        <v>2.3435178055207921</v>
      </c>
      <c r="X36" s="101">
        <f t="shared" si="20"/>
        <v>3.2809249277291088</v>
      </c>
      <c r="Y36" s="102">
        <f t="shared" si="21"/>
        <v>0.63535182400669388</v>
      </c>
      <c r="Z36" s="102">
        <f t="shared" si="22"/>
        <v>0.88949255360937141</v>
      </c>
    </row>
    <row r="37" spans="1:26">
      <c r="A37" t="s">
        <v>177</v>
      </c>
      <c r="B37" s="73">
        <f t="shared" si="7"/>
        <v>43874.479166666664</v>
      </c>
      <c r="C37" s="46">
        <v>5</v>
      </c>
      <c r="D37" s="84">
        <v>644.69000000000005</v>
      </c>
      <c r="E37" s="85">
        <v>178.51</v>
      </c>
      <c r="F37" s="76">
        <f t="shared" si="8"/>
        <v>1.0558946300892773E-3</v>
      </c>
      <c r="G37" s="76">
        <f t="shared" si="9"/>
        <v>1.0451555198834322E-3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1.1510543556360409</v>
      </c>
      <c r="N37" s="78">
        <f t="shared" si="12"/>
        <v>2.1064294708139548</v>
      </c>
      <c r="O37" s="80">
        <f t="shared" si="2"/>
        <v>0.57448076476744214</v>
      </c>
      <c r="P37" s="81">
        <f t="shared" si="13"/>
        <v>0.15421035928153204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1055.8946300892774</v>
      </c>
      <c r="U37" s="7">
        <f t="shared" si="17"/>
        <v>0.10558946300892773</v>
      </c>
      <c r="V37" s="94">
        <f t="shared" si="18"/>
        <v>2.3448194480415178E-2</v>
      </c>
      <c r="W37" s="101">
        <f t="shared" si="19"/>
        <v>2.8137833376498209</v>
      </c>
      <c r="X37" s="101">
        <f t="shared" si="20"/>
        <v>3.9392966727097498</v>
      </c>
      <c r="Y37" s="102">
        <f t="shared" si="21"/>
        <v>0.75531604546415398</v>
      </c>
      <c r="Z37" s="102">
        <f t="shared" si="22"/>
        <v>1.0574424636498156</v>
      </c>
    </row>
    <row r="38" spans="1:26">
      <c r="A38" t="s">
        <v>178</v>
      </c>
      <c r="B38" s="73">
        <f t="shared" si="7"/>
        <v>43874.479166666664</v>
      </c>
      <c r="C38" s="46">
        <v>5</v>
      </c>
      <c r="D38" s="84">
        <v>721.55</v>
      </c>
      <c r="E38" s="85">
        <v>203.85</v>
      </c>
      <c r="F38" s="76">
        <f t="shared" si="8"/>
        <v>1.1868020232860055E-3</v>
      </c>
      <c r="G38" s="76">
        <f t="shared" si="9"/>
        <v>1.2052489496090994E-3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1.2821052955707688</v>
      </c>
      <c r="N38" s="78">
        <f t="shared" si="12"/>
        <v>2.3462526908945072</v>
      </c>
      <c r="O38" s="80">
        <f t="shared" si="2"/>
        <v>0.63988709751668371</v>
      </c>
      <c r="P38" s="81">
        <f t="shared" si="13"/>
        <v>0.17290710785676688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1186.8020232860056</v>
      </c>
      <c r="U38" s="7">
        <f t="shared" si="17"/>
        <v>0.11868020232860055</v>
      </c>
      <c r="V38" s="94">
        <f t="shared" si="18"/>
        <v>2.6117840715090785E-2</v>
      </c>
      <c r="W38" s="101">
        <f t="shared" si="19"/>
        <v>3.1341408858108943</v>
      </c>
      <c r="X38" s="101">
        <f t="shared" si="20"/>
        <v>4.3877972401352521</v>
      </c>
      <c r="Y38" s="102">
        <f t="shared" si="21"/>
        <v>0.84689195685349461</v>
      </c>
      <c r="Z38" s="102">
        <f t="shared" si="22"/>
        <v>1.1856487395948925</v>
      </c>
    </row>
    <row r="39" spans="1:26">
      <c r="A39" t="s">
        <v>179</v>
      </c>
      <c r="B39" s="73">
        <f t="shared" si="7"/>
        <v>43874.479166666664</v>
      </c>
      <c r="C39" s="46">
        <v>5</v>
      </c>
      <c r="D39" s="84">
        <v>564.45000000000005</v>
      </c>
      <c r="E39" s="85">
        <v>165.59</v>
      </c>
      <c r="F39" s="76">
        <f t="shared" si="8"/>
        <v>9.1923044546651518E-4</v>
      </c>
      <c r="G39" s="76">
        <f t="shared" si="9"/>
        <v>9.6352935129402314E-4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0.99304702794433886</v>
      </c>
      <c r="N39" s="78">
        <f t="shared" si="12"/>
        <v>1.8172760611381402</v>
      </c>
      <c r="O39" s="80">
        <f t="shared" si="2"/>
        <v>0.49562074394676547</v>
      </c>
      <c r="P39" s="81">
        <f t="shared" si="13"/>
        <v>0.13392417156437517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919.23044546651522</v>
      </c>
      <c r="U39" s="7">
        <f t="shared" si="17"/>
        <v>9.1923044546651511E-2</v>
      </c>
      <c r="V39" s="94">
        <f t="shared" si="18"/>
        <v>2.0229418120372263E-2</v>
      </c>
      <c r="W39" s="101">
        <f t="shared" si="19"/>
        <v>2.4275301744446716</v>
      </c>
      <c r="X39" s="101">
        <f t="shared" si="20"/>
        <v>3.3985422442225399</v>
      </c>
      <c r="Y39" s="102">
        <f t="shared" si="21"/>
        <v>0.65595512603270945</v>
      </c>
      <c r="Z39" s="102">
        <f t="shared" si="22"/>
        <v>0.91833717644579316</v>
      </c>
    </row>
    <row r="40" spans="1:26">
      <c r="A40" t="s">
        <v>180</v>
      </c>
      <c r="B40" s="73">
        <f t="shared" si="7"/>
        <v>43874.479166666664</v>
      </c>
      <c r="C40" s="46">
        <v>5</v>
      </c>
      <c r="D40" s="84">
        <v>737.91</v>
      </c>
      <c r="E40" s="85">
        <v>208.73</v>
      </c>
      <c r="F40" s="76">
        <f t="shared" si="8"/>
        <v>1.2146662563421917E-3</v>
      </c>
      <c r="G40" s="76">
        <f t="shared" si="9"/>
        <v>1.2360798863518482E-3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1.3122070986157617</v>
      </c>
      <c r="N40" s="78">
        <f t="shared" si="12"/>
        <v>2.4013389904668441</v>
      </c>
      <c r="O40" s="80">
        <f t="shared" si="2"/>
        <v>0.65491063376368475</v>
      </c>
      <c r="P40" s="81">
        <f t="shared" si="13"/>
        <v>0.17696669307473967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1214.6662563421917</v>
      </c>
      <c r="U40" s="7">
        <f t="shared" si="17"/>
        <v>0.12146662563421917</v>
      </c>
      <c r="V40" s="94">
        <f t="shared" si="18"/>
        <v>2.6731046276195783E-2</v>
      </c>
      <c r="W40" s="101">
        <f t="shared" si="19"/>
        <v>3.2077255531434941</v>
      </c>
      <c r="X40" s="101">
        <f t="shared" si="20"/>
        <v>4.4908157744008914</v>
      </c>
      <c r="Y40" s="102">
        <f t="shared" si="21"/>
        <v>0.86677563955386405</v>
      </c>
      <c r="Z40" s="102">
        <f t="shared" si="22"/>
        <v>1.2134858953754095</v>
      </c>
    </row>
    <row r="41" spans="1:26">
      <c r="A41" t="s">
        <v>181</v>
      </c>
      <c r="B41" s="73">
        <f t="shared" si="7"/>
        <v>43874.479166666664</v>
      </c>
      <c r="C41" s="46">
        <v>5</v>
      </c>
      <c r="D41" s="84">
        <v>374.34</v>
      </c>
      <c r="E41" s="85">
        <v>111.05</v>
      </c>
      <c r="F41" s="76">
        <f t="shared" si="8"/>
        <v>5.9543647564306917E-4</v>
      </c>
      <c r="G41" s="76">
        <f t="shared" si="9"/>
        <v>6.1895572630436639E-4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0.65498012320737609</v>
      </c>
      <c r="N41" s="78">
        <f t="shared" si="12"/>
        <v>1.1986136254694983</v>
      </c>
      <c r="O41" s="80">
        <f t="shared" si="2"/>
        <v>0.32689462512804496</v>
      </c>
      <c r="P41" s="81">
        <f t="shared" si="13"/>
        <v>8.7171900034145322E-2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595.43647564306912</v>
      </c>
      <c r="U41" s="7">
        <f t="shared" si="17"/>
        <v>5.9543647564306919E-2</v>
      </c>
      <c r="V41" s="94">
        <f t="shared" si="18"/>
        <v>1.3342637760391764E-2</v>
      </c>
      <c r="W41" s="101">
        <f t="shared" si="19"/>
        <v>1.6011165312470115</v>
      </c>
      <c r="X41" s="101">
        <f t="shared" si="20"/>
        <v>2.2415631437458163</v>
      </c>
      <c r="Y41" s="102">
        <f t="shared" si="21"/>
        <v>0.4269644083325364</v>
      </c>
      <c r="Z41" s="102">
        <f t="shared" si="22"/>
        <v>0.597750171665551</v>
      </c>
    </row>
    <row r="42" spans="1:26">
      <c r="A42" t="s">
        <v>182</v>
      </c>
      <c r="B42" s="73">
        <f t="shared" si="7"/>
        <v>43874.479166666664</v>
      </c>
      <c r="C42" s="46">
        <v>5</v>
      </c>
      <c r="D42" s="84">
        <v>891.04</v>
      </c>
      <c r="E42" s="85">
        <v>256.51</v>
      </c>
      <c r="F42" s="76">
        <f t="shared" si="8"/>
        <v>1.4754761590251872E-3</v>
      </c>
      <c r="G42" s="76">
        <f t="shared" si="9"/>
        <v>1.5379450825749104E-3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1.5939607111023004</v>
      </c>
      <c r="N42" s="78">
        <f t="shared" si="12"/>
        <v>2.9169481013172098</v>
      </c>
      <c r="O42" s="80">
        <f t="shared" si="2"/>
        <v>0.79553130035923902</v>
      </c>
      <c r="P42" s="81">
        <f t="shared" si="13"/>
        <v>0.21496450997132746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1475.4761590251871</v>
      </c>
      <c r="U42" s="7">
        <f t="shared" si="17"/>
        <v>0.14754761590251872</v>
      </c>
      <c r="V42" s="94">
        <f t="shared" si="18"/>
        <v>3.2470665320939555E-2</v>
      </c>
      <c r="W42" s="101">
        <f t="shared" si="19"/>
        <v>3.8964798385127466</v>
      </c>
      <c r="X42" s="101">
        <f t="shared" si="20"/>
        <v>5.4550717739178447</v>
      </c>
      <c r="Y42" s="102">
        <f t="shared" si="21"/>
        <v>1.0528873957829334</v>
      </c>
      <c r="Z42" s="102">
        <f t="shared" si="22"/>
        <v>1.4740423540961065</v>
      </c>
    </row>
    <row r="43" spans="1:26">
      <c r="A43" t="s">
        <v>183</v>
      </c>
      <c r="B43" s="73">
        <f t="shared" si="7"/>
        <v>43874.479166666664</v>
      </c>
      <c r="C43" s="46">
        <v>5</v>
      </c>
      <c r="D43" s="84">
        <v>738.58</v>
      </c>
      <c r="E43" s="85">
        <v>214.31</v>
      </c>
      <c r="F43" s="76">
        <f t="shared" si="8"/>
        <v>1.2158073954710211E-3</v>
      </c>
      <c r="G43" s="76">
        <f t="shared" si="9"/>
        <v>1.2713332935290081E-3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1.3194006033167998</v>
      </c>
      <c r="N43" s="78">
        <f t="shared" si="12"/>
        <v>2.4145031040697438</v>
      </c>
      <c r="O43" s="80">
        <f t="shared" si="2"/>
        <v>0.65850084656447549</v>
      </c>
      <c r="P43" s="81">
        <f t="shared" si="13"/>
        <v>0.17734944954910989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1215.8073954710212</v>
      </c>
      <c r="U43" s="7">
        <f t="shared" si="17"/>
        <v>0.12158073954710211</v>
      </c>
      <c r="V43" s="94">
        <f t="shared" si="18"/>
        <v>2.6877585574187936E-2</v>
      </c>
      <c r="W43" s="101">
        <f t="shared" si="19"/>
        <v>3.2253102689025526</v>
      </c>
      <c r="X43" s="101">
        <f t="shared" si="20"/>
        <v>4.515434376463574</v>
      </c>
      <c r="Y43" s="102">
        <f t="shared" si="21"/>
        <v>0.86865036514262495</v>
      </c>
      <c r="Z43" s="102">
        <f t="shared" si="22"/>
        <v>1.2161105111996751</v>
      </c>
    </row>
    <row r="44" spans="1:26" ht="15" thickBot="1">
      <c r="A44" t="s">
        <v>184</v>
      </c>
      <c r="B44" s="73">
        <f t="shared" si="7"/>
        <v>43874.479166666664</v>
      </c>
      <c r="C44" s="46">
        <v>5</v>
      </c>
      <c r="D44" s="130">
        <v>483.45</v>
      </c>
      <c r="E44" s="131">
        <v>139.44</v>
      </c>
      <c r="F44" s="76">
        <f t="shared" si="8"/>
        <v>7.8127183436926015E-4</v>
      </c>
      <c r="G44" s="76">
        <f t="shared" si="9"/>
        <v>7.9831849149425177E-4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0.84784031867306908</v>
      </c>
      <c r="N44" s="78">
        <f t="shared" si="12"/>
        <v>1.5515477831717164</v>
      </c>
      <c r="O44" s="80">
        <f t="shared" si="2"/>
        <v>0.42314939541046809</v>
      </c>
      <c r="P44" s="81">
        <f t="shared" si="13"/>
        <v>0.11396388135962295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781.27183436926009</v>
      </c>
      <c r="U44" s="7">
        <f t="shared" si="17"/>
        <v>7.8127183436926012E-2</v>
      </c>
      <c r="V44" s="94">
        <f t="shared" si="18"/>
        <v>1.7271403894386889E-2</v>
      </c>
      <c r="W44" s="101">
        <f t="shared" si="19"/>
        <v>2.0725684673264269</v>
      </c>
      <c r="X44" s="101">
        <f t="shared" si="20"/>
        <v>2.9015958542569971</v>
      </c>
      <c r="Y44" s="102">
        <f t="shared" si="21"/>
        <v>0.55819043931509138</v>
      </c>
      <c r="Z44" s="102">
        <f t="shared" si="22"/>
        <v>0.7814666150411278</v>
      </c>
    </row>
  </sheetData>
  <conditionalFormatting sqref="O18:O44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E6" workbookViewId="0">
      <selection activeCell="W35" sqref="W3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1740.2</v>
      </c>
      <c r="E3" s="56">
        <v>459.52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1538.7</v>
      </c>
      <c r="E4" s="56">
        <v>422.76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1388.4</v>
      </c>
      <c r="E5" s="56">
        <v>402.16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1205.0999999999999</v>
      </c>
      <c r="E6" s="56">
        <v>353.58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1071</v>
      </c>
      <c r="E7" s="56">
        <v>317.92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856.66</v>
      </c>
      <c r="E8" s="56">
        <v>258.70999999999998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741.45</v>
      </c>
      <c r="E9" s="56">
        <v>211.47</v>
      </c>
      <c r="F9" s="57">
        <f t="shared" si="0"/>
        <v>5.984</v>
      </c>
      <c r="G9" s="60" t="s">
        <v>70</v>
      </c>
      <c r="H9" s="60"/>
      <c r="I9" s="61">
        <f>SLOPE(F3:F15,D3:D15)</f>
        <v>8.5979921249358521E-3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531.38</v>
      </c>
      <c r="E10" s="56">
        <v>150.11000000000001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-0.1400100443984913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396.81</v>
      </c>
      <c r="E11" s="56">
        <v>115.44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43874</v>
      </c>
      <c r="C12" s="55">
        <v>2992</v>
      </c>
      <c r="D12" s="62">
        <v>146.75</v>
      </c>
      <c r="E12" s="62">
        <v>48.524999999999999</v>
      </c>
      <c r="F12" s="57">
        <f t="shared" si="0"/>
        <v>1.1968000000000001</v>
      </c>
      <c r="G12" s="63" t="s">
        <v>72</v>
      </c>
      <c r="H12" s="63"/>
      <c r="I12" s="64">
        <f>SLOPE(F3:F15,E3:E15)</f>
        <v>3.1091864829885015E-2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63.677</v>
      </c>
      <c r="E13" s="62">
        <v>23.18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-0.35480790717641231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43874</v>
      </c>
      <c r="C14" s="55">
        <v>2992</v>
      </c>
      <c r="D14" s="62">
        <v>31.643999999999998</v>
      </c>
      <c r="E14" s="62">
        <v>12.081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28" t="s">
        <v>121</v>
      </c>
      <c r="X14" s="128" t="s">
        <v>122</v>
      </c>
      <c r="Y14" s="128" t="s">
        <v>121</v>
      </c>
      <c r="Z14" s="128" t="s">
        <v>122</v>
      </c>
    </row>
    <row r="15" spans="1:26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28"/>
      <c r="X15" s="128"/>
      <c r="Y15" s="128"/>
      <c r="Z15" s="12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1045</v>
      </c>
      <c r="E18" s="75">
        <v>285.19</v>
      </c>
      <c r="F18" s="76">
        <f>((I$9*D18)+I$10)/C18/1000</f>
        <v>1.7689783452318948E-3</v>
      </c>
      <c r="G18" s="76">
        <f>((I$12*E18)+I$13)/C18/1000</f>
        <v>1.702456204731699E-3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1.8851653243013775</v>
      </c>
      <c r="N18" s="78">
        <f>M18*1.83</f>
        <v>3.449852543471521</v>
      </c>
      <c r="O18" s="80">
        <f t="shared" ref="O18:O44" si="2">N18*(12/(12+(16*2)))</f>
        <v>0.94086887549223297</v>
      </c>
      <c r="P18" s="81">
        <f>O18*(400/(400+L18))</f>
        <v>0.25677329316536307</v>
      </c>
      <c r="Q18" s="82"/>
      <c r="R18" s="82">
        <f>Q18/314.7</f>
        <v>0</v>
      </c>
      <c r="S18" s="82">
        <f>R18/P18*100</f>
        <v>0</v>
      </c>
      <c r="T18" s="83">
        <f>F18*1000000</f>
        <v>1768.9783452318948</v>
      </c>
      <c r="U18" s="7">
        <f>M18/L18*100</f>
        <v>0.17689783452318947</v>
      </c>
      <c r="V18" s="94">
        <f>O18/K18</f>
        <v>3.9202869812176376E-2</v>
      </c>
      <c r="W18" s="101">
        <f t="shared" ref="W18:W23" si="3">V18*24*5</f>
        <v>4.7043443774611653</v>
      </c>
      <c r="X18" s="101">
        <f t="shared" ref="X18:X23" si="4">V18*24*7</f>
        <v>6.5860821284456303</v>
      </c>
      <c r="Y18" s="102">
        <f t="shared" ref="Y18:Y23" si="5">W18*(400/(400+L18))</f>
        <v>1.2838664658268155</v>
      </c>
      <c r="Z18" s="102">
        <f t="shared" ref="Z18:Z29" si="6">X18*(400/(400+L18))</f>
        <v>1.7974130521575413</v>
      </c>
    </row>
    <row r="19" spans="1:26">
      <c r="A19" s="30" t="s">
        <v>159</v>
      </c>
      <c r="B19" s="73">
        <f t="shared" ref="B19:B44" si="7">$B$3+H19</f>
        <v>43874.458333333336</v>
      </c>
      <c r="C19" s="46">
        <v>5</v>
      </c>
      <c r="D19" s="84">
        <v>476.86</v>
      </c>
      <c r="E19" s="85">
        <v>142.69999999999999</v>
      </c>
      <c r="F19" s="76">
        <f t="shared" ref="F19:F44" si="8">((I$9*D19)+I$10)/C19/1000</f>
        <v>7.9200569605968388E-4</v>
      </c>
      <c r="G19" s="76">
        <f t="shared" ref="G19:G44" si="9">((I$12*E19)+I$13)/C19/1000</f>
        <v>8.164002408096358E-4</v>
      </c>
      <c r="H19" s="100">
        <v>0.45833333333333331</v>
      </c>
      <c r="I19" s="77">
        <f>jar_information!M4</f>
        <v>43873.458333333336</v>
      </c>
      <c r="J19" s="78">
        <f t="shared" si="1"/>
        <v>1</v>
      </c>
      <c r="K19" s="78">
        <f t="shared" ref="K19:K44" si="10">J19*24</f>
        <v>24</v>
      </c>
      <c r="L19" s="79">
        <f>jar_information!H4</f>
        <v>1090.1223690651004</v>
      </c>
      <c r="M19" s="78">
        <f t="shared" ref="M19:M44" si="11">F19*L19</f>
        <v>0.86338312570163644</v>
      </c>
      <c r="N19" s="78">
        <f t="shared" ref="N19:N44" si="12">M19*1.83</f>
        <v>1.5799911200339947</v>
      </c>
      <c r="O19" s="80">
        <f t="shared" si="2"/>
        <v>0.43090666910018033</v>
      </c>
      <c r="P19" s="81">
        <f t="shared" ref="P19:P44" si="13">O19*(400/(400+L19))</f>
        <v>0.11567014308241817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792.00569605968383</v>
      </c>
      <c r="U19" s="7">
        <f t="shared" ref="U19:U44" si="17">M19/L19*100</f>
        <v>7.9200569605968385E-2</v>
      </c>
      <c r="V19" s="94">
        <f t="shared" ref="V19:V44" si="18">O19/K19</f>
        <v>1.7954444545840848E-2</v>
      </c>
      <c r="W19" s="101">
        <f t="shared" si="3"/>
        <v>2.1545333455009019</v>
      </c>
      <c r="X19" s="101">
        <f t="shared" si="4"/>
        <v>3.0163466837012627</v>
      </c>
      <c r="Y19" s="102">
        <f t="shared" si="5"/>
        <v>0.57835071541209093</v>
      </c>
      <c r="Z19" s="102">
        <f t="shared" si="6"/>
        <v>0.80969100157692731</v>
      </c>
    </row>
    <row r="20" spans="1:26">
      <c r="A20" s="30" t="s">
        <v>160</v>
      </c>
      <c r="B20" s="73">
        <f t="shared" si="7"/>
        <v>43874.458333333336</v>
      </c>
      <c r="C20" s="46">
        <v>5</v>
      </c>
      <c r="D20" s="84">
        <v>375.95</v>
      </c>
      <c r="E20" s="85">
        <v>114.33</v>
      </c>
      <c r="F20" s="76">
        <f t="shared" si="8"/>
        <v>6.1848101899422843E-4</v>
      </c>
      <c r="G20" s="76">
        <f t="shared" si="9"/>
        <v>6.3998499976486824E-4</v>
      </c>
      <c r="H20" s="100">
        <v>0.45833333333333331</v>
      </c>
      <c r="I20" s="77">
        <f>jar_information!M5</f>
        <v>43873.458333333336</v>
      </c>
      <c r="J20" s="78">
        <f t="shared" si="1"/>
        <v>1</v>
      </c>
      <c r="K20" s="78">
        <f t="shared" si="10"/>
        <v>24</v>
      </c>
      <c r="L20" s="79">
        <f>jar_information!H5</f>
        <v>1080.3025866276234</v>
      </c>
      <c r="M20" s="78">
        <f t="shared" si="11"/>
        <v>0.66814664459955331</v>
      </c>
      <c r="N20" s="78">
        <f t="shared" si="12"/>
        <v>1.2227083596171826</v>
      </c>
      <c r="O20" s="80">
        <f t="shared" si="2"/>
        <v>0.33346591625923161</v>
      </c>
      <c r="P20" s="81">
        <f t="shared" si="13"/>
        <v>9.0107500796556106E-2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618.48101899422841</v>
      </c>
      <c r="U20" s="7">
        <f t="shared" si="17"/>
        <v>6.1848101899422844E-2</v>
      </c>
      <c r="V20" s="94">
        <f t="shared" si="18"/>
        <v>1.3894413177467984E-2</v>
      </c>
      <c r="W20" s="101">
        <f t="shared" si="3"/>
        <v>1.6673295812961579</v>
      </c>
      <c r="X20" s="101">
        <f t="shared" si="4"/>
        <v>2.3342614138146214</v>
      </c>
      <c r="Y20" s="102">
        <f t="shared" si="5"/>
        <v>0.45053750398278047</v>
      </c>
      <c r="Z20" s="102">
        <f t="shared" si="6"/>
        <v>0.63075250557589269</v>
      </c>
    </row>
    <row r="21" spans="1:26">
      <c r="A21" s="30" t="s">
        <v>161</v>
      </c>
      <c r="B21" s="73">
        <f t="shared" si="7"/>
        <v>43874.458333333336</v>
      </c>
      <c r="C21" s="46">
        <v>5</v>
      </c>
      <c r="D21" s="84">
        <v>1326.4</v>
      </c>
      <c r="E21" s="85">
        <v>353.42</v>
      </c>
      <c r="F21" s="76">
        <f t="shared" si="8"/>
        <v>2.2528733420232845E-3</v>
      </c>
      <c r="G21" s="76">
        <f t="shared" si="9"/>
        <v>2.1267357922003099E-3</v>
      </c>
      <c r="H21" s="100">
        <v>0.45833333333333331</v>
      </c>
      <c r="I21" s="77">
        <f>jar_information!M6</f>
        <v>43873.458333333336</v>
      </c>
      <c r="J21" s="78">
        <f t="shared" si="1"/>
        <v>1</v>
      </c>
      <c r="K21" s="78">
        <f t="shared" si="10"/>
        <v>24</v>
      </c>
      <c r="L21" s="79">
        <f>jar_information!H6</f>
        <v>1090.1223690651004</v>
      </c>
      <c r="M21" s="78">
        <f t="shared" si="11"/>
        <v>2.4559076248100333</v>
      </c>
      <c r="N21" s="78">
        <f t="shared" si="12"/>
        <v>4.4943109534023611</v>
      </c>
      <c r="O21" s="80">
        <f t="shared" si="2"/>
        <v>1.2257211691097347</v>
      </c>
      <c r="P21" s="81">
        <f t="shared" si="13"/>
        <v>0.32902564099584636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2252.8733420232847</v>
      </c>
      <c r="U21" s="7">
        <f t="shared" si="17"/>
        <v>0.22528733420232847</v>
      </c>
      <c r="V21" s="94">
        <f t="shared" si="18"/>
        <v>5.107171537957228E-2</v>
      </c>
      <c r="W21" s="101">
        <f t="shared" si="3"/>
        <v>6.1286058455486732</v>
      </c>
      <c r="X21" s="101">
        <f t="shared" si="4"/>
        <v>8.5800481837681435</v>
      </c>
      <c r="Y21" s="102">
        <f t="shared" si="5"/>
        <v>1.6451282049792317</v>
      </c>
      <c r="Z21" s="102">
        <f t="shared" si="6"/>
        <v>2.303179486970925</v>
      </c>
    </row>
    <row r="22" spans="1:26">
      <c r="A22" s="30" t="s">
        <v>162</v>
      </c>
      <c r="B22" s="73">
        <f t="shared" si="7"/>
        <v>43874.458333333336</v>
      </c>
      <c r="C22" s="46">
        <v>5</v>
      </c>
      <c r="D22" s="84">
        <v>814.73</v>
      </c>
      <c r="E22" s="85">
        <v>224.95</v>
      </c>
      <c r="F22" s="76">
        <f t="shared" si="8"/>
        <v>1.3730064159100991E-3</v>
      </c>
      <c r="G22" s="76">
        <f t="shared" si="9"/>
        <v>1.3278614172612443E-3</v>
      </c>
      <c r="H22" s="100">
        <v>0.45833333333333331</v>
      </c>
      <c r="I22" s="77">
        <f>jar_information!M7</f>
        <v>43873.458333333336</v>
      </c>
      <c r="J22" s="78">
        <f t="shared" si="1"/>
        <v>1</v>
      </c>
      <c r="K22" s="78">
        <f t="shared" si="10"/>
        <v>24</v>
      </c>
      <c r="L22" s="79">
        <f>jar_information!H7</f>
        <v>1065.6802721088436</v>
      </c>
      <c r="M22" s="78">
        <f t="shared" si="11"/>
        <v>1.4631858509142626</v>
      </c>
      <c r="N22" s="78">
        <f t="shared" si="12"/>
        <v>2.6776301071731008</v>
      </c>
      <c r="O22" s="80">
        <f t="shared" si="2"/>
        <v>0.73026275650175476</v>
      </c>
      <c r="P22" s="81">
        <f t="shared" si="13"/>
        <v>0.19929660524148049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1373.0064159100991</v>
      </c>
      <c r="U22" s="7">
        <f t="shared" si="17"/>
        <v>0.13730064159100991</v>
      </c>
      <c r="V22" s="94">
        <f t="shared" si="18"/>
        <v>3.0427614854239782E-2</v>
      </c>
      <c r="W22" s="101">
        <f t="shared" si="3"/>
        <v>3.6513137825087738</v>
      </c>
      <c r="X22" s="101">
        <f t="shared" si="4"/>
        <v>5.1118392955122829</v>
      </c>
      <c r="Y22" s="102">
        <f t="shared" si="5"/>
        <v>0.99648302620740248</v>
      </c>
      <c r="Z22" s="102">
        <f t="shared" si="6"/>
        <v>1.3950762366903633</v>
      </c>
    </row>
    <row r="23" spans="1:26">
      <c r="A23" s="30" t="s">
        <v>163</v>
      </c>
      <c r="B23" s="73">
        <f t="shared" si="7"/>
        <v>43874.458333333336</v>
      </c>
      <c r="C23" s="46">
        <v>5</v>
      </c>
      <c r="D23" s="84">
        <v>841.98</v>
      </c>
      <c r="E23" s="85">
        <v>232.67</v>
      </c>
      <c r="F23" s="76">
        <f t="shared" si="8"/>
        <v>1.4198654729909994E-3</v>
      </c>
      <c r="G23" s="76">
        <f t="shared" si="9"/>
        <v>1.3758672565585867E-3</v>
      </c>
      <c r="H23" s="100">
        <v>0.45833333333333331</v>
      </c>
      <c r="I23" s="77">
        <f>jar_information!M8</f>
        <v>43873.458333333336</v>
      </c>
      <c r="J23" s="78">
        <f t="shared" si="1"/>
        <v>1</v>
      </c>
      <c r="K23" s="78">
        <f t="shared" si="10"/>
        <v>24</v>
      </c>
      <c r="L23" s="79">
        <f>jar_information!H8</f>
        <v>1080.3025866276234</v>
      </c>
      <c r="M23" s="78">
        <f t="shared" si="11"/>
        <v>1.5338843431354308</v>
      </c>
      <c r="N23" s="78">
        <f t="shared" si="12"/>
        <v>2.8070083479378383</v>
      </c>
      <c r="O23" s="80">
        <f t="shared" si="2"/>
        <v>0.76554773125577402</v>
      </c>
      <c r="P23" s="81">
        <f t="shared" si="13"/>
        <v>0.20686249910562396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1419.8654729909995</v>
      </c>
      <c r="U23" s="7">
        <f t="shared" si="17"/>
        <v>0.14198654729909993</v>
      </c>
      <c r="V23" s="94">
        <f t="shared" si="18"/>
        <v>3.1897822135657249E-2</v>
      </c>
      <c r="W23" s="101">
        <f t="shared" si="3"/>
        <v>3.8277386562788696</v>
      </c>
      <c r="X23" s="101">
        <f t="shared" si="4"/>
        <v>5.3588341187904174</v>
      </c>
      <c r="Y23" s="102">
        <f t="shared" si="5"/>
        <v>1.0343124955281195</v>
      </c>
      <c r="Z23" s="102">
        <f t="shared" si="6"/>
        <v>1.4480374937393674</v>
      </c>
    </row>
    <row r="24" spans="1:26">
      <c r="A24" s="30" t="s">
        <v>164</v>
      </c>
      <c r="B24" s="73">
        <f t="shared" si="7"/>
        <v>43874.458333333336</v>
      </c>
      <c r="C24" s="46">
        <v>1</v>
      </c>
      <c r="D24" s="84">
        <v>544.42999999999995</v>
      </c>
      <c r="E24" s="85">
        <v>153.93</v>
      </c>
      <c r="F24" s="76">
        <f t="shared" si="8"/>
        <v>4.5409948081803347E-3</v>
      </c>
      <c r="G24" s="76">
        <f t="shared" si="9"/>
        <v>4.4311628460877881E-3</v>
      </c>
      <c r="H24" s="100">
        <v>0.45833333333333331</v>
      </c>
      <c r="I24" s="77">
        <f>jar_information!M9</f>
        <v>43873.458333333336</v>
      </c>
      <c r="J24" s="78">
        <f t="shared" si="1"/>
        <v>1</v>
      </c>
      <c r="K24" s="78">
        <f t="shared" si="10"/>
        <v>24</v>
      </c>
      <c r="L24" s="79">
        <f>jar_information!H9</f>
        <v>1065.6802721088436</v>
      </c>
      <c r="M24" s="78">
        <f t="shared" si="11"/>
        <v>4.8392485828264649</v>
      </c>
      <c r="N24" s="78">
        <f t="shared" si="12"/>
        <v>8.8558249065724315</v>
      </c>
      <c r="O24" s="80">
        <f t="shared" si="2"/>
        <v>2.415224974519754</v>
      </c>
      <c r="P24" s="81">
        <f t="shared" si="13"/>
        <v>0.65914102017480003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4540.994808180335</v>
      </c>
      <c r="U24" s="7">
        <f t="shared" si="17"/>
        <v>0.45409948081803347</v>
      </c>
      <c r="V24" s="94">
        <f t="shared" si="18"/>
        <v>0.10063437393832309</v>
      </c>
      <c r="W24" s="101">
        <f>V24*24*5</f>
        <v>12.07612487259877</v>
      </c>
      <c r="X24" s="101">
        <f>V24*24*7</f>
        <v>16.90657482163828</v>
      </c>
      <c r="Y24" s="102">
        <f>W24*(400/(400+L24))</f>
        <v>3.2957051008740001</v>
      </c>
      <c r="Z24" s="102">
        <f t="shared" si="6"/>
        <v>4.6139871412236007</v>
      </c>
    </row>
    <row r="25" spans="1:26">
      <c r="A25" s="30" t="s">
        <v>165</v>
      </c>
      <c r="B25" s="73">
        <f t="shared" si="7"/>
        <v>43874.458333333336</v>
      </c>
      <c r="C25" s="46">
        <v>3</v>
      </c>
      <c r="D25" s="84">
        <v>1183.7</v>
      </c>
      <c r="E25" s="85">
        <v>328.44</v>
      </c>
      <c r="F25" s="76">
        <f t="shared" si="8"/>
        <v>3.345811077962692E-3</v>
      </c>
      <c r="G25" s="76">
        <f t="shared" si="9"/>
        <v>3.2856680591836743E-3</v>
      </c>
      <c r="H25" s="100">
        <v>0.45833333333333331</v>
      </c>
      <c r="I25" s="77">
        <f>jar_information!M10</f>
        <v>43873.458333333336</v>
      </c>
      <c r="J25" s="78">
        <f t="shared" si="1"/>
        <v>1</v>
      </c>
      <c r="K25" s="78">
        <f t="shared" si="10"/>
        <v>24</v>
      </c>
      <c r="L25" s="79">
        <f>jar_information!H10</f>
        <v>1080.3025866276234</v>
      </c>
      <c r="M25" s="78">
        <f t="shared" si="11"/>
        <v>3.6144883618904533</v>
      </c>
      <c r="N25" s="78">
        <f t="shared" si="12"/>
        <v>6.6145137022595302</v>
      </c>
      <c r="O25" s="80">
        <f t="shared" si="2"/>
        <v>1.8039582824344171</v>
      </c>
      <c r="P25" s="81">
        <f t="shared" si="13"/>
        <v>0.48745663183474813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3345.8110779626923</v>
      </c>
      <c r="U25" s="7">
        <f t="shared" si="17"/>
        <v>0.33458110779626921</v>
      </c>
      <c r="V25" s="94">
        <f t="shared" si="18"/>
        <v>7.5164928434767381E-2</v>
      </c>
      <c r="W25" s="101">
        <f t="shared" ref="W25:W29" si="19">V25*24*5</f>
        <v>9.0197914121720864</v>
      </c>
      <c r="X25" s="101">
        <f t="shared" ref="X25:X29" si="20">V25*24*7</f>
        <v>12.62770797704092</v>
      </c>
      <c r="Y25" s="102">
        <f t="shared" ref="Y25:Y29" si="21">W25*(400/(400+L25))</f>
        <v>2.4372831591737407</v>
      </c>
      <c r="Z25" s="102">
        <f t="shared" si="6"/>
        <v>3.4121964228432371</v>
      </c>
    </row>
    <row r="26" spans="1:26">
      <c r="A26" s="30" t="s">
        <v>166</v>
      </c>
      <c r="B26" s="73">
        <f t="shared" si="7"/>
        <v>43874.458333333336</v>
      </c>
      <c r="C26" s="46">
        <v>5</v>
      </c>
      <c r="D26" s="84">
        <v>931.03</v>
      </c>
      <c r="E26" s="85">
        <v>248.77</v>
      </c>
      <c r="F26" s="76">
        <f t="shared" si="8"/>
        <v>1.5729957127361069E-3</v>
      </c>
      <c r="G26" s="76">
        <f t="shared" si="9"/>
        <v>1.4759830613108166E-3</v>
      </c>
      <c r="H26" s="100">
        <v>0.45833333333333331</v>
      </c>
      <c r="I26" s="77">
        <f>jar_information!M11</f>
        <v>43873.458333333336</v>
      </c>
      <c r="J26" s="78">
        <f t="shared" si="1"/>
        <v>1</v>
      </c>
      <c r="K26" s="78">
        <f t="shared" si="10"/>
        <v>24</v>
      </c>
      <c r="L26" s="79">
        <f>jar_information!H11</f>
        <v>1051.1852926947267</v>
      </c>
      <c r="M26" s="78">
        <f t="shared" si="11"/>
        <v>1.6535099587000548</v>
      </c>
      <c r="N26" s="78">
        <f t="shared" si="12"/>
        <v>3.0259232244211005</v>
      </c>
      <c r="O26" s="80">
        <f t="shared" si="2"/>
        <v>0.82525178847848191</v>
      </c>
      <c r="P26" s="81">
        <f t="shared" si="13"/>
        <v>0.22746972220096306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1572.995712736107</v>
      </c>
      <c r="U26" s="7">
        <f t="shared" si="17"/>
        <v>0.15729957127361069</v>
      </c>
      <c r="V26" s="94">
        <f t="shared" si="18"/>
        <v>3.438549118660341E-2</v>
      </c>
      <c r="W26" s="101">
        <f t="shared" si="19"/>
        <v>4.1262589423924094</v>
      </c>
      <c r="X26" s="101">
        <f t="shared" si="20"/>
        <v>5.7767625193493721</v>
      </c>
      <c r="Y26" s="102">
        <f t="shared" si="21"/>
        <v>1.1373486110048152</v>
      </c>
      <c r="Z26" s="102">
        <f t="shared" si="6"/>
        <v>1.5922880554067411</v>
      </c>
    </row>
    <row r="27" spans="1:26">
      <c r="A27" s="30" t="s">
        <v>167</v>
      </c>
      <c r="B27" s="73">
        <f t="shared" si="7"/>
        <v>43874.458333333336</v>
      </c>
      <c r="C27" s="46">
        <v>5</v>
      </c>
      <c r="D27" s="84">
        <v>1160</v>
      </c>
      <c r="E27" s="85">
        <v>316.2</v>
      </c>
      <c r="F27" s="76">
        <f t="shared" si="8"/>
        <v>1.9667321641054195E-3</v>
      </c>
      <c r="G27" s="76">
        <f t="shared" si="9"/>
        <v>1.895287950406646E-3</v>
      </c>
      <c r="H27" s="100">
        <v>0.45833333333333331</v>
      </c>
      <c r="I27" s="77">
        <f>jar_information!M12</f>
        <v>43873.458333333336</v>
      </c>
      <c r="J27" s="78">
        <f t="shared" si="1"/>
        <v>1</v>
      </c>
      <c r="K27" s="78">
        <f t="shared" si="10"/>
        <v>24</v>
      </c>
      <c r="L27" s="79">
        <f>jar_information!H12</f>
        <v>1080.3025866276234</v>
      </c>
      <c r="M27" s="78">
        <f t="shared" si="11"/>
        <v>2.1246658440868282</v>
      </c>
      <c r="N27" s="78">
        <f t="shared" si="12"/>
        <v>3.8881384946788957</v>
      </c>
      <c r="O27" s="80">
        <f t="shared" si="2"/>
        <v>1.0604014076396988</v>
      </c>
      <c r="P27" s="81">
        <f t="shared" si="13"/>
        <v>0.28653639255078794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1966.7321641054195</v>
      </c>
      <c r="U27" s="7">
        <f t="shared" si="17"/>
        <v>0.19667321641054195</v>
      </c>
      <c r="V27" s="94">
        <f t="shared" si="18"/>
        <v>4.4183391984987448E-2</v>
      </c>
      <c r="W27" s="101">
        <f t="shared" si="19"/>
        <v>5.3020070381984938</v>
      </c>
      <c r="X27" s="101">
        <f t="shared" si="20"/>
        <v>7.4228098534778919</v>
      </c>
      <c r="Y27" s="102">
        <f t="shared" si="21"/>
        <v>1.4326819627539398</v>
      </c>
      <c r="Z27" s="102">
        <f t="shared" si="6"/>
        <v>2.0057547478555158</v>
      </c>
    </row>
    <row r="28" spans="1:26">
      <c r="A28" s="30" t="s">
        <v>168</v>
      </c>
      <c r="B28" s="73">
        <f t="shared" si="7"/>
        <v>43874.458333333336</v>
      </c>
      <c r="C28" s="46">
        <v>5</v>
      </c>
      <c r="D28" s="84">
        <v>1024.0999999999999</v>
      </c>
      <c r="E28" s="85">
        <v>275.61</v>
      </c>
      <c r="F28" s="76">
        <f t="shared" si="8"/>
        <v>1.7330387381496628E-3</v>
      </c>
      <c r="G28" s="76">
        <f t="shared" si="9"/>
        <v>1.6428841917176392E-3</v>
      </c>
      <c r="H28" s="100">
        <v>0.45833333333333331</v>
      </c>
      <c r="I28" s="77">
        <f>jar_information!M13</f>
        <v>43873.458333333336</v>
      </c>
      <c r="J28" s="78">
        <f t="shared" si="1"/>
        <v>1</v>
      </c>
      <c r="K28" s="78">
        <f t="shared" si="10"/>
        <v>24</v>
      </c>
      <c r="L28" s="79">
        <f>jar_information!H13</f>
        <v>1090.1223690651004</v>
      </c>
      <c r="M28" s="78">
        <f t="shared" si="11"/>
        <v>1.8892242949133027</v>
      </c>
      <c r="N28" s="78">
        <f t="shared" si="12"/>
        <v>3.457280459691344</v>
      </c>
      <c r="O28" s="80">
        <f t="shared" si="2"/>
        <v>0.94289467082491196</v>
      </c>
      <c r="P28" s="81">
        <f t="shared" si="13"/>
        <v>0.2531052993765826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1733.0387381496628</v>
      </c>
      <c r="U28" s="7">
        <f t="shared" si="17"/>
        <v>0.17330387381496629</v>
      </c>
      <c r="V28" s="94">
        <f t="shared" si="18"/>
        <v>3.9287277951038001E-2</v>
      </c>
      <c r="W28" s="101">
        <f t="shared" si="19"/>
        <v>4.7144733541245598</v>
      </c>
      <c r="X28" s="101">
        <f t="shared" si="20"/>
        <v>6.6002626957743837</v>
      </c>
      <c r="Y28" s="102">
        <f t="shared" si="21"/>
        <v>1.265526496882913</v>
      </c>
      <c r="Z28" s="102">
        <f t="shared" si="6"/>
        <v>1.7717370956360783</v>
      </c>
    </row>
    <row r="29" spans="1:26">
      <c r="A29" s="30" t="s">
        <v>169</v>
      </c>
      <c r="B29" s="73">
        <f t="shared" si="7"/>
        <v>43874.458333333336</v>
      </c>
      <c r="C29" s="46">
        <v>5</v>
      </c>
      <c r="D29" s="84">
        <v>1296.0999999999999</v>
      </c>
      <c r="E29" s="85">
        <v>365.98</v>
      </c>
      <c r="F29" s="76">
        <f t="shared" si="8"/>
        <v>2.2007695097461736E-3</v>
      </c>
      <c r="G29" s="76">
        <f t="shared" si="9"/>
        <v>2.2048385566529813E-3</v>
      </c>
      <c r="H29" s="100">
        <v>0.45833333333333331</v>
      </c>
      <c r="I29" s="77">
        <f>jar_information!M14</f>
        <v>43873.458333333336</v>
      </c>
      <c r="J29" s="78">
        <f t="shared" si="1"/>
        <v>1</v>
      </c>
      <c r="K29" s="78">
        <f t="shared" si="10"/>
        <v>24</v>
      </c>
      <c r="L29" s="79">
        <f>jar_information!H14</f>
        <v>1085.2052785923754</v>
      </c>
      <c r="M29" s="78">
        <f t="shared" si="11"/>
        <v>2.3882866889417018</v>
      </c>
      <c r="N29" s="78">
        <f t="shared" si="12"/>
        <v>4.3705646407633143</v>
      </c>
      <c r="O29" s="80">
        <f t="shared" si="2"/>
        <v>1.1919721747536312</v>
      </c>
      <c r="P29" s="81">
        <f t="shared" si="13"/>
        <v>0.32102556917474462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2200.7695097461738</v>
      </c>
      <c r="U29" s="7">
        <f t="shared" si="17"/>
        <v>0.22007695097461735</v>
      </c>
      <c r="V29" s="94">
        <f t="shared" si="18"/>
        <v>4.9665507281401296E-2</v>
      </c>
      <c r="W29" s="101">
        <f t="shared" si="19"/>
        <v>5.9598608737681555</v>
      </c>
      <c r="X29" s="101">
        <f t="shared" si="20"/>
        <v>8.3438052232754174</v>
      </c>
      <c r="Y29" s="102">
        <f t="shared" si="21"/>
        <v>1.6051278458737228</v>
      </c>
      <c r="Z29" s="102">
        <f t="shared" si="6"/>
        <v>2.2471789842232122</v>
      </c>
    </row>
    <row r="30" spans="1:26">
      <c r="A30" t="s">
        <v>170</v>
      </c>
      <c r="B30" s="73">
        <f t="shared" si="7"/>
        <v>43874.458333333336</v>
      </c>
      <c r="C30" s="46">
        <v>5</v>
      </c>
      <c r="D30" s="84">
        <v>1098.5</v>
      </c>
      <c r="E30" s="85">
        <v>294.61</v>
      </c>
      <c r="F30" s="76">
        <f t="shared" si="8"/>
        <v>1.8609768609687087E-3</v>
      </c>
      <c r="G30" s="76">
        <f t="shared" si="9"/>
        <v>1.7610332780712027E-3</v>
      </c>
      <c r="H30" s="100">
        <v>0.45833333333333331</v>
      </c>
      <c r="I30" s="77">
        <f>jar_information!M15</f>
        <v>43873.458333333336</v>
      </c>
      <c r="J30" s="78">
        <f t="shared" si="1"/>
        <v>1</v>
      </c>
      <c r="K30" s="78">
        <f t="shared" si="10"/>
        <v>24</v>
      </c>
      <c r="L30" s="79">
        <f>jar_information!H15</f>
        <v>1065.6802721088436</v>
      </c>
      <c r="M30" s="78">
        <f t="shared" si="11"/>
        <v>1.9832063275853951</v>
      </c>
      <c r="N30" s="78">
        <f t="shared" si="12"/>
        <v>3.6292675794812732</v>
      </c>
      <c r="O30" s="80">
        <f t="shared" si="2"/>
        <v>0.98980024894943808</v>
      </c>
      <c r="P30" s="81">
        <f t="shared" si="13"/>
        <v>0.27012719425507398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1860.9768609687087</v>
      </c>
      <c r="U30" s="7">
        <f t="shared" si="17"/>
        <v>0.18609768609687088</v>
      </c>
      <c r="V30" s="94">
        <f t="shared" si="18"/>
        <v>4.1241677039559922E-2</v>
      </c>
    </row>
    <row r="31" spans="1:26">
      <c r="A31" t="s">
        <v>171</v>
      </c>
      <c r="B31" s="73">
        <f t="shared" si="7"/>
        <v>43874.479166666664</v>
      </c>
      <c r="C31" s="46">
        <v>5</v>
      </c>
      <c r="D31" s="84">
        <v>1165.9000000000001</v>
      </c>
      <c r="E31" s="85">
        <v>309.98</v>
      </c>
      <c r="F31" s="76">
        <f t="shared" si="8"/>
        <v>1.9768777948128437E-3</v>
      </c>
      <c r="G31" s="76">
        <f t="shared" si="9"/>
        <v>1.8566096705582686E-3</v>
      </c>
      <c r="H31" s="100">
        <v>0.47916666666666669</v>
      </c>
      <c r="I31" s="77">
        <f>jar_information!M16</f>
        <v>43873.458333333336</v>
      </c>
      <c r="J31" s="78">
        <f t="shared" si="1"/>
        <v>1.0208333333284827</v>
      </c>
      <c r="K31" s="78">
        <f t="shared" si="10"/>
        <v>24.499999999883585</v>
      </c>
      <c r="L31" s="79">
        <f>jar_information!H16</f>
        <v>1095.0539215686276</v>
      </c>
      <c r="M31" s="78">
        <f t="shared" si="11"/>
        <v>2.1647877816717451</v>
      </c>
      <c r="N31" s="78">
        <f t="shared" si="12"/>
        <v>3.9615616404592937</v>
      </c>
      <c r="O31" s="80">
        <f t="shared" si="2"/>
        <v>1.0804259019434437</v>
      </c>
      <c r="P31" s="81">
        <f t="shared" si="13"/>
        <v>0.28906673835813185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1976.8777948128438</v>
      </c>
      <c r="U31" s="7">
        <f t="shared" si="17"/>
        <v>0.19768777948128438</v>
      </c>
      <c r="V31" s="94">
        <f t="shared" si="18"/>
        <v>4.4099016406064388E-2</v>
      </c>
    </row>
    <row r="32" spans="1:26">
      <c r="A32" t="s">
        <v>172</v>
      </c>
      <c r="B32" s="73">
        <f t="shared" si="7"/>
        <v>43874.479166666664</v>
      </c>
      <c r="C32" s="46">
        <v>5</v>
      </c>
      <c r="D32" s="84">
        <v>1340.1</v>
      </c>
      <c r="E32" s="85">
        <v>367.44</v>
      </c>
      <c r="F32" s="76">
        <f t="shared" si="8"/>
        <v>2.2764318404456083E-3</v>
      </c>
      <c r="G32" s="76">
        <f t="shared" si="9"/>
        <v>2.2139173811833073E-3</v>
      </c>
      <c r="H32" s="100">
        <v>0.47916666666666669</v>
      </c>
      <c r="I32" s="77">
        <f>jar_information!M17</f>
        <v>43873.458333333336</v>
      </c>
      <c r="J32" s="78">
        <f t="shared" si="1"/>
        <v>1.0208333333284827</v>
      </c>
      <c r="K32" s="78">
        <f t="shared" si="10"/>
        <v>24.499999999883585</v>
      </c>
      <c r="L32" s="79">
        <f>jar_information!H17</f>
        <v>1090.1223690651004</v>
      </c>
      <c r="M32" s="78">
        <f t="shared" si="11"/>
        <v>2.481589270921793</v>
      </c>
      <c r="N32" s="78">
        <f t="shared" si="12"/>
        <v>4.5413083657868816</v>
      </c>
      <c r="O32" s="80">
        <f t="shared" si="2"/>
        <v>1.2385386452146039</v>
      </c>
      <c r="P32" s="81">
        <f t="shared" si="13"/>
        <v>0.3324662916084295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2276.4318404456085</v>
      </c>
      <c r="U32" s="7">
        <f t="shared" si="17"/>
        <v>0.22764318404456083</v>
      </c>
      <c r="V32" s="94">
        <f t="shared" si="18"/>
        <v>5.0552597764101592E-2</v>
      </c>
    </row>
    <row r="33" spans="1:22">
      <c r="A33" t="s">
        <v>173</v>
      </c>
      <c r="B33" s="73">
        <f t="shared" si="7"/>
        <v>43874.479166666664</v>
      </c>
      <c r="C33" s="46">
        <v>3</v>
      </c>
      <c r="D33" s="84">
        <v>1320</v>
      </c>
      <c r="E33" s="85">
        <v>361.21</v>
      </c>
      <c r="F33" s="76">
        <f t="shared" si="8"/>
        <v>3.7364465201722781E-3</v>
      </c>
      <c r="G33" s="76">
        <f t="shared" si="9"/>
        <v>3.6252948626754509E-3</v>
      </c>
      <c r="H33" s="100">
        <v>0.47916666666666669</v>
      </c>
      <c r="I33" s="77">
        <f>jar_information!M18</f>
        <v>43873.458333333336</v>
      </c>
      <c r="J33" s="78">
        <f t="shared" si="1"/>
        <v>1.0208333333284827</v>
      </c>
      <c r="K33" s="78">
        <f t="shared" si="10"/>
        <v>24.499999999883585</v>
      </c>
      <c r="L33" s="79">
        <f>jar_information!H18</f>
        <v>1075.4142300194933</v>
      </c>
      <c r="M33" s="78">
        <f t="shared" si="11"/>
        <v>4.0182277575000853</v>
      </c>
      <c r="N33" s="78">
        <f t="shared" si="12"/>
        <v>7.3533567962251567</v>
      </c>
      <c r="O33" s="80">
        <f t="shared" si="2"/>
        <v>2.0054609444250424</v>
      </c>
      <c r="P33" s="81">
        <f t="shared" si="13"/>
        <v>0.54370112572346441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3736.4465201722783</v>
      </c>
      <c r="U33" s="7">
        <f t="shared" si="17"/>
        <v>0.37364465201722774</v>
      </c>
      <c r="V33" s="94">
        <f t="shared" si="18"/>
        <v>8.1855548752431492E-2</v>
      </c>
    </row>
    <row r="34" spans="1:22">
      <c r="A34" t="s">
        <v>174</v>
      </c>
      <c r="B34" s="73">
        <f t="shared" si="7"/>
        <v>43874.479166666664</v>
      </c>
      <c r="C34" s="46">
        <v>5</v>
      </c>
      <c r="D34" s="84">
        <v>1208</v>
      </c>
      <c r="E34" s="85">
        <v>322.52999999999997</v>
      </c>
      <c r="F34" s="76">
        <f t="shared" si="8"/>
        <v>2.0492728885048036E-3</v>
      </c>
      <c r="G34" s="76">
        <f t="shared" si="9"/>
        <v>1.9346502512812805E-3</v>
      </c>
      <c r="H34" s="100">
        <v>0.47916666666666669</v>
      </c>
      <c r="I34" s="77">
        <f>jar_information!M19</f>
        <v>43873.458333333336</v>
      </c>
      <c r="J34" s="78">
        <f t="shared" si="1"/>
        <v>1.0208333333284827</v>
      </c>
      <c r="K34" s="78">
        <f t="shared" si="10"/>
        <v>24.499999999883585</v>
      </c>
      <c r="L34" s="79">
        <f>jar_information!H19</f>
        <v>1100</v>
      </c>
      <c r="M34" s="78">
        <f t="shared" si="11"/>
        <v>2.2542001773552838</v>
      </c>
      <c r="N34" s="78">
        <f t="shared" si="12"/>
        <v>4.1251863245601692</v>
      </c>
      <c r="O34" s="80">
        <f t="shared" si="2"/>
        <v>1.125050815789137</v>
      </c>
      <c r="P34" s="81">
        <f t="shared" si="13"/>
        <v>0.30001355087710319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2049.2728885048036</v>
      </c>
      <c r="U34" s="7">
        <f t="shared" si="17"/>
        <v>0.20492728885048037</v>
      </c>
      <c r="V34" s="94">
        <f t="shared" si="18"/>
        <v>4.5920441460999301E-2</v>
      </c>
    </row>
    <row r="35" spans="1:22">
      <c r="A35" t="s">
        <v>175</v>
      </c>
      <c r="B35" s="73">
        <f t="shared" si="7"/>
        <v>43874.479166666664</v>
      </c>
      <c r="C35" s="46">
        <v>5</v>
      </c>
      <c r="D35" s="84">
        <v>1218</v>
      </c>
      <c r="E35" s="85"/>
      <c r="F35" s="76">
        <f t="shared" si="8"/>
        <v>2.0664688727546751E-3</v>
      </c>
      <c r="G35" s="76">
        <f t="shared" si="9"/>
        <v>-7.0961581435282462E-5</v>
      </c>
      <c r="H35" s="100">
        <v>0.47916666666666669</v>
      </c>
      <c r="I35" s="77">
        <f>jar_information!M20</f>
        <v>43873.458333333336</v>
      </c>
      <c r="J35" s="78">
        <f t="shared" si="1"/>
        <v>1.0208333333284827</v>
      </c>
      <c r="K35" s="78">
        <f t="shared" si="10"/>
        <v>24.499999999883585</v>
      </c>
      <c r="L35" s="79">
        <f>jar_information!H20</f>
        <v>1095.0539215686276</v>
      </c>
      <c r="M35" s="78">
        <f t="shared" si="11"/>
        <v>2.2628948429095082</v>
      </c>
      <c r="N35" s="78">
        <f t="shared" si="12"/>
        <v>4.1410975625243998</v>
      </c>
      <c r="O35" s="80">
        <f t="shared" si="2"/>
        <v>1.1293902443248363</v>
      </c>
      <c r="P35" s="81">
        <f t="shared" si="13"/>
        <v>0.30216709324834712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2066.468872754675</v>
      </c>
      <c r="U35" s="7">
        <f t="shared" si="17"/>
        <v>0.20664688727546751</v>
      </c>
      <c r="V35" s="94">
        <f t="shared" si="18"/>
        <v>4.6097560993069497E-2</v>
      </c>
    </row>
    <row r="36" spans="1:22">
      <c r="A36" t="s">
        <v>176</v>
      </c>
      <c r="B36" s="73">
        <f t="shared" si="7"/>
        <v>43874.479166666664</v>
      </c>
      <c r="C36" s="46">
        <v>5</v>
      </c>
      <c r="D36" s="84">
        <v>1050.7</v>
      </c>
      <c r="E36" s="85">
        <v>304.39999999999998</v>
      </c>
      <c r="F36" s="76">
        <f t="shared" si="8"/>
        <v>1.7787800562543219E-3</v>
      </c>
      <c r="G36" s="76">
        <f t="shared" si="9"/>
        <v>1.8219111494081168E-3</v>
      </c>
      <c r="H36" s="100">
        <v>0.47916666666666669</v>
      </c>
      <c r="I36" s="77">
        <f>jar_information!M21</f>
        <v>43873.458333333336</v>
      </c>
      <c r="J36" s="78">
        <f t="shared" si="1"/>
        <v>1.0208333333284827</v>
      </c>
      <c r="K36" s="78">
        <f t="shared" si="10"/>
        <v>24.499999999883585</v>
      </c>
      <c r="L36" s="79">
        <f>jar_information!H21</f>
        <v>1075.4142300194933</v>
      </c>
      <c r="M36" s="78">
        <f t="shared" si="11"/>
        <v>1.9129253845707725</v>
      </c>
      <c r="N36" s="78">
        <f t="shared" si="12"/>
        <v>3.5006534537645138</v>
      </c>
      <c r="O36" s="80">
        <f t="shared" si="2"/>
        <v>0.95472366920850371</v>
      </c>
      <c r="P36" s="81">
        <f t="shared" si="13"/>
        <v>0.25883542391912268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1778.7800562543218</v>
      </c>
      <c r="U36" s="7">
        <f t="shared" si="17"/>
        <v>0.17787800562543218</v>
      </c>
      <c r="V36" s="94">
        <f t="shared" si="18"/>
        <v>3.8968313029103682E-2</v>
      </c>
    </row>
    <row r="37" spans="1:22">
      <c r="A37" t="s">
        <v>177</v>
      </c>
      <c r="B37" s="73">
        <f t="shared" si="7"/>
        <v>43874.479166666664</v>
      </c>
      <c r="C37" s="46">
        <v>5</v>
      </c>
      <c r="D37" s="84">
        <v>1051</v>
      </c>
      <c r="E37" s="85">
        <v>301.33</v>
      </c>
      <c r="F37" s="76">
        <f t="shared" si="8"/>
        <v>1.7792959357818177E-3</v>
      </c>
      <c r="G37" s="76">
        <f t="shared" si="9"/>
        <v>1.8028207444025675E-3</v>
      </c>
      <c r="H37" s="100">
        <v>0.47916666666666669</v>
      </c>
      <c r="I37" s="77">
        <f>jar_information!M22</f>
        <v>43873.458333333336</v>
      </c>
      <c r="J37" s="78">
        <f t="shared" si="1"/>
        <v>1.0208333333284827</v>
      </c>
      <c r="K37" s="78">
        <f t="shared" si="10"/>
        <v>24.499999999883585</v>
      </c>
      <c r="L37" s="79">
        <f>jar_information!H22</f>
        <v>1090.1223690651004</v>
      </c>
      <c r="M37" s="78">
        <f t="shared" si="11"/>
        <v>1.9396503007823798</v>
      </c>
      <c r="N37" s="78">
        <f t="shared" si="12"/>
        <v>3.5495600504317553</v>
      </c>
      <c r="O37" s="80">
        <f t="shared" si="2"/>
        <v>0.9680618319359332</v>
      </c>
      <c r="P37" s="81">
        <f t="shared" si="13"/>
        <v>0.25986102941150879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1779.2959357818177</v>
      </c>
      <c r="U37" s="7">
        <f t="shared" si="17"/>
        <v>0.17792959357818178</v>
      </c>
      <c r="V37" s="94">
        <f t="shared" si="18"/>
        <v>3.9512727834307475E-2</v>
      </c>
    </row>
    <row r="38" spans="1:22">
      <c r="A38" t="s">
        <v>178</v>
      </c>
      <c r="B38" s="73">
        <f t="shared" si="7"/>
        <v>43874.479166666664</v>
      </c>
      <c r="C38" s="46">
        <v>5</v>
      </c>
      <c r="D38" s="84">
        <v>1123.5999999999999</v>
      </c>
      <c r="E38" s="85">
        <v>312.8</v>
      </c>
      <c r="F38" s="76">
        <f t="shared" si="8"/>
        <v>1.9041387814358864E-3</v>
      </c>
      <c r="G38" s="76">
        <f t="shared" si="9"/>
        <v>1.8741454823223242E-3</v>
      </c>
      <c r="H38" s="100">
        <v>0.47916666666666669</v>
      </c>
      <c r="I38" s="77">
        <f>jar_information!M23</f>
        <v>43873.458333333336</v>
      </c>
      <c r="J38" s="78">
        <f t="shared" si="1"/>
        <v>1.0208333333284827</v>
      </c>
      <c r="K38" s="78">
        <f t="shared" si="10"/>
        <v>24.499999999883585</v>
      </c>
      <c r="L38" s="79">
        <f>jar_information!H23</f>
        <v>1080.3025866276234</v>
      </c>
      <c r="M38" s="78">
        <f t="shared" si="11"/>
        <v>2.0570460508831592</v>
      </c>
      <c r="N38" s="78">
        <f t="shared" si="12"/>
        <v>3.7643942731161815</v>
      </c>
      <c r="O38" s="80">
        <f t="shared" si="2"/>
        <v>1.0266529835771403</v>
      </c>
      <c r="P38" s="81">
        <f t="shared" si="13"/>
        <v>0.27741706130934413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1904.1387814358864</v>
      </c>
      <c r="U38" s="7">
        <f t="shared" si="17"/>
        <v>0.19041387814358865</v>
      </c>
      <c r="V38" s="94">
        <f t="shared" si="18"/>
        <v>4.1904203411510965E-2</v>
      </c>
    </row>
    <row r="39" spans="1:22">
      <c r="A39" t="s">
        <v>179</v>
      </c>
      <c r="B39" s="73">
        <f t="shared" si="7"/>
        <v>43874.479166666664</v>
      </c>
      <c r="C39" s="46">
        <v>5</v>
      </c>
      <c r="D39" s="84">
        <v>983.28</v>
      </c>
      <c r="E39" s="85">
        <v>271</v>
      </c>
      <c r="F39" s="76">
        <f t="shared" si="8"/>
        <v>1.6628447304416866E-3</v>
      </c>
      <c r="G39" s="76">
        <f t="shared" si="9"/>
        <v>1.6142174923444855E-3</v>
      </c>
      <c r="H39" s="100">
        <v>0.47916666666666669</v>
      </c>
      <c r="I39" s="77">
        <f>jar_information!M24</f>
        <v>43873.458333333336</v>
      </c>
      <c r="J39" s="78">
        <f t="shared" si="1"/>
        <v>1.0208333333284827</v>
      </c>
      <c r="K39" s="78">
        <f t="shared" si="10"/>
        <v>24.499999999883585</v>
      </c>
      <c r="L39" s="79">
        <f>jar_information!H24</f>
        <v>1080.3025866276234</v>
      </c>
      <c r="M39" s="78">
        <f t="shared" si="11"/>
        <v>1.7963754634562674</v>
      </c>
      <c r="N39" s="78">
        <f t="shared" si="12"/>
        <v>3.2873670981249696</v>
      </c>
      <c r="O39" s="80">
        <f t="shared" si="2"/>
        <v>0.89655466312499166</v>
      </c>
      <c r="P39" s="81">
        <f t="shared" si="13"/>
        <v>0.24226254043573425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1662.8447304416866</v>
      </c>
      <c r="U39" s="7">
        <f t="shared" si="17"/>
        <v>0.16628447304416866</v>
      </c>
      <c r="V39" s="94">
        <f t="shared" si="18"/>
        <v>3.6594067882826604E-2</v>
      </c>
    </row>
    <row r="40" spans="1:22">
      <c r="A40" t="s">
        <v>180</v>
      </c>
      <c r="B40" s="73">
        <f t="shared" si="7"/>
        <v>43874.479166666664</v>
      </c>
      <c r="C40" s="46">
        <v>5</v>
      </c>
      <c r="D40" s="84">
        <v>1133.8</v>
      </c>
      <c r="E40" s="85">
        <v>305.58999999999997</v>
      </c>
      <c r="F40" s="76">
        <f t="shared" si="8"/>
        <v>1.9216786853707552E-3</v>
      </c>
      <c r="G40" s="76">
        <f t="shared" si="9"/>
        <v>1.8293110132376299E-3</v>
      </c>
      <c r="H40" s="100">
        <v>0.47916666666666669</v>
      </c>
      <c r="I40" s="77">
        <f>jar_information!M25</f>
        <v>43873.458333333336</v>
      </c>
      <c r="J40" s="78">
        <f t="shared" si="1"/>
        <v>1.0208333333284827</v>
      </c>
      <c r="K40" s="78">
        <f t="shared" si="10"/>
        <v>24.499999999883585</v>
      </c>
      <c r="L40" s="79">
        <f>jar_information!H25</f>
        <v>1080.3025866276234</v>
      </c>
      <c r="M40" s="78">
        <f t="shared" si="11"/>
        <v>2.0759944544731979</v>
      </c>
      <c r="N40" s="78">
        <f t="shared" si="12"/>
        <v>3.7990698516859522</v>
      </c>
      <c r="O40" s="80">
        <f t="shared" si="2"/>
        <v>1.0361099595507142</v>
      </c>
      <c r="P40" s="81">
        <f t="shared" si="13"/>
        <v>0.27997247830557281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1921.6786853707551</v>
      </c>
      <c r="U40" s="7">
        <f t="shared" si="17"/>
        <v>0.19216786853707551</v>
      </c>
      <c r="V40" s="94">
        <f t="shared" si="18"/>
        <v>4.229020243084234E-2</v>
      </c>
    </row>
    <row r="41" spans="1:22">
      <c r="A41" t="s">
        <v>181</v>
      </c>
      <c r="B41" s="73">
        <f t="shared" si="7"/>
        <v>43874.479166666664</v>
      </c>
      <c r="C41" s="46">
        <v>5</v>
      </c>
      <c r="D41" s="84">
        <v>508.24</v>
      </c>
      <c r="E41" s="85">
        <v>142.47999999999999</v>
      </c>
      <c r="F41" s="76">
        <f t="shared" si="8"/>
        <v>8.4596669463578127E-4</v>
      </c>
      <c r="G41" s="76">
        <f t="shared" si="9"/>
        <v>8.1503219875712083E-4</v>
      </c>
      <c r="H41" s="100">
        <v>0.47916666666666669</v>
      </c>
      <c r="I41" s="77">
        <f>jar_information!M26</f>
        <v>43873.458333333336</v>
      </c>
      <c r="J41" s="78">
        <f t="shared" si="1"/>
        <v>1.0208333333284827</v>
      </c>
      <c r="K41" s="78">
        <f t="shared" si="10"/>
        <v>24.499999999883585</v>
      </c>
      <c r="L41" s="79">
        <f>jar_information!H26</f>
        <v>1100</v>
      </c>
      <c r="M41" s="78">
        <f t="shared" si="11"/>
        <v>0.93056336409935936</v>
      </c>
      <c r="N41" s="78">
        <f t="shared" si="12"/>
        <v>1.7029309563018278</v>
      </c>
      <c r="O41" s="80">
        <f t="shared" si="2"/>
        <v>0.46443571535504391</v>
      </c>
      <c r="P41" s="81">
        <f t="shared" si="13"/>
        <v>0.12384952409467838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845.96669463578121</v>
      </c>
      <c r="U41" s="7">
        <f t="shared" si="17"/>
        <v>8.4596669463578134E-2</v>
      </c>
      <c r="V41" s="94">
        <f t="shared" si="18"/>
        <v>1.895655981050003E-2</v>
      </c>
    </row>
    <row r="42" spans="1:22">
      <c r="A42" t="s">
        <v>182</v>
      </c>
      <c r="B42" s="73">
        <f t="shared" si="7"/>
        <v>43874.479166666664</v>
      </c>
      <c r="C42" s="46">
        <v>5</v>
      </c>
      <c r="D42" s="84">
        <v>1636</v>
      </c>
      <c r="E42" s="85">
        <v>460.31</v>
      </c>
      <c r="F42" s="76">
        <f t="shared" si="8"/>
        <v>2.7852610143993127E-3</v>
      </c>
      <c r="G42" s="76">
        <f t="shared" si="9"/>
        <v>2.7914176785335922E-3</v>
      </c>
      <c r="H42" s="100">
        <v>0.47916666666666669</v>
      </c>
      <c r="I42" s="77">
        <f>jar_information!M27</f>
        <v>43873.458333333336</v>
      </c>
      <c r="J42" s="78">
        <f t="shared" si="1"/>
        <v>1.0208333333284827</v>
      </c>
      <c r="K42" s="78">
        <f t="shared" si="10"/>
        <v>24.499999999883585</v>
      </c>
      <c r="L42" s="79">
        <f>jar_information!H27</f>
        <v>1080.3025866276234</v>
      </c>
      <c r="M42" s="78">
        <f t="shared" si="11"/>
        <v>3.0089246782886558</v>
      </c>
      <c r="N42" s="78">
        <f t="shared" si="12"/>
        <v>5.5063321612682401</v>
      </c>
      <c r="O42" s="80">
        <f t="shared" si="2"/>
        <v>1.5017269530731563</v>
      </c>
      <c r="P42" s="81">
        <f t="shared" si="13"/>
        <v>0.40578918570813038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2785.2610143993129</v>
      </c>
      <c r="U42" s="7">
        <f t="shared" si="17"/>
        <v>0.27852610143993128</v>
      </c>
      <c r="V42" s="94">
        <f t="shared" si="18"/>
        <v>6.1294977676746611E-2</v>
      </c>
    </row>
    <row r="43" spans="1:22">
      <c r="A43" t="s">
        <v>183</v>
      </c>
      <c r="B43" s="73">
        <f t="shared" si="7"/>
        <v>43874.479166666664</v>
      </c>
      <c r="C43" s="46">
        <v>5</v>
      </c>
      <c r="D43" s="84">
        <v>1250</v>
      </c>
      <c r="E43" s="85">
        <v>361.99</v>
      </c>
      <c r="F43" s="76">
        <f t="shared" si="8"/>
        <v>2.1214960223542648E-3</v>
      </c>
      <c r="G43" s="76">
        <f t="shared" si="9"/>
        <v>2.1800272485187327E-3</v>
      </c>
      <c r="H43" s="100">
        <v>0.47916666666666669</v>
      </c>
      <c r="I43" s="77">
        <f>jar_information!M28</f>
        <v>43873.458333333336</v>
      </c>
      <c r="J43" s="78">
        <f t="shared" si="1"/>
        <v>1.0208333333284827</v>
      </c>
      <c r="K43" s="78">
        <f t="shared" si="10"/>
        <v>24.499999999883585</v>
      </c>
      <c r="L43" s="79">
        <f>jar_information!H28</f>
        <v>1085.2052785923754</v>
      </c>
      <c r="M43" s="78">
        <f t="shared" si="11"/>
        <v>2.3022586819715762</v>
      </c>
      <c r="N43" s="78">
        <f t="shared" si="12"/>
        <v>4.2131333880079849</v>
      </c>
      <c r="O43" s="80">
        <f t="shared" si="2"/>
        <v>1.1490363785476321</v>
      </c>
      <c r="P43" s="81">
        <f t="shared" si="13"/>
        <v>0.30946197003464671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2121.4960223542648</v>
      </c>
      <c r="U43" s="7">
        <f t="shared" si="17"/>
        <v>0.21214960223542648</v>
      </c>
      <c r="V43" s="94">
        <f t="shared" si="18"/>
        <v>4.6899444022575176E-2</v>
      </c>
    </row>
    <row r="44" spans="1:22" ht="15" thickBot="1">
      <c r="A44" t="s">
        <v>184</v>
      </c>
      <c r="B44" s="73">
        <f t="shared" si="7"/>
        <v>43874.479166666664</v>
      </c>
      <c r="C44" s="46">
        <v>5</v>
      </c>
      <c r="D44" s="130">
        <v>785.06</v>
      </c>
      <c r="E44" s="131">
        <v>228.79</v>
      </c>
      <c r="F44" s="76">
        <f t="shared" si="8"/>
        <v>1.3219859306407298E-3</v>
      </c>
      <c r="G44" s="76">
        <f t="shared" si="9"/>
        <v>1.351739969450596E-3</v>
      </c>
      <c r="H44" s="100">
        <v>0.47916666666666669</v>
      </c>
      <c r="I44" s="77">
        <f>jar_information!M29</f>
        <v>43873.458333333336</v>
      </c>
      <c r="J44" s="78">
        <f t="shared" si="1"/>
        <v>1.0208333333284827</v>
      </c>
      <c r="K44" s="78">
        <f t="shared" si="10"/>
        <v>24.499999999883585</v>
      </c>
      <c r="L44" s="79">
        <f>jar_information!H29</f>
        <v>1085.2052785923754</v>
      </c>
      <c r="M44" s="78">
        <f t="shared" si="11"/>
        <v>1.4346261101561739</v>
      </c>
      <c r="N44" s="78">
        <f t="shared" si="12"/>
        <v>2.6253657815857983</v>
      </c>
      <c r="O44" s="80">
        <f t="shared" si="2"/>
        <v>0.71600884952339949</v>
      </c>
      <c r="P44" s="81">
        <f t="shared" si="13"/>
        <v>0.19283767970499191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1321.9859306407297</v>
      </c>
      <c r="U44" s="7">
        <f t="shared" si="17"/>
        <v>0.13219859306407297</v>
      </c>
      <c r="V44" s="94">
        <f t="shared" si="18"/>
        <v>2.9224851001093947E-2</v>
      </c>
    </row>
    <row r="45" spans="1:22">
      <c r="B45" s="30"/>
    </row>
    <row r="46" spans="1:22">
      <c r="B46" s="30"/>
    </row>
    <row r="47" spans="1:22">
      <c r="B47" s="30"/>
    </row>
    <row r="48" spans="1:2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</sheetData>
  <conditionalFormatting sqref="O18:O44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4" workbookViewId="0">
      <selection activeCell="C19" sqref="C19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43880</v>
      </c>
      <c r="C3" s="55">
        <v>2992</v>
      </c>
      <c r="D3" s="44">
        <v>1726.9</v>
      </c>
      <c r="E3" s="56">
        <v>455.24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43880</v>
      </c>
      <c r="C4" s="55">
        <v>2992</v>
      </c>
      <c r="D4" s="56">
        <v>1551.7</v>
      </c>
      <c r="E4" s="56">
        <v>419.03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43880</v>
      </c>
      <c r="C5" s="55">
        <v>2992</v>
      </c>
      <c r="D5" s="44">
        <v>1364.5</v>
      </c>
      <c r="E5" s="56">
        <v>397.48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43880</v>
      </c>
      <c r="C6" s="55">
        <v>2992</v>
      </c>
      <c r="D6" s="56">
        <v>1223.4000000000001</v>
      </c>
      <c r="E6" s="56">
        <v>342.47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43880</v>
      </c>
      <c r="C7" s="55">
        <v>2992</v>
      </c>
      <c r="D7" s="44">
        <v>1067.2</v>
      </c>
      <c r="E7" s="56">
        <v>308.04000000000002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43880</v>
      </c>
      <c r="C8" s="55">
        <v>2992</v>
      </c>
      <c r="D8" s="56">
        <v>891.06</v>
      </c>
      <c r="E8" s="56">
        <v>245.03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43880</v>
      </c>
      <c r="C9" s="55">
        <v>2992</v>
      </c>
      <c r="D9" s="44">
        <v>707.28</v>
      </c>
      <c r="E9" s="56">
        <v>220.94</v>
      </c>
      <c r="F9" s="57">
        <f t="shared" si="0"/>
        <v>5.984</v>
      </c>
      <c r="G9" s="60" t="s">
        <v>70</v>
      </c>
      <c r="H9" s="60"/>
      <c r="I9" s="61">
        <f>SLOPE(F3:F15,D3:D15)</f>
        <v>8.5917842172146229E-3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43880</v>
      </c>
      <c r="C10" s="55">
        <v>2992</v>
      </c>
      <c r="D10" s="44">
        <v>509.25</v>
      </c>
      <c r="E10" s="56">
        <v>155.24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-0.10996514141079228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43880</v>
      </c>
      <c r="C11" s="55">
        <v>2992</v>
      </c>
      <c r="D11" s="44">
        <v>391.1</v>
      </c>
      <c r="E11" s="56">
        <v>120.87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43880</v>
      </c>
      <c r="C12" s="55">
        <v>2992</v>
      </c>
      <c r="D12" s="62">
        <v>142.88</v>
      </c>
      <c r="E12" s="62">
        <v>47.058</v>
      </c>
      <c r="F12" s="57">
        <f t="shared" si="0"/>
        <v>1.1968000000000001</v>
      </c>
      <c r="G12" s="63" t="s">
        <v>72</v>
      </c>
      <c r="H12" s="63"/>
      <c r="I12" s="64">
        <f>SLOPE(F3:F15,E3:E15)</f>
        <v>3.1718712431408287E-2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43880</v>
      </c>
      <c r="C13" s="55">
        <v>2992</v>
      </c>
      <c r="D13" s="62">
        <v>68.08</v>
      </c>
      <c r="E13" s="62">
        <v>24.178999999999998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-0.4211915663296395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43880</v>
      </c>
      <c r="C14" s="55">
        <v>2992</v>
      </c>
      <c r="D14" s="62">
        <v>29.978000000000002</v>
      </c>
      <c r="E14" s="62">
        <v>12.236000000000001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8" t="s">
        <v>121</v>
      </c>
      <c r="X14" s="138" t="s">
        <v>122</v>
      </c>
      <c r="Y14" s="138" t="s">
        <v>121</v>
      </c>
      <c r="Z14" s="138" t="s">
        <v>122</v>
      </c>
    </row>
    <row r="15" spans="1:26">
      <c r="A15" s="62">
        <v>0</v>
      </c>
      <c r="B15" s="54">
        <v>43880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8"/>
      <c r="X15" s="138"/>
      <c r="Y15" s="138"/>
      <c r="Z15" s="138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43880.458333333336</v>
      </c>
      <c r="C18" s="46">
        <v>5</v>
      </c>
      <c r="D18" s="74">
        <v>1375.3</v>
      </c>
      <c r="E18" s="75">
        <v>380.45</v>
      </c>
      <c r="F18" s="76">
        <f>((I$9*D18)+I$10)/C18/1000</f>
        <v>2.3412631385048952E-3</v>
      </c>
      <c r="G18" s="76">
        <f>((I$12*E18)+I$13)/C18/1000</f>
        <v>2.3292385156399287E-3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7</v>
      </c>
      <c r="K18" s="78">
        <f>J18*24</f>
        <v>168</v>
      </c>
      <c r="L18" s="79">
        <f>jar_information!H3</f>
        <v>1065.6802721088436</v>
      </c>
      <c r="M18" s="78">
        <f>F18*L18</f>
        <v>2.4950379385203019</v>
      </c>
      <c r="N18" s="78">
        <f>M18*1.83</f>
        <v>4.5659194274921528</v>
      </c>
      <c r="O18" s="80">
        <f t="shared" ref="O18:O44" si="2">N18*(12/(12+(16*2)))</f>
        <v>1.2452507529524053</v>
      </c>
      <c r="P18" s="81">
        <f>O18*(400/(400+L18))</f>
        <v>0.33984239991460596</v>
      </c>
      <c r="Q18" s="82"/>
      <c r="R18" s="82">
        <f>Q18/314.7</f>
        <v>0</v>
      </c>
      <c r="S18" s="82">
        <f>R18/P18*100</f>
        <v>0</v>
      </c>
      <c r="T18" s="83">
        <f>F18*1000000</f>
        <v>2341.2631385048953</v>
      </c>
      <c r="U18" s="7">
        <f>M18/L18*100</f>
        <v>0.23412631385048951</v>
      </c>
      <c r="V18" s="94">
        <f>O18/K18</f>
        <v>7.4122068628119358E-3</v>
      </c>
      <c r="W18" s="101">
        <f t="shared" ref="W18:W23" si="3">V18*24*5</f>
        <v>0.88946482353743228</v>
      </c>
      <c r="X18" s="101">
        <f t="shared" ref="X18:X23" si="4">V18*24*7</f>
        <v>1.2452507529524051</v>
      </c>
      <c r="Y18" s="102">
        <f t="shared" ref="Y18:Y23" si="5">W18*(400/(400+L18))</f>
        <v>0.24274457136757568</v>
      </c>
      <c r="Z18" s="102">
        <f t="shared" ref="Z18:Z29" si="6">X18*(400/(400+L18))</f>
        <v>0.33984239991460591</v>
      </c>
    </row>
    <row r="19" spans="1:26">
      <c r="A19" s="30" t="s">
        <v>159</v>
      </c>
      <c r="B19" s="73">
        <f t="shared" ref="B19:B44" si="7">$B$3+H19</f>
        <v>43880.458333333336</v>
      </c>
      <c r="C19" s="46">
        <v>5</v>
      </c>
      <c r="D19" s="84">
        <v>614.20000000000005</v>
      </c>
      <c r="E19" s="85">
        <v>173.51</v>
      </c>
      <c r="F19" s="76">
        <f t="shared" ref="F19:F44" si="8">((I$9*D19)+I$10)/C19/1000</f>
        <v>1.033421744960486E-3</v>
      </c>
      <c r="G19" s="76">
        <f t="shared" ref="G19:G44" si="9">((I$12*E19)+I$13)/C19/1000</f>
        <v>1.0164644455288026E-3</v>
      </c>
      <c r="H19" s="100">
        <v>0.45833333333333331</v>
      </c>
      <c r="I19" s="77">
        <f>jar_information!M4</f>
        <v>43873.458333333336</v>
      </c>
      <c r="J19" s="78">
        <f t="shared" si="1"/>
        <v>7</v>
      </c>
      <c r="K19" s="78">
        <f t="shared" ref="K19:K44" si="10">J19*24</f>
        <v>168</v>
      </c>
      <c r="L19" s="79">
        <f>jar_information!H4</f>
        <v>1090.1223690651004</v>
      </c>
      <c r="M19" s="78">
        <f t="shared" ref="M19:M44" si="11">F19*L19</f>
        <v>1.126556160859715</v>
      </c>
      <c r="N19" s="78">
        <f t="shared" ref="N19:N44" si="12">M19*1.83</f>
        <v>2.0615977743732787</v>
      </c>
      <c r="O19" s="80">
        <f t="shared" si="2"/>
        <v>0.56225393846543958</v>
      </c>
      <c r="P19" s="81">
        <f t="shared" ref="P19:P44" si="13">O19*(400/(400+L19))</f>
        <v>0.15092825935314197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1033.421744960486</v>
      </c>
      <c r="U19" s="7">
        <f t="shared" ref="U19:U44" si="17">M19/L19*100</f>
        <v>0.1033421744960486</v>
      </c>
      <c r="V19" s="94">
        <f t="shared" ref="V19:V44" si="18">O19/K19</f>
        <v>3.3467496337228546E-3</v>
      </c>
      <c r="W19" s="101">
        <f t="shared" si="3"/>
        <v>0.40160995604674254</v>
      </c>
      <c r="X19" s="101">
        <f t="shared" si="4"/>
        <v>0.56225393846543958</v>
      </c>
      <c r="Y19" s="102">
        <f t="shared" si="5"/>
        <v>0.10780589953795855</v>
      </c>
      <c r="Z19" s="102">
        <f t="shared" si="6"/>
        <v>0.15092825935314197</v>
      </c>
    </row>
    <row r="20" spans="1:26">
      <c r="A20" s="30" t="s">
        <v>160</v>
      </c>
      <c r="B20" s="73">
        <f t="shared" si="7"/>
        <v>43880.458333333336</v>
      </c>
      <c r="C20" s="46">
        <v>5</v>
      </c>
      <c r="D20" s="84">
        <v>462.15</v>
      </c>
      <c r="E20" s="85">
        <v>137.63999999999999</v>
      </c>
      <c r="F20" s="76">
        <f t="shared" si="8"/>
        <v>7.7214558691498917E-4</v>
      </c>
      <c r="G20" s="76">
        <f t="shared" si="9"/>
        <v>7.8891440254587938E-4</v>
      </c>
      <c r="H20" s="100">
        <v>0.45833333333333331</v>
      </c>
      <c r="I20" s="77">
        <f>jar_information!M5</f>
        <v>43873.458333333336</v>
      </c>
      <c r="J20" s="78">
        <f t="shared" si="1"/>
        <v>7</v>
      </c>
      <c r="K20" s="78">
        <f t="shared" si="10"/>
        <v>168</v>
      </c>
      <c r="L20" s="79">
        <f>jar_information!H5</f>
        <v>1080.3025866276234</v>
      </c>
      <c r="M20" s="78">
        <f t="shared" si="11"/>
        <v>0.83415087479736727</v>
      </c>
      <c r="N20" s="78">
        <f t="shared" si="12"/>
        <v>1.5264961008791822</v>
      </c>
      <c r="O20" s="80">
        <f t="shared" si="2"/>
        <v>0.41631711842159513</v>
      </c>
      <c r="P20" s="81">
        <f t="shared" si="13"/>
        <v>0.11249514043477693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772.14558691498917</v>
      </c>
      <c r="U20" s="7">
        <f t="shared" si="17"/>
        <v>7.7214558691498916E-2</v>
      </c>
      <c r="V20" s="94">
        <f t="shared" si="18"/>
        <v>2.4780780858428284E-3</v>
      </c>
      <c r="W20" s="101">
        <f t="shared" si="3"/>
        <v>0.29736937030113941</v>
      </c>
      <c r="X20" s="101">
        <f t="shared" si="4"/>
        <v>0.41631711842159519</v>
      </c>
      <c r="Y20" s="102">
        <f t="shared" si="5"/>
        <v>8.0353671739126387E-2</v>
      </c>
      <c r="Z20" s="102">
        <f t="shared" si="6"/>
        <v>0.11249514043477694</v>
      </c>
    </row>
    <row r="21" spans="1:26">
      <c r="A21" s="30" t="s">
        <v>161</v>
      </c>
      <c r="B21" s="73">
        <f t="shared" si="7"/>
        <v>43880.458333333336</v>
      </c>
      <c r="C21" s="46">
        <v>5</v>
      </c>
      <c r="D21" s="84">
        <v>1662.9</v>
      </c>
      <c r="E21" s="85">
        <v>442.32</v>
      </c>
      <c r="F21" s="76">
        <f t="shared" si="8"/>
        <v>2.8354625666790812E-3</v>
      </c>
      <c r="G21" s="76">
        <f t="shared" si="9"/>
        <v>2.7217258632661746E-3</v>
      </c>
      <c r="H21" s="100">
        <v>0.45833333333333331</v>
      </c>
      <c r="I21" s="77">
        <f>jar_information!M6</f>
        <v>43873.458333333336</v>
      </c>
      <c r="J21" s="78">
        <f t="shared" si="1"/>
        <v>7</v>
      </c>
      <c r="K21" s="78">
        <f t="shared" si="10"/>
        <v>168</v>
      </c>
      <c r="L21" s="79">
        <f>jar_information!H6</f>
        <v>1090.1223690651004</v>
      </c>
      <c r="M21" s="78">
        <f t="shared" si="11"/>
        <v>3.0910011705836102</v>
      </c>
      <c r="N21" s="78">
        <f t="shared" si="12"/>
        <v>5.6565321421680066</v>
      </c>
      <c r="O21" s="80">
        <f t="shared" si="2"/>
        <v>1.5426905842276379</v>
      </c>
      <c r="P21" s="81">
        <f t="shared" si="13"/>
        <v>0.4141111136249887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2835.4625666790812</v>
      </c>
      <c r="U21" s="7">
        <f t="shared" si="17"/>
        <v>0.28354625666790811</v>
      </c>
      <c r="V21" s="94">
        <f t="shared" si="18"/>
        <v>9.1826820489740359E-3</v>
      </c>
      <c r="W21" s="101">
        <f t="shared" si="3"/>
        <v>1.1019218458768842</v>
      </c>
      <c r="X21" s="101">
        <f t="shared" si="4"/>
        <v>1.5426905842276379</v>
      </c>
      <c r="Y21" s="102">
        <f t="shared" si="5"/>
        <v>0.29579365258927764</v>
      </c>
      <c r="Z21" s="102">
        <f t="shared" si="6"/>
        <v>0.4141111136249887</v>
      </c>
    </row>
    <row r="22" spans="1:26">
      <c r="A22" s="30" t="s">
        <v>162</v>
      </c>
      <c r="B22" s="73">
        <f t="shared" si="7"/>
        <v>43880.458333333336</v>
      </c>
      <c r="C22" s="46">
        <v>5</v>
      </c>
      <c r="D22" s="84">
        <v>986.26</v>
      </c>
      <c r="E22" s="85">
        <v>270.02</v>
      </c>
      <c r="F22" s="76">
        <f t="shared" si="8"/>
        <v>1.6727535921318606E-3</v>
      </c>
      <c r="G22" s="76">
        <f t="shared" si="9"/>
        <v>1.6286990328798453E-3</v>
      </c>
      <c r="H22" s="100">
        <v>0.45833333333333331</v>
      </c>
      <c r="I22" s="77">
        <f>jar_information!M7</f>
        <v>43873.458333333336</v>
      </c>
      <c r="J22" s="78">
        <f t="shared" si="1"/>
        <v>7</v>
      </c>
      <c r="K22" s="78">
        <f t="shared" si="10"/>
        <v>168</v>
      </c>
      <c r="L22" s="79">
        <f>jar_information!H7</f>
        <v>1065.6802721088436</v>
      </c>
      <c r="M22" s="78">
        <f t="shared" si="11"/>
        <v>1.7826205032341269</v>
      </c>
      <c r="N22" s="78">
        <f t="shared" si="12"/>
        <v>3.2621955209184526</v>
      </c>
      <c r="O22" s="80">
        <f t="shared" si="2"/>
        <v>0.88968968752321431</v>
      </c>
      <c r="P22" s="81">
        <f t="shared" si="13"/>
        <v>0.24280593918156926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1672.7535921318606</v>
      </c>
      <c r="U22" s="7">
        <f t="shared" si="17"/>
        <v>0.16727535921318606</v>
      </c>
      <c r="V22" s="94">
        <f t="shared" si="18"/>
        <v>5.295771949542942E-3</v>
      </c>
      <c r="W22" s="101">
        <f t="shared" si="3"/>
        <v>0.63549263394515298</v>
      </c>
      <c r="X22" s="101">
        <f t="shared" si="4"/>
        <v>0.88968968752321431</v>
      </c>
      <c r="Y22" s="102">
        <f t="shared" si="5"/>
        <v>0.17343281370112087</v>
      </c>
      <c r="Z22" s="102">
        <f t="shared" si="6"/>
        <v>0.24280593918156926</v>
      </c>
    </row>
    <row r="23" spans="1:26">
      <c r="A23" s="30" t="s">
        <v>163</v>
      </c>
      <c r="B23" s="73">
        <f t="shared" si="7"/>
        <v>43880.458333333336</v>
      </c>
      <c r="C23" s="46">
        <v>5</v>
      </c>
      <c r="D23" s="84">
        <v>1050.8</v>
      </c>
      <c r="E23" s="85">
        <v>283.47000000000003</v>
      </c>
      <c r="F23" s="76">
        <f t="shared" si="8"/>
        <v>1.7836563428076666E-3</v>
      </c>
      <c r="G23" s="76">
        <f t="shared" si="9"/>
        <v>1.7140223693203336E-3</v>
      </c>
      <c r="H23" s="100">
        <v>0.45833333333333331</v>
      </c>
      <c r="I23" s="77">
        <f>jar_information!M8</f>
        <v>43873.458333333336</v>
      </c>
      <c r="J23" s="78">
        <f t="shared" si="1"/>
        <v>7</v>
      </c>
      <c r="K23" s="78">
        <f t="shared" si="10"/>
        <v>168</v>
      </c>
      <c r="L23" s="79">
        <f>jar_information!H8</f>
        <v>1080.3025866276234</v>
      </c>
      <c r="M23" s="78">
        <f t="shared" si="11"/>
        <v>1.9268885607898893</v>
      </c>
      <c r="N23" s="78">
        <f t="shared" si="12"/>
        <v>3.5262060662454977</v>
      </c>
      <c r="O23" s="80">
        <f t="shared" si="2"/>
        <v>0.96169256352149934</v>
      </c>
      <c r="P23" s="81">
        <f t="shared" si="13"/>
        <v>0.25986377979988418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1783.6563428076665</v>
      </c>
      <c r="U23" s="7">
        <f t="shared" si="17"/>
        <v>0.17836563428076666</v>
      </c>
      <c r="V23" s="94">
        <f t="shared" si="18"/>
        <v>5.7243604971517819E-3</v>
      </c>
      <c r="W23" s="101">
        <f t="shared" si="3"/>
        <v>0.68692325965821377</v>
      </c>
      <c r="X23" s="101">
        <f t="shared" si="4"/>
        <v>0.96169256352149934</v>
      </c>
      <c r="Y23" s="102">
        <f t="shared" si="5"/>
        <v>0.18561698557134584</v>
      </c>
      <c r="Z23" s="102">
        <f t="shared" si="6"/>
        <v>0.25986377979988418</v>
      </c>
    </row>
    <row r="24" spans="1:26">
      <c r="A24" s="30" t="s">
        <v>164</v>
      </c>
      <c r="B24" s="73">
        <f t="shared" si="7"/>
        <v>43880.458333333336</v>
      </c>
      <c r="C24" s="46">
        <v>1</v>
      </c>
      <c r="D24" s="84">
        <v>734.38</v>
      </c>
      <c r="E24" s="85">
        <v>209.59</v>
      </c>
      <c r="F24" s="76">
        <f t="shared" si="8"/>
        <v>6.199669352027282E-3</v>
      </c>
      <c r="G24" s="76">
        <f t="shared" si="9"/>
        <v>6.2267333721692233E-3</v>
      </c>
      <c r="H24" s="100">
        <v>0.45833333333333331</v>
      </c>
      <c r="I24" s="77">
        <f>jar_information!M9</f>
        <v>43873.458333333336</v>
      </c>
      <c r="J24" s="78">
        <f t="shared" si="1"/>
        <v>7</v>
      </c>
      <c r="K24" s="78">
        <f t="shared" si="10"/>
        <v>168</v>
      </c>
      <c r="L24" s="79">
        <f>jar_information!H9</f>
        <v>1065.6802721088436</v>
      </c>
      <c r="M24" s="78">
        <f t="shared" si="11"/>
        <v>6.6068653220532916</v>
      </c>
      <c r="N24" s="78">
        <f t="shared" si="12"/>
        <v>12.090563539357523</v>
      </c>
      <c r="O24" s="80">
        <f t="shared" si="2"/>
        <v>3.2974264198247787</v>
      </c>
      <c r="P24" s="81">
        <f t="shared" si="13"/>
        <v>0.89990333705737624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6199.669352027282</v>
      </c>
      <c r="U24" s="7">
        <f t="shared" si="17"/>
        <v>0.61996693520272816</v>
      </c>
      <c r="V24" s="94">
        <f t="shared" si="18"/>
        <v>1.9627538213242729E-2</v>
      </c>
      <c r="W24" s="101">
        <f>V24*24*5</f>
        <v>2.3553045855891277</v>
      </c>
      <c r="X24" s="101">
        <f>V24*24*7</f>
        <v>3.2974264198247782</v>
      </c>
      <c r="Y24" s="102">
        <f>W24*(400/(400+L24))</f>
        <v>0.64278809789812585</v>
      </c>
      <c r="Z24" s="102">
        <f t="shared" si="6"/>
        <v>0.89990333705737613</v>
      </c>
    </row>
    <row r="25" spans="1:26">
      <c r="A25" s="30" t="s">
        <v>165</v>
      </c>
      <c r="B25" s="73">
        <f t="shared" si="7"/>
        <v>43880.458333333336</v>
      </c>
      <c r="C25" s="46">
        <v>1</v>
      </c>
      <c r="D25" s="84">
        <v>583.76</v>
      </c>
      <c r="E25" s="85">
        <v>161.22</v>
      </c>
      <c r="F25" s="76">
        <f t="shared" si="8"/>
        <v>4.9055748132304164E-3</v>
      </c>
      <c r="G25" s="76">
        <f t="shared" si="9"/>
        <v>4.6924992518620045E-3</v>
      </c>
      <c r="H25" s="100">
        <v>0.45833333333333331</v>
      </c>
      <c r="I25" s="77">
        <f>jar_information!M10</f>
        <v>43873.458333333336</v>
      </c>
      <c r="J25" s="78">
        <f t="shared" si="1"/>
        <v>7</v>
      </c>
      <c r="K25" s="78">
        <f t="shared" si="10"/>
        <v>168</v>
      </c>
      <c r="L25" s="79">
        <f>jar_information!H10</f>
        <v>1080.3025866276234</v>
      </c>
      <c r="M25" s="78">
        <f t="shared" si="11"/>
        <v>5.2995051596281399</v>
      </c>
      <c r="N25" s="78">
        <f t="shared" si="12"/>
        <v>9.6980944421194959</v>
      </c>
      <c r="O25" s="80">
        <f t="shared" si="2"/>
        <v>2.6449348478507715</v>
      </c>
      <c r="P25" s="81">
        <f t="shared" si="13"/>
        <v>0.714701135225704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4905.5748132304161</v>
      </c>
      <c r="U25" s="7">
        <f t="shared" si="17"/>
        <v>0.49055748132304167</v>
      </c>
      <c r="V25" s="94">
        <f t="shared" si="18"/>
        <v>1.5743659808635544E-2</v>
      </c>
      <c r="W25" s="101">
        <f t="shared" ref="W25:W29" si="19">V25*24*5</f>
        <v>1.8892391770362655</v>
      </c>
      <c r="X25" s="101">
        <f t="shared" ref="X25:X29" si="20">V25*24*7</f>
        <v>2.6449348478507715</v>
      </c>
      <c r="Y25" s="102">
        <f t="shared" ref="Y25:Y29" si="21">W25*(400/(400+L25))</f>
        <v>0.51050081087550292</v>
      </c>
      <c r="Z25" s="102">
        <f t="shared" si="6"/>
        <v>0.714701135225704</v>
      </c>
    </row>
    <row r="26" spans="1:26">
      <c r="A26" s="30" t="s">
        <v>166</v>
      </c>
      <c r="B26" s="73">
        <f t="shared" si="7"/>
        <v>43880.458333333336</v>
      </c>
      <c r="C26" s="46">
        <v>5</v>
      </c>
      <c r="D26" s="84">
        <v>1174.5999999999999</v>
      </c>
      <c r="E26" s="85">
        <v>341.11</v>
      </c>
      <c r="F26" s="76">
        <f t="shared" si="8"/>
        <v>1.9963889200259005E-3</v>
      </c>
      <c r="G26" s="76">
        <f t="shared" si="9"/>
        <v>2.0796756862296083E-3</v>
      </c>
      <c r="H26" s="100">
        <v>0.45833333333333331</v>
      </c>
      <c r="I26" s="77">
        <f>jar_information!M11</f>
        <v>43873.458333333336</v>
      </c>
      <c r="J26" s="78">
        <f t="shared" si="1"/>
        <v>7</v>
      </c>
      <c r="K26" s="78">
        <f t="shared" si="10"/>
        <v>168</v>
      </c>
      <c r="L26" s="79">
        <f>jar_information!H11</f>
        <v>1051.1852926947267</v>
      </c>
      <c r="M26" s="78">
        <f t="shared" si="11"/>
        <v>2.0985746712299358</v>
      </c>
      <c r="N26" s="78">
        <f t="shared" si="12"/>
        <v>3.8403916483507827</v>
      </c>
      <c r="O26" s="80">
        <f t="shared" si="2"/>
        <v>1.0473795404593043</v>
      </c>
      <c r="P26" s="81">
        <f t="shared" si="13"/>
        <v>0.28869629418980952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1996.3889200259005</v>
      </c>
      <c r="U26" s="7">
        <f t="shared" si="17"/>
        <v>0.19963889200259005</v>
      </c>
      <c r="V26" s="94">
        <f t="shared" si="18"/>
        <v>6.2344020265434775E-3</v>
      </c>
      <c r="W26" s="101">
        <f t="shared" si="19"/>
        <v>0.74812824318521742</v>
      </c>
      <c r="X26" s="101">
        <f t="shared" si="20"/>
        <v>1.0473795404593043</v>
      </c>
      <c r="Y26" s="102">
        <f t="shared" si="21"/>
        <v>0.20621163870700684</v>
      </c>
      <c r="Z26" s="102">
        <f t="shared" si="6"/>
        <v>0.28869629418980952</v>
      </c>
    </row>
    <row r="27" spans="1:26">
      <c r="A27" s="30" t="s">
        <v>167</v>
      </c>
      <c r="B27" s="73">
        <f t="shared" si="7"/>
        <v>43880.458333333336</v>
      </c>
      <c r="C27" s="46">
        <v>5</v>
      </c>
      <c r="D27" s="84">
        <v>1405</v>
      </c>
      <c r="E27" s="85">
        <v>390.87</v>
      </c>
      <c r="F27" s="76">
        <f t="shared" si="8"/>
        <v>2.3922983367551504E-3</v>
      </c>
      <c r="G27" s="76">
        <f t="shared" si="9"/>
        <v>2.3953403123469839E-3</v>
      </c>
      <c r="H27" s="100">
        <v>0.45833333333333331</v>
      </c>
      <c r="I27" s="77">
        <f>jar_information!M12</f>
        <v>43873.458333333336</v>
      </c>
      <c r="J27" s="78">
        <f t="shared" si="1"/>
        <v>7</v>
      </c>
      <c r="K27" s="78">
        <f t="shared" si="10"/>
        <v>168</v>
      </c>
      <c r="L27" s="79">
        <f>jar_information!H12</f>
        <v>1080.3025866276234</v>
      </c>
      <c r="M27" s="78">
        <f t="shared" si="11"/>
        <v>2.5844060811815504</v>
      </c>
      <c r="N27" s="78">
        <f t="shared" si="12"/>
        <v>4.7294631285622373</v>
      </c>
      <c r="O27" s="80">
        <f t="shared" si="2"/>
        <v>1.2898535805169737</v>
      </c>
      <c r="P27" s="81">
        <f t="shared" si="13"/>
        <v>0.34853781711088555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2392.2983367551506</v>
      </c>
      <c r="U27" s="7">
        <f t="shared" si="17"/>
        <v>0.23922983367551504</v>
      </c>
      <c r="V27" s="94">
        <f t="shared" si="18"/>
        <v>7.6776998840296052E-3</v>
      </c>
      <c r="W27" s="101">
        <f t="shared" si="19"/>
        <v>0.92132398608355259</v>
      </c>
      <c r="X27" s="101">
        <f t="shared" si="20"/>
        <v>1.2898535805169735</v>
      </c>
      <c r="Y27" s="102">
        <f t="shared" si="21"/>
        <v>0.24895558365063253</v>
      </c>
      <c r="Z27" s="102">
        <f t="shared" si="6"/>
        <v>0.34853781711088549</v>
      </c>
    </row>
    <row r="28" spans="1:26">
      <c r="A28" s="30" t="s">
        <v>168</v>
      </c>
      <c r="B28" s="73">
        <f t="shared" si="7"/>
        <v>43880.458333333336</v>
      </c>
      <c r="C28" s="46">
        <v>5</v>
      </c>
      <c r="D28" s="84">
        <v>1254.7</v>
      </c>
      <c r="E28" s="85">
        <v>331.7</v>
      </c>
      <c r="F28" s="76">
        <f t="shared" si="8"/>
        <v>2.1340293031856788E-3</v>
      </c>
      <c r="G28" s="76">
        <f t="shared" si="9"/>
        <v>2.0199810694336981E-3</v>
      </c>
      <c r="H28" s="100">
        <v>0.45833333333333331</v>
      </c>
      <c r="I28" s="77">
        <f>jar_information!M13</f>
        <v>43873.458333333336</v>
      </c>
      <c r="J28" s="78">
        <f t="shared" si="1"/>
        <v>7</v>
      </c>
      <c r="K28" s="78">
        <f t="shared" si="10"/>
        <v>168</v>
      </c>
      <c r="L28" s="79">
        <f>jar_information!H13</f>
        <v>1090.1223690651004</v>
      </c>
      <c r="M28" s="78">
        <f t="shared" si="11"/>
        <v>2.3263530796431175</v>
      </c>
      <c r="N28" s="78">
        <f t="shared" si="12"/>
        <v>4.2572261357469054</v>
      </c>
      <c r="O28" s="80">
        <f t="shared" si="2"/>
        <v>1.1610616733855197</v>
      </c>
      <c r="P28" s="81">
        <f t="shared" si="13"/>
        <v>0.31166881257247808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2134.0293031856786</v>
      </c>
      <c r="U28" s="7">
        <f t="shared" si="17"/>
        <v>0.21340293031856788</v>
      </c>
      <c r="V28" s="94">
        <f t="shared" si="18"/>
        <v>6.9110813891995219E-3</v>
      </c>
      <c r="W28" s="101">
        <f t="shared" si="19"/>
        <v>0.82932976670394254</v>
      </c>
      <c r="X28" s="101">
        <f t="shared" si="20"/>
        <v>1.1610616733855197</v>
      </c>
      <c r="Y28" s="102">
        <f t="shared" si="21"/>
        <v>0.22262058040891292</v>
      </c>
      <c r="Z28" s="102">
        <f t="shared" si="6"/>
        <v>0.31166881257247808</v>
      </c>
    </row>
    <row r="29" spans="1:26">
      <c r="A29" s="30" t="s">
        <v>169</v>
      </c>
      <c r="B29" s="73">
        <f t="shared" si="7"/>
        <v>43880.458333333336</v>
      </c>
      <c r="C29" s="46">
        <v>5</v>
      </c>
      <c r="D29" s="84">
        <v>1612.5</v>
      </c>
      <c r="E29" s="85">
        <v>459.09</v>
      </c>
      <c r="F29" s="76">
        <f t="shared" si="8"/>
        <v>2.7488573817695573E-3</v>
      </c>
      <c r="G29" s="76">
        <f t="shared" si="9"/>
        <v>2.8281104247611182E-3</v>
      </c>
      <c r="H29" s="100">
        <v>0.45833333333333331</v>
      </c>
      <c r="I29" s="77">
        <f>jar_information!M14</f>
        <v>43873.458333333336</v>
      </c>
      <c r="J29" s="78">
        <f t="shared" si="1"/>
        <v>7</v>
      </c>
      <c r="K29" s="78">
        <f t="shared" si="10"/>
        <v>168</v>
      </c>
      <c r="L29" s="79">
        <f>jar_information!H14</f>
        <v>1085.2052785923754</v>
      </c>
      <c r="M29" s="78">
        <f t="shared" si="11"/>
        <v>2.9830745407939401</v>
      </c>
      <c r="N29" s="78">
        <f t="shared" si="12"/>
        <v>5.4590264096529104</v>
      </c>
      <c r="O29" s="80">
        <f t="shared" si="2"/>
        <v>1.4888253844507937</v>
      </c>
      <c r="P29" s="81">
        <f t="shared" si="13"/>
        <v>0.4009749779133156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2748.8573817695574</v>
      </c>
      <c r="U29" s="7">
        <f t="shared" si="17"/>
        <v>0.27488573817695572</v>
      </c>
      <c r="V29" s="94">
        <f t="shared" si="18"/>
        <v>8.8620558598261536E-3</v>
      </c>
      <c r="W29" s="101">
        <f t="shared" si="19"/>
        <v>1.0634467031791384</v>
      </c>
      <c r="X29" s="101">
        <f t="shared" si="20"/>
        <v>1.4888253844507937</v>
      </c>
      <c r="Y29" s="102">
        <f t="shared" si="21"/>
        <v>0.28641069850951112</v>
      </c>
      <c r="Z29" s="102">
        <f t="shared" si="6"/>
        <v>0.4009749779133156</v>
      </c>
    </row>
    <row r="30" spans="1:26">
      <c r="A30" t="s">
        <v>170</v>
      </c>
      <c r="B30" s="73">
        <f t="shared" si="7"/>
        <v>43880.458333333336</v>
      </c>
      <c r="C30" s="46">
        <v>5</v>
      </c>
      <c r="D30" s="84">
        <v>1346</v>
      </c>
      <c r="E30" s="85">
        <v>384.4</v>
      </c>
      <c r="F30" s="76">
        <f t="shared" si="8"/>
        <v>2.2909152829920184E-3</v>
      </c>
      <c r="G30" s="76">
        <f t="shared" si="9"/>
        <v>2.354296298460741E-3</v>
      </c>
      <c r="H30" s="100">
        <v>0.45833333333333331</v>
      </c>
      <c r="I30" s="77">
        <f>jar_information!M15</f>
        <v>43873.458333333336</v>
      </c>
      <c r="J30" s="78">
        <f t="shared" si="1"/>
        <v>7</v>
      </c>
      <c r="K30" s="78">
        <f t="shared" si="10"/>
        <v>168</v>
      </c>
      <c r="L30" s="79">
        <f>jar_information!H15</f>
        <v>1065.6802721088436</v>
      </c>
      <c r="M30" s="78">
        <f t="shared" si="11"/>
        <v>2.4413832221572425</v>
      </c>
      <c r="N30" s="78">
        <f t="shared" si="12"/>
        <v>4.467731296547754</v>
      </c>
      <c r="O30" s="80">
        <f t="shared" si="2"/>
        <v>1.218472171785751</v>
      </c>
      <c r="P30" s="81">
        <f t="shared" si="13"/>
        <v>0.33253423545985084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2290.9152829920185</v>
      </c>
      <c r="U30" s="7">
        <f t="shared" si="17"/>
        <v>0.22909152829920185</v>
      </c>
      <c r="V30" s="94">
        <f t="shared" si="18"/>
        <v>7.252810546343756E-3</v>
      </c>
    </row>
    <row r="31" spans="1:26">
      <c r="A31" t="s">
        <v>171</v>
      </c>
      <c r="B31" s="73">
        <f t="shared" si="7"/>
        <v>43880.479166666664</v>
      </c>
      <c r="C31" s="46">
        <v>5</v>
      </c>
      <c r="D31" s="84">
        <v>1361.9</v>
      </c>
      <c r="E31" s="85">
        <v>403.18</v>
      </c>
      <c r="F31" s="76">
        <f t="shared" si="8"/>
        <v>2.3182371568027603E-3</v>
      </c>
      <c r="G31" s="76">
        <f t="shared" si="9"/>
        <v>2.473431782353111E-3</v>
      </c>
      <c r="H31" s="100">
        <v>0.47916666666666669</v>
      </c>
      <c r="I31" s="77">
        <f>jar_information!M16</f>
        <v>43873.458333333336</v>
      </c>
      <c r="J31" s="78">
        <f t="shared" si="1"/>
        <v>7.0208333333284827</v>
      </c>
      <c r="K31" s="78">
        <f t="shared" si="10"/>
        <v>168.49999999988358</v>
      </c>
      <c r="L31" s="79">
        <f>jar_information!H16</f>
        <v>1095.0539215686276</v>
      </c>
      <c r="M31" s="78">
        <f t="shared" si="11"/>
        <v>2.5385946896829683</v>
      </c>
      <c r="N31" s="78">
        <f t="shared" si="12"/>
        <v>4.6456282821198318</v>
      </c>
      <c r="O31" s="80">
        <f t="shared" si="2"/>
        <v>1.2669895314872268</v>
      </c>
      <c r="P31" s="81">
        <f t="shared" si="13"/>
        <v>0.33898162820987404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2318.2371568027602</v>
      </c>
      <c r="U31" s="7">
        <f t="shared" si="17"/>
        <v>0.23182371568027604</v>
      </c>
      <c r="V31" s="94">
        <f t="shared" si="18"/>
        <v>7.5192257061608434E-3</v>
      </c>
    </row>
    <row r="32" spans="1:26">
      <c r="A32" t="s">
        <v>172</v>
      </c>
      <c r="B32" s="73">
        <f t="shared" si="7"/>
        <v>43880.479166666664</v>
      </c>
      <c r="C32" s="46">
        <v>5</v>
      </c>
      <c r="D32" s="84">
        <v>1607.2</v>
      </c>
      <c r="E32" s="85">
        <v>469.99</v>
      </c>
      <c r="F32" s="76">
        <f t="shared" si="8"/>
        <v>2.7397500904993103E-3</v>
      </c>
      <c r="G32" s="76">
        <f t="shared" si="9"/>
        <v>2.8972572178615884E-3</v>
      </c>
      <c r="H32" s="100">
        <v>0.47916666666666669</v>
      </c>
      <c r="I32" s="77">
        <f>jar_information!M17</f>
        <v>43873.458333333336</v>
      </c>
      <c r="J32" s="78">
        <f t="shared" si="1"/>
        <v>7.0208333333284827</v>
      </c>
      <c r="K32" s="78">
        <f t="shared" si="10"/>
        <v>168.49999999988358</v>
      </c>
      <c r="L32" s="79">
        <f>jar_information!H17</f>
        <v>1090.1223690651004</v>
      </c>
      <c r="M32" s="78">
        <f t="shared" si="11"/>
        <v>2.9866628593014313</v>
      </c>
      <c r="N32" s="78">
        <f t="shared" si="12"/>
        <v>5.4655930325216193</v>
      </c>
      <c r="O32" s="80">
        <f t="shared" si="2"/>
        <v>1.4906162815968051</v>
      </c>
      <c r="P32" s="81">
        <f t="shared" si="13"/>
        <v>0.40013258307960692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2739.7500904993103</v>
      </c>
      <c r="U32" s="7">
        <f t="shared" si="17"/>
        <v>0.27397500904993105</v>
      </c>
      <c r="V32" s="94">
        <f t="shared" si="18"/>
        <v>8.8463874278803256E-3</v>
      </c>
    </row>
    <row r="33" spans="1:22">
      <c r="A33" t="s">
        <v>173</v>
      </c>
      <c r="B33" s="73">
        <f t="shared" si="7"/>
        <v>43880.479166666664</v>
      </c>
      <c r="C33" s="46">
        <v>1</v>
      </c>
      <c r="D33" s="84">
        <v>628.9</v>
      </c>
      <c r="E33" s="85">
        <v>185.4</v>
      </c>
      <c r="F33" s="76">
        <f t="shared" si="8"/>
        <v>5.293407952795484E-3</v>
      </c>
      <c r="G33" s="76">
        <f t="shared" si="9"/>
        <v>5.4594577184534573E-3</v>
      </c>
      <c r="H33" s="100">
        <v>0.47916666666666669</v>
      </c>
      <c r="I33" s="77">
        <f>jar_information!M18</f>
        <v>43873.458333333336</v>
      </c>
      <c r="J33" s="78">
        <f t="shared" si="1"/>
        <v>7.0208333333284827</v>
      </c>
      <c r="K33" s="78">
        <f t="shared" si="10"/>
        <v>168.49999999988358</v>
      </c>
      <c r="L33" s="79">
        <f>jar_information!H18</f>
        <v>1075.4142300194933</v>
      </c>
      <c r="M33" s="78">
        <f t="shared" si="11"/>
        <v>5.6926062377346174</v>
      </c>
      <c r="N33" s="78">
        <f t="shared" si="12"/>
        <v>10.417469415054351</v>
      </c>
      <c r="O33" s="80">
        <f t="shared" si="2"/>
        <v>2.8411280222875499</v>
      </c>
      <c r="P33" s="81">
        <f t="shared" si="13"/>
        <v>0.7702590810039871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5293.4079527954837</v>
      </c>
      <c r="U33" s="7">
        <f t="shared" si="17"/>
        <v>0.52934079527954836</v>
      </c>
      <c r="V33" s="94">
        <f t="shared" si="18"/>
        <v>1.6861293900827971E-2</v>
      </c>
    </row>
    <row r="34" spans="1:22">
      <c r="A34" t="s">
        <v>174</v>
      </c>
      <c r="B34" s="73">
        <f t="shared" si="7"/>
        <v>43880.479166666664</v>
      </c>
      <c r="C34" s="46">
        <v>5</v>
      </c>
      <c r="D34" s="84">
        <v>1355.6</v>
      </c>
      <c r="E34" s="85">
        <v>397.53</v>
      </c>
      <c r="F34" s="76">
        <f t="shared" si="8"/>
        <v>2.3074115086890701E-3</v>
      </c>
      <c r="G34" s="76">
        <f t="shared" si="9"/>
        <v>2.4375896373056193E-3</v>
      </c>
      <c r="H34" s="100">
        <v>0.47916666666666669</v>
      </c>
      <c r="I34" s="77">
        <f>jar_information!M19</f>
        <v>43873.458333333336</v>
      </c>
      <c r="J34" s="78">
        <f t="shared" si="1"/>
        <v>7.0208333333284827</v>
      </c>
      <c r="K34" s="78">
        <f t="shared" si="10"/>
        <v>168.49999999988358</v>
      </c>
      <c r="L34" s="79">
        <f>jar_information!H19</f>
        <v>1100</v>
      </c>
      <c r="M34" s="78">
        <f t="shared" si="11"/>
        <v>2.5381526595579773</v>
      </c>
      <c r="N34" s="78">
        <f t="shared" si="12"/>
        <v>4.6448193669910989</v>
      </c>
      <c r="O34" s="80">
        <f t="shared" si="2"/>
        <v>1.2667689182702997</v>
      </c>
      <c r="P34" s="81">
        <f t="shared" si="13"/>
        <v>0.33780504487207991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2307.4115086890702</v>
      </c>
      <c r="U34" s="7">
        <f t="shared" si="17"/>
        <v>0.23074115086890701</v>
      </c>
      <c r="V34" s="94">
        <f t="shared" si="18"/>
        <v>7.5179164289090501E-3</v>
      </c>
    </row>
    <row r="35" spans="1:22">
      <c r="A35" t="s">
        <v>175</v>
      </c>
      <c r="B35" s="73">
        <f t="shared" si="7"/>
        <v>43880.479166666664</v>
      </c>
      <c r="C35" s="46">
        <v>5</v>
      </c>
      <c r="D35" s="84">
        <v>1480.5</v>
      </c>
      <c r="E35" s="85">
        <v>398.56</v>
      </c>
      <c r="F35" s="76">
        <f t="shared" si="8"/>
        <v>2.5220342784350912E-3</v>
      </c>
      <c r="G35" s="76">
        <f t="shared" si="9"/>
        <v>2.4441236920664899E-3</v>
      </c>
      <c r="H35" s="100">
        <v>0.47916666666666669</v>
      </c>
      <c r="I35" s="77">
        <f>jar_information!M20</f>
        <v>43873.458333333336</v>
      </c>
      <c r="J35" s="78">
        <f t="shared" si="1"/>
        <v>7.0208333333284827</v>
      </c>
      <c r="K35" s="78">
        <f t="shared" si="10"/>
        <v>168.49999999988358</v>
      </c>
      <c r="L35" s="79">
        <f>jar_information!H20</f>
        <v>1095.0539215686276</v>
      </c>
      <c r="M35" s="78">
        <f t="shared" si="11"/>
        <v>2.7617635269308507</v>
      </c>
      <c r="N35" s="78">
        <f t="shared" si="12"/>
        <v>5.054027254283457</v>
      </c>
      <c r="O35" s="80">
        <f t="shared" si="2"/>
        <v>1.3783710693500337</v>
      </c>
      <c r="P35" s="81">
        <f t="shared" si="13"/>
        <v>0.36878163374972617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2522.0342784350914</v>
      </c>
      <c r="U35" s="7">
        <f t="shared" si="17"/>
        <v>0.25220342784350913</v>
      </c>
      <c r="V35" s="94">
        <f t="shared" si="18"/>
        <v>8.1802437350206886E-3</v>
      </c>
    </row>
    <row r="36" spans="1:22">
      <c r="A36" t="s">
        <v>176</v>
      </c>
      <c r="B36" s="73">
        <f t="shared" si="7"/>
        <v>43880.479166666664</v>
      </c>
      <c r="C36" s="46">
        <v>5</v>
      </c>
      <c r="D36" s="84">
        <v>1337.2</v>
      </c>
      <c r="E36" s="85">
        <v>368.75</v>
      </c>
      <c r="F36" s="76">
        <f t="shared" si="8"/>
        <v>2.2757937427697202E-3</v>
      </c>
      <c r="G36" s="76">
        <f t="shared" si="9"/>
        <v>2.2550167285504334E-3</v>
      </c>
      <c r="H36" s="100">
        <v>0.47916666666666669</v>
      </c>
      <c r="I36" s="77">
        <f>jar_information!M21</f>
        <v>43873.458333333336</v>
      </c>
      <c r="J36" s="78">
        <f t="shared" si="1"/>
        <v>7.0208333333284827</v>
      </c>
      <c r="K36" s="78">
        <f t="shared" si="10"/>
        <v>168.49999999988358</v>
      </c>
      <c r="L36" s="79">
        <f>jar_information!H21</f>
        <v>1075.4142300194933</v>
      </c>
      <c r="M36" s="78">
        <f t="shared" si="11"/>
        <v>2.4474209755638796</v>
      </c>
      <c r="N36" s="78">
        <f t="shared" si="12"/>
        <v>4.4787803852819001</v>
      </c>
      <c r="O36" s="80">
        <f t="shared" si="2"/>
        <v>1.2214855596223364</v>
      </c>
      <c r="P36" s="81">
        <f t="shared" si="13"/>
        <v>0.33115732104771639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2275.7937427697202</v>
      </c>
      <c r="U36" s="7">
        <f t="shared" si="17"/>
        <v>0.22757937427697203</v>
      </c>
      <c r="V36" s="94">
        <f t="shared" si="18"/>
        <v>7.2491724606716934E-3</v>
      </c>
    </row>
    <row r="37" spans="1:22">
      <c r="A37" t="s">
        <v>177</v>
      </c>
      <c r="B37" s="73">
        <f t="shared" si="7"/>
        <v>43880.479166666664</v>
      </c>
      <c r="C37" s="46">
        <v>5</v>
      </c>
      <c r="D37" s="84">
        <v>1296.8</v>
      </c>
      <c r="E37" s="85">
        <v>350.41</v>
      </c>
      <c r="F37" s="76">
        <f t="shared" si="8"/>
        <v>2.2063721262946261E-3</v>
      </c>
      <c r="G37" s="76">
        <f t="shared" si="9"/>
        <v>2.138672491352028E-3</v>
      </c>
      <c r="H37" s="100">
        <v>0.47916666666666669</v>
      </c>
      <c r="I37" s="77">
        <f>jar_information!M22</f>
        <v>43873.458333333336</v>
      </c>
      <c r="J37" s="78">
        <f t="shared" si="1"/>
        <v>7.0208333333284827</v>
      </c>
      <c r="K37" s="78">
        <f t="shared" si="10"/>
        <v>168.49999999988358</v>
      </c>
      <c r="L37" s="79">
        <f>jar_information!H22</f>
        <v>1090.1223690651004</v>
      </c>
      <c r="M37" s="78">
        <f t="shared" si="11"/>
        <v>2.4052156093555008</v>
      </c>
      <c r="N37" s="78">
        <f t="shared" si="12"/>
        <v>4.4015445651205667</v>
      </c>
      <c r="O37" s="80">
        <f t="shared" si="2"/>
        <v>1.2004212450328817</v>
      </c>
      <c r="P37" s="81">
        <f t="shared" si="13"/>
        <v>0.32223427282311673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2206.372126294626</v>
      </c>
      <c r="U37" s="7">
        <f t="shared" si="17"/>
        <v>0.22063721262946262</v>
      </c>
      <c r="V37" s="94">
        <f t="shared" si="18"/>
        <v>7.1241616915947246E-3</v>
      </c>
    </row>
    <row r="38" spans="1:22">
      <c r="A38" t="s">
        <v>178</v>
      </c>
      <c r="B38" s="73">
        <f t="shared" si="7"/>
        <v>43880.479166666664</v>
      </c>
      <c r="C38" s="46">
        <v>5</v>
      </c>
      <c r="D38" s="84">
        <v>1273.7</v>
      </c>
      <c r="E38" s="85">
        <v>362.62</v>
      </c>
      <c r="F38" s="76">
        <f t="shared" si="8"/>
        <v>2.1666780832110947E-3</v>
      </c>
      <c r="G38" s="76">
        <f t="shared" si="9"/>
        <v>2.2161295871095266E-3</v>
      </c>
      <c r="H38" s="100">
        <v>0.47916666666666669</v>
      </c>
      <c r="I38" s="77">
        <f>jar_information!M23</f>
        <v>43873.458333333336</v>
      </c>
      <c r="J38" s="78">
        <f t="shared" si="1"/>
        <v>7.0208333333284827</v>
      </c>
      <c r="K38" s="78">
        <f t="shared" si="10"/>
        <v>168.49999999988358</v>
      </c>
      <c r="L38" s="79">
        <f>jar_information!H23</f>
        <v>1080.3025866276234</v>
      </c>
      <c r="M38" s="78">
        <f t="shared" si="11"/>
        <v>2.3406679376823267</v>
      </c>
      <c r="N38" s="78">
        <f t="shared" si="12"/>
        <v>4.2834223259586581</v>
      </c>
      <c r="O38" s="80">
        <f t="shared" si="2"/>
        <v>1.1682060888978159</v>
      </c>
      <c r="P38" s="81">
        <f t="shared" si="13"/>
        <v>0.31566683715906607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2166.6780832110949</v>
      </c>
      <c r="U38" s="7">
        <f t="shared" si="17"/>
        <v>0.21666780832110946</v>
      </c>
      <c r="V38" s="94">
        <f t="shared" si="18"/>
        <v>6.9329738213568127E-3</v>
      </c>
    </row>
    <row r="39" spans="1:22">
      <c r="A39" t="s">
        <v>179</v>
      </c>
      <c r="B39" s="73">
        <f t="shared" si="7"/>
        <v>43880.479166666664</v>
      </c>
      <c r="C39" s="46">
        <v>5</v>
      </c>
      <c r="D39" s="84">
        <v>1218.3</v>
      </c>
      <c r="E39" s="85">
        <v>333.01</v>
      </c>
      <c r="F39" s="76">
        <f t="shared" si="8"/>
        <v>2.0714811140843566E-3</v>
      </c>
      <c r="G39" s="76">
        <f t="shared" si="9"/>
        <v>2.0282913720907265E-3</v>
      </c>
      <c r="H39" s="100">
        <v>0.47916666666666669</v>
      </c>
      <c r="I39" s="77">
        <f>jar_information!M24</f>
        <v>43873.458333333336</v>
      </c>
      <c r="J39" s="78">
        <f t="shared" si="1"/>
        <v>7.0208333333284827</v>
      </c>
      <c r="K39" s="78">
        <f t="shared" si="10"/>
        <v>168.49999999988358</v>
      </c>
      <c r="L39" s="79">
        <f>jar_information!H24</f>
        <v>1080.3025866276234</v>
      </c>
      <c r="M39" s="78">
        <f t="shared" si="11"/>
        <v>2.2378264056956017</v>
      </c>
      <c r="N39" s="78">
        <f t="shared" si="12"/>
        <v>4.0952223224229511</v>
      </c>
      <c r="O39" s="80">
        <f t="shared" si="2"/>
        <v>1.1168788152062594</v>
      </c>
      <c r="P39" s="81">
        <f t="shared" si="13"/>
        <v>0.30179743663103253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2071.4811140843567</v>
      </c>
      <c r="U39" s="7">
        <f t="shared" si="17"/>
        <v>0.20714811140843564</v>
      </c>
      <c r="V39" s="94">
        <f t="shared" si="18"/>
        <v>6.6283609211099763E-3</v>
      </c>
    </row>
    <row r="40" spans="1:22">
      <c r="A40" t="s">
        <v>180</v>
      </c>
      <c r="B40" s="73">
        <f t="shared" si="7"/>
        <v>43880.479166666664</v>
      </c>
      <c r="C40" s="46">
        <v>5</v>
      </c>
      <c r="D40" s="84">
        <v>1295</v>
      </c>
      <c r="E40" s="85">
        <v>371.88</v>
      </c>
      <c r="F40" s="76">
        <f t="shared" si="8"/>
        <v>2.2032790839764285E-3</v>
      </c>
      <c r="G40" s="76">
        <f t="shared" si="9"/>
        <v>2.2748726425324949E-3</v>
      </c>
      <c r="H40" s="100">
        <v>0.47916666666666669</v>
      </c>
      <c r="I40" s="77">
        <f>jar_information!M25</f>
        <v>43873.458333333336</v>
      </c>
      <c r="J40" s="78">
        <f t="shared" si="1"/>
        <v>7.0208333333284827</v>
      </c>
      <c r="K40" s="78">
        <f t="shared" si="10"/>
        <v>168.49999999988358</v>
      </c>
      <c r="L40" s="79">
        <f>jar_information!H25</f>
        <v>1080.3025866276234</v>
      </c>
      <c r="M40" s="78">
        <f t="shared" si="11"/>
        <v>2.3802080934822767</v>
      </c>
      <c r="N40" s="78">
        <f t="shared" si="12"/>
        <v>4.3557808110725666</v>
      </c>
      <c r="O40" s="80">
        <f t="shared" si="2"/>
        <v>1.187940221201609</v>
      </c>
      <c r="P40" s="81">
        <f t="shared" si="13"/>
        <v>0.32099929620684786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2203.2790839764284</v>
      </c>
      <c r="U40" s="7">
        <f t="shared" si="17"/>
        <v>0.22032790839764285</v>
      </c>
      <c r="V40" s="94">
        <f t="shared" si="18"/>
        <v>7.0500903335455776E-3</v>
      </c>
    </row>
    <row r="41" spans="1:22">
      <c r="A41" t="s">
        <v>181</v>
      </c>
      <c r="B41" s="73">
        <f t="shared" si="7"/>
        <v>43880.479166666664</v>
      </c>
      <c r="C41" s="46">
        <v>5</v>
      </c>
      <c r="D41" s="84">
        <v>576.89</v>
      </c>
      <c r="E41" s="85">
        <v>159.12</v>
      </c>
      <c r="F41" s="76">
        <f t="shared" si="8"/>
        <v>9.6930985113163025E-4</v>
      </c>
      <c r="G41" s="76">
        <f t="shared" si="9"/>
        <v>9.2517799115120951E-4</v>
      </c>
      <c r="H41" s="100">
        <v>0.47916666666666669</v>
      </c>
      <c r="I41" s="77">
        <f>jar_information!M26</f>
        <v>43873.458333333336</v>
      </c>
      <c r="J41" s="78">
        <f t="shared" si="1"/>
        <v>7.0208333333284827</v>
      </c>
      <c r="K41" s="78">
        <f t="shared" si="10"/>
        <v>168.49999999988358</v>
      </c>
      <c r="L41" s="79">
        <f>jar_information!H26</f>
        <v>1100</v>
      </c>
      <c r="M41" s="78">
        <f t="shared" si="11"/>
        <v>1.0662408362447933</v>
      </c>
      <c r="N41" s="78">
        <f t="shared" si="12"/>
        <v>1.9512207303279718</v>
      </c>
      <c r="O41" s="80">
        <f t="shared" si="2"/>
        <v>0.53215110827126499</v>
      </c>
      <c r="P41" s="81">
        <f t="shared" si="13"/>
        <v>0.14190696220567067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969.30985113163024</v>
      </c>
      <c r="U41" s="7">
        <f t="shared" si="17"/>
        <v>9.6930985113163032E-2</v>
      </c>
      <c r="V41" s="94">
        <f t="shared" si="18"/>
        <v>3.158166814668443E-3</v>
      </c>
    </row>
    <row r="42" spans="1:22">
      <c r="A42" t="s">
        <v>182</v>
      </c>
      <c r="B42" s="73">
        <f t="shared" si="7"/>
        <v>43880.479166666664</v>
      </c>
      <c r="C42" s="46">
        <v>1</v>
      </c>
      <c r="D42" s="84">
        <v>482.3</v>
      </c>
      <c r="E42" s="85">
        <v>148.37</v>
      </c>
      <c r="F42" s="76">
        <f t="shared" si="8"/>
        <v>4.0338523865518202E-3</v>
      </c>
      <c r="G42" s="76">
        <f t="shared" si="9"/>
        <v>4.2849137971184082E-3</v>
      </c>
      <c r="H42" s="100">
        <v>0.47916666666666669</v>
      </c>
      <c r="I42" s="77">
        <f>jar_information!M27</f>
        <v>43873.458333333336</v>
      </c>
      <c r="J42" s="78">
        <f t="shared" si="1"/>
        <v>7.0208333333284827</v>
      </c>
      <c r="K42" s="78">
        <f t="shared" si="10"/>
        <v>168.49999999988358</v>
      </c>
      <c r="L42" s="79">
        <f>jar_information!H27</f>
        <v>1080.3025866276234</v>
      </c>
      <c r="M42" s="78">
        <f t="shared" si="11"/>
        <v>4.3577811672659434</v>
      </c>
      <c r="N42" s="78">
        <f t="shared" si="12"/>
        <v>7.9747395360966769</v>
      </c>
      <c r="O42" s="80">
        <f t="shared" si="2"/>
        <v>2.1749289643900025</v>
      </c>
      <c r="P42" s="81">
        <f t="shared" si="13"/>
        <v>0.58769848382008272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4033.85238655182</v>
      </c>
      <c r="U42" s="7">
        <f t="shared" si="17"/>
        <v>0.403385238655182</v>
      </c>
      <c r="V42" s="94">
        <f t="shared" si="18"/>
        <v>1.290759029312466E-2</v>
      </c>
    </row>
    <row r="43" spans="1:22">
      <c r="A43" t="s">
        <v>183</v>
      </c>
      <c r="B43" s="73">
        <f t="shared" si="7"/>
        <v>43880.479166666664</v>
      </c>
      <c r="C43" s="46">
        <v>4</v>
      </c>
      <c r="D43" s="84">
        <v>1174.3</v>
      </c>
      <c r="E43" s="85">
        <v>329.11</v>
      </c>
      <c r="F43" s="76">
        <f t="shared" si="8"/>
        <v>2.4948417662160843E-3</v>
      </c>
      <c r="G43" s="76">
        <f t="shared" si="9"/>
        <v>2.5044384704927857E-3</v>
      </c>
      <c r="H43" s="100">
        <v>0.47916666666666669</v>
      </c>
      <c r="I43" s="77">
        <f>jar_information!M28</f>
        <v>43873.458333333336</v>
      </c>
      <c r="J43" s="78">
        <f t="shared" si="1"/>
        <v>7.0208333333284827</v>
      </c>
      <c r="K43" s="78">
        <f t="shared" si="10"/>
        <v>168.49999999988358</v>
      </c>
      <c r="L43" s="79">
        <f>jar_information!H28</f>
        <v>1085.2052785923754</v>
      </c>
      <c r="M43" s="78">
        <f t="shared" si="11"/>
        <v>2.7074154539504196</v>
      </c>
      <c r="N43" s="78">
        <f t="shared" si="12"/>
        <v>4.9545702807292678</v>
      </c>
      <c r="O43" s="80">
        <f t="shared" si="2"/>
        <v>1.3512464401988911</v>
      </c>
      <c r="P43" s="81">
        <f t="shared" si="13"/>
        <v>0.36392179846803513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2494.8417662160841</v>
      </c>
      <c r="U43" s="7">
        <f t="shared" si="17"/>
        <v>0.24948417662160843</v>
      </c>
      <c r="V43" s="94">
        <f t="shared" si="18"/>
        <v>8.0192667074173562E-3</v>
      </c>
    </row>
    <row r="44" spans="1:22" ht="15" thickBot="1">
      <c r="A44" t="s">
        <v>184</v>
      </c>
      <c r="B44" s="73">
        <f t="shared" si="7"/>
        <v>43880.479166666664</v>
      </c>
      <c r="C44" s="46">
        <v>5</v>
      </c>
      <c r="D44" s="130">
        <v>946.62</v>
      </c>
      <c r="E44" s="131">
        <v>272.95</v>
      </c>
      <c r="F44" s="76">
        <f t="shared" si="8"/>
        <v>1.6046379268577831E-3</v>
      </c>
      <c r="G44" s="76">
        <f t="shared" si="9"/>
        <v>1.6472861983646502E-3</v>
      </c>
      <c r="H44" s="100">
        <v>0.47916666666666669</v>
      </c>
      <c r="I44" s="77">
        <f>jar_information!M29</f>
        <v>43873.458333333336</v>
      </c>
      <c r="J44" s="78">
        <f t="shared" si="1"/>
        <v>7.0208333333284827</v>
      </c>
      <c r="K44" s="78">
        <f t="shared" si="10"/>
        <v>168.49999999988358</v>
      </c>
      <c r="L44" s="79">
        <f>jar_information!H29</f>
        <v>1085.2052785923754</v>
      </c>
      <c r="M44" s="78">
        <f t="shared" si="11"/>
        <v>1.7413615484555922</v>
      </c>
      <c r="N44" s="78">
        <f t="shared" si="12"/>
        <v>3.1866916336737341</v>
      </c>
      <c r="O44" s="80">
        <f t="shared" si="2"/>
        <v>0.86909771827465465</v>
      </c>
      <c r="P44" s="81">
        <f t="shared" si="13"/>
        <v>0.23406803915977309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1604.6379268577832</v>
      </c>
      <c r="U44" s="7">
        <f t="shared" si="17"/>
        <v>0.16046379268577832</v>
      </c>
      <c r="V44" s="94">
        <f t="shared" si="18"/>
        <v>5.1578499600905348E-3</v>
      </c>
    </row>
  </sheetData>
  <conditionalFormatting sqref="O18:O44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A33" activeCellId="1" sqref="A24 A33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43888</v>
      </c>
      <c r="C3" s="55">
        <v>2992</v>
      </c>
      <c r="D3" s="44">
        <v>1655.4</v>
      </c>
      <c r="E3" s="56">
        <v>438.58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43888</v>
      </c>
      <c r="C4" s="55">
        <v>2992</v>
      </c>
      <c r="D4" s="56">
        <v>1517</v>
      </c>
      <c r="E4" s="56">
        <v>417.18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43888</v>
      </c>
      <c r="C5" s="55">
        <v>2992</v>
      </c>
      <c r="D5" s="44">
        <v>1406.7</v>
      </c>
      <c r="E5" s="56">
        <v>374.32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43888</v>
      </c>
      <c r="C6" s="55">
        <v>2992</v>
      </c>
      <c r="D6" s="56">
        <v>1213.3</v>
      </c>
      <c r="E6" s="56">
        <v>334.4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43888</v>
      </c>
      <c r="C7" s="55">
        <v>2992</v>
      </c>
      <c r="D7" s="44">
        <v>1032.5</v>
      </c>
      <c r="E7" s="56">
        <v>304.98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43888</v>
      </c>
      <c r="C8" s="55">
        <v>2992</v>
      </c>
      <c r="D8" s="56">
        <v>883.35</v>
      </c>
      <c r="E8" s="56">
        <v>255.73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43888</v>
      </c>
      <c r="C9" s="55">
        <v>2992</v>
      </c>
      <c r="D9" s="44">
        <v>747.66</v>
      </c>
      <c r="E9" s="56">
        <v>209.63</v>
      </c>
      <c r="F9" s="57">
        <f t="shared" si="0"/>
        <v>5.984</v>
      </c>
      <c r="G9" s="60" t="s">
        <v>70</v>
      </c>
      <c r="H9" s="60"/>
      <c r="I9" s="61">
        <f>SLOPE(F3:F15,D3:D15)</f>
        <v>8.7342681730424119E-3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43888</v>
      </c>
      <c r="C10" s="55">
        <v>2992</v>
      </c>
      <c r="D10" s="44">
        <v>519.79999999999995</v>
      </c>
      <c r="E10" s="56">
        <v>151.76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-0.15819512293009641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43888</v>
      </c>
      <c r="C11" s="55">
        <v>2992</v>
      </c>
      <c r="D11" s="44">
        <v>387.19</v>
      </c>
      <c r="E11" s="56">
        <v>116.63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43888</v>
      </c>
      <c r="C12" s="55">
        <v>2992</v>
      </c>
      <c r="D12" s="62">
        <v>140.63</v>
      </c>
      <c r="E12" s="62">
        <v>47.209000000000003</v>
      </c>
      <c r="F12" s="57">
        <f t="shared" si="0"/>
        <v>1.1968000000000001</v>
      </c>
      <c r="G12" s="63" t="s">
        <v>72</v>
      </c>
      <c r="H12" s="63"/>
      <c r="I12" s="64">
        <f>SLOPE(F3:F15,E3:E15)</f>
        <v>3.2474074631386185E-2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43888</v>
      </c>
      <c r="C13" s="55">
        <v>2992</v>
      </c>
      <c r="D13" s="62">
        <v>55.656999999999996</v>
      </c>
      <c r="E13" s="62">
        <v>20.044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-0.41410576963837542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43888</v>
      </c>
      <c r="C14" s="55">
        <v>2992</v>
      </c>
      <c r="D14" s="62">
        <v>28.123000000000001</v>
      </c>
      <c r="E14" s="62">
        <v>10.598000000000001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9" t="s">
        <v>121</v>
      </c>
      <c r="X14" s="139" t="s">
        <v>122</v>
      </c>
      <c r="Y14" s="139" t="s">
        <v>121</v>
      </c>
      <c r="Z14" s="139" t="s">
        <v>122</v>
      </c>
    </row>
    <row r="15" spans="1:26">
      <c r="A15" s="62">
        <v>0</v>
      </c>
      <c r="B15" s="54">
        <v>43888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9"/>
      <c r="X15" s="139"/>
      <c r="Y15" s="139"/>
      <c r="Z15" s="139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43888.458333333336</v>
      </c>
      <c r="C18" s="46">
        <v>3</v>
      </c>
      <c r="D18" s="74">
        <v>1527.9</v>
      </c>
      <c r="E18" s="75">
        <v>411.78</v>
      </c>
      <c r="F18" s="76">
        <f>((I$9*D18)+I$10)/C18/1000</f>
        <v>4.3956310728871352E-3</v>
      </c>
      <c r="G18" s="76">
        <f>((I$12*E18)+I$13)/C18/1000</f>
        <v>4.3193562273579423E-3</v>
      </c>
      <c r="H18" s="100">
        <v>0.45833333333333331</v>
      </c>
      <c r="I18" s="77">
        <f>jar_information!M3</f>
        <v>43873.458333333336</v>
      </c>
      <c r="J18" s="78">
        <f t="shared" ref="J18:J44" si="1">B18-I18</f>
        <v>15</v>
      </c>
      <c r="K18" s="78">
        <f>J18*24</f>
        <v>360</v>
      </c>
      <c r="L18" s="79">
        <f>jar_information!H3</f>
        <v>1065.6802721088436</v>
      </c>
      <c r="M18" s="78">
        <f>F18*L18</f>
        <v>4.6843373178444505</v>
      </c>
      <c r="N18" s="78">
        <f>M18*1.83</f>
        <v>8.5723372916553444</v>
      </c>
      <c r="O18" s="80">
        <f t="shared" ref="O18:O44" si="2">N18*(12/(12+(16*2)))</f>
        <v>2.3379101704514573</v>
      </c>
      <c r="P18" s="81">
        <f>O18*(400/(400+L18))</f>
        <v>0.63804097385786218</v>
      </c>
      <c r="Q18" s="82"/>
      <c r="R18" s="82">
        <f>Q18/314.7</f>
        <v>0</v>
      </c>
      <c r="S18" s="82">
        <f>R18/P18*100</f>
        <v>0</v>
      </c>
      <c r="T18" s="83">
        <f>F18*1000000</f>
        <v>4395.6310728871349</v>
      </c>
      <c r="U18" s="7">
        <f>M18/L18*100</f>
        <v>0.43956310728871351</v>
      </c>
      <c r="V18" s="94">
        <f>O18/K18</f>
        <v>6.4941949179207151E-3</v>
      </c>
      <c r="W18" s="101">
        <f t="shared" ref="W18:W23" si="3">V18*24*5</f>
        <v>0.77930339015048589</v>
      </c>
      <c r="X18" s="101">
        <f t="shared" ref="X18:X23" si="4">V18*24*7</f>
        <v>1.0910247462106804</v>
      </c>
      <c r="Y18" s="102">
        <f t="shared" ref="Y18:Y23" si="5">W18*(400/(400+L18))</f>
        <v>0.21268032461928743</v>
      </c>
      <c r="Z18" s="102">
        <f t="shared" ref="Z18:Z29" si="6">X18*(400/(400+L18))</f>
        <v>0.29775245446700244</v>
      </c>
    </row>
    <row r="19" spans="1:27">
      <c r="A19" s="30" t="s">
        <v>159</v>
      </c>
      <c r="B19" s="73">
        <f t="shared" ref="B19:B44" si="7">$B$3+H19</f>
        <v>43888.458333333336</v>
      </c>
      <c r="C19" s="46">
        <v>5</v>
      </c>
      <c r="D19" s="84">
        <v>882.47</v>
      </c>
      <c r="E19" s="85">
        <v>246.68</v>
      </c>
      <c r="F19" s="76">
        <f t="shared" ref="F19:F44" si="8">((I$9*D19)+I$10)/C19/1000</f>
        <v>1.5099069023469282E-3</v>
      </c>
      <c r="G19" s="76">
        <f t="shared" ref="G19:G44" si="9">((I$12*E19)+I$13)/C19/1000</f>
        <v>1.5193197920863937E-3</v>
      </c>
      <c r="H19" s="100">
        <v>0.45833333333333331</v>
      </c>
      <c r="I19" s="77">
        <f>jar_information!M4</f>
        <v>43873.458333333336</v>
      </c>
      <c r="J19" s="78">
        <f t="shared" si="1"/>
        <v>15</v>
      </c>
      <c r="K19" s="78">
        <f t="shared" ref="K19:K44" si="10">J19*24</f>
        <v>360</v>
      </c>
      <c r="L19" s="79">
        <f>jar_information!H4</f>
        <v>1090.1223690651004</v>
      </c>
      <c r="M19" s="78">
        <f t="shared" ref="M19:M44" si="11">F19*L19</f>
        <v>1.6459832894541806</v>
      </c>
      <c r="N19" s="78">
        <f t="shared" ref="N19:N44" si="12">M19*1.83</f>
        <v>3.0121494197011507</v>
      </c>
      <c r="O19" s="80">
        <f t="shared" si="2"/>
        <v>0.82149529628213191</v>
      </c>
      <c r="P19" s="81">
        <f t="shared" ref="P19:P44" si="13">O19*(400/(400+L19))</f>
        <v>0.22051753958905704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1509.9069023469281</v>
      </c>
      <c r="U19" s="7">
        <f t="shared" ref="U19:U44" si="17">M19/L19*100</f>
        <v>0.1509906902346928</v>
      </c>
      <c r="V19" s="94">
        <f t="shared" ref="V19:V44" si="18">O19/K19</f>
        <v>2.2819313785614774E-3</v>
      </c>
      <c r="W19" s="101">
        <f t="shared" si="3"/>
        <v>0.2738317654273773</v>
      </c>
      <c r="X19" s="101">
        <f t="shared" si="4"/>
        <v>0.3833644715983282</v>
      </c>
      <c r="Y19" s="102">
        <f t="shared" si="5"/>
        <v>7.350584652968567E-2</v>
      </c>
      <c r="Z19" s="102">
        <f t="shared" si="6"/>
        <v>0.10290818514155994</v>
      </c>
    </row>
    <row r="20" spans="1:27">
      <c r="A20" s="30" t="s">
        <v>160</v>
      </c>
      <c r="B20" s="73">
        <f t="shared" si="7"/>
        <v>43888.458333333336</v>
      </c>
      <c r="C20" s="46">
        <v>5</v>
      </c>
      <c r="D20" s="84">
        <v>638.53</v>
      </c>
      <c r="E20" s="85">
        <v>185.65</v>
      </c>
      <c r="F20" s="76">
        <f t="shared" si="8"/>
        <v>1.083779426720535E-3</v>
      </c>
      <c r="G20" s="76">
        <f t="shared" si="9"/>
        <v>1.122941237135694E-3</v>
      </c>
      <c r="H20" s="100">
        <v>0.45833333333333331</v>
      </c>
      <c r="I20" s="77">
        <f>jar_information!M5</f>
        <v>43873.458333333336</v>
      </c>
      <c r="J20" s="78">
        <f t="shared" si="1"/>
        <v>15</v>
      </c>
      <c r="K20" s="78">
        <f t="shared" si="10"/>
        <v>360</v>
      </c>
      <c r="L20" s="79">
        <f>jar_information!H5</f>
        <v>1080.3025866276234</v>
      </c>
      <c r="M20" s="78">
        <f t="shared" si="11"/>
        <v>1.1708097180199968</v>
      </c>
      <c r="N20" s="78">
        <f t="shared" si="12"/>
        <v>2.1425817839765942</v>
      </c>
      <c r="O20" s="80">
        <f t="shared" si="2"/>
        <v>0.58434048653907111</v>
      </c>
      <c r="P20" s="81">
        <f t="shared" si="13"/>
        <v>0.15789757899978984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1083.779426720535</v>
      </c>
      <c r="U20" s="7">
        <f t="shared" si="17"/>
        <v>0.1083779426720535</v>
      </c>
      <c r="V20" s="94">
        <f t="shared" si="18"/>
        <v>1.6231680181640865E-3</v>
      </c>
      <c r="W20" s="101">
        <f t="shared" si="3"/>
        <v>0.19478016217969041</v>
      </c>
      <c r="X20" s="101">
        <f t="shared" si="4"/>
        <v>0.27269222705156654</v>
      </c>
      <c r="Y20" s="102">
        <f t="shared" si="5"/>
        <v>5.2632526333263291E-2</v>
      </c>
      <c r="Z20" s="102">
        <f t="shared" si="6"/>
        <v>7.3685536866568604E-2</v>
      </c>
    </row>
    <row r="21" spans="1:27">
      <c r="A21" s="30" t="s">
        <v>161</v>
      </c>
      <c r="B21" s="73">
        <f t="shared" si="7"/>
        <v>43888.458333333336</v>
      </c>
      <c r="C21" s="46">
        <v>3</v>
      </c>
      <c r="D21" s="84">
        <v>1469.1</v>
      </c>
      <c r="E21" s="85">
        <v>433.76</v>
      </c>
      <c r="F21" s="76">
        <f t="shared" si="8"/>
        <v>4.2244394166955036E-3</v>
      </c>
      <c r="G21" s="76">
        <f t="shared" si="9"/>
        <v>4.5572829474905662E-3</v>
      </c>
      <c r="H21" s="100">
        <v>0.45833333333333331</v>
      </c>
      <c r="I21" s="77">
        <f>jar_information!M6</f>
        <v>43873.458333333336</v>
      </c>
      <c r="J21" s="78">
        <f t="shared" si="1"/>
        <v>15</v>
      </c>
      <c r="K21" s="78">
        <f t="shared" si="10"/>
        <v>360</v>
      </c>
      <c r="L21" s="79">
        <f>jar_information!H6</f>
        <v>1090.1223690651004</v>
      </c>
      <c r="M21" s="78">
        <f t="shared" si="11"/>
        <v>4.6051559049000934</v>
      </c>
      <c r="N21" s="78">
        <f t="shared" si="12"/>
        <v>8.4274353059671707</v>
      </c>
      <c r="O21" s="80">
        <f t="shared" si="2"/>
        <v>2.2983914470819555</v>
      </c>
      <c r="P21" s="81">
        <f t="shared" si="13"/>
        <v>0.6169671685484357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4224.4394166955035</v>
      </c>
      <c r="U21" s="7">
        <f t="shared" si="17"/>
        <v>0.42244394166955035</v>
      </c>
      <c r="V21" s="94">
        <f t="shared" si="18"/>
        <v>6.3844206863387654E-3</v>
      </c>
      <c r="W21" s="101">
        <f t="shared" si="3"/>
        <v>0.76613048236065184</v>
      </c>
      <c r="X21" s="101">
        <f t="shared" si="4"/>
        <v>1.0725826753049126</v>
      </c>
      <c r="Y21" s="102">
        <f t="shared" si="5"/>
        <v>0.20565572284947856</v>
      </c>
      <c r="Z21" s="102">
        <f t="shared" si="6"/>
        <v>0.28791801198926997</v>
      </c>
    </row>
    <row r="22" spans="1:27">
      <c r="A22" s="30" t="s">
        <v>162</v>
      </c>
      <c r="B22" s="73">
        <f t="shared" si="7"/>
        <v>43888.458333333336</v>
      </c>
      <c r="C22" s="46">
        <v>5</v>
      </c>
      <c r="D22" s="84">
        <v>1303.5999999999999</v>
      </c>
      <c r="E22" s="85">
        <v>372.53</v>
      </c>
      <c r="F22" s="76">
        <f t="shared" si="8"/>
        <v>2.2455593734895985E-3</v>
      </c>
      <c r="G22" s="76">
        <f t="shared" si="9"/>
        <v>2.3366922505583835E-3</v>
      </c>
      <c r="H22" s="100">
        <v>0.45833333333333331</v>
      </c>
      <c r="I22" s="77">
        <f>jar_information!M7</f>
        <v>43873.458333333336</v>
      </c>
      <c r="J22" s="78">
        <f t="shared" si="1"/>
        <v>15</v>
      </c>
      <c r="K22" s="78">
        <f t="shared" si="10"/>
        <v>360</v>
      </c>
      <c r="L22" s="79">
        <f>jar_information!H7</f>
        <v>1065.6802721088436</v>
      </c>
      <c r="M22" s="78">
        <f t="shared" si="11"/>
        <v>2.3930483241769598</v>
      </c>
      <c r="N22" s="78">
        <f t="shared" si="12"/>
        <v>4.3792784332438366</v>
      </c>
      <c r="O22" s="80">
        <f t="shared" si="2"/>
        <v>1.1943486636119554</v>
      </c>
      <c r="P22" s="81">
        <f t="shared" si="13"/>
        <v>0.32595066914382576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2245.5593734895983</v>
      </c>
      <c r="U22" s="7">
        <f t="shared" si="17"/>
        <v>0.22455593734895984</v>
      </c>
      <c r="V22" s="94">
        <f t="shared" si="18"/>
        <v>3.3176351766998759E-3</v>
      </c>
      <c r="W22" s="101">
        <f t="shared" si="3"/>
        <v>0.3981162212039851</v>
      </c>
      <c r="X22" s="101">
        <f t="shared" si="4"/>
        <v>0.55736270968557911</v>
      </c>
      <c r="Y22" s="102">
        <f t="shared" si="5"/>
        <v>0.10865022304794192</v>
      </c>
      <c r="Z22" s="102">
        <f t="shared" si="6"/>
        <v>0.15211031226711866</v>
      </c>
    </row>
    <row r="23" spans="1:27">
      <c r="A23" s="30" t="s">
        <v>163</v>
      </c>
      <c r="B23" s="73">
        <f t="shared" si="7"/>
        <v>43888.458333333336</v>
      </c>
      <c r="C23" s="46">
        <v>5</v>
      </c>
      <c r="D23" s="84">
        <v>1616.7</v>
      </c>
      <c r="E23" s="85">
        <v>439.27</v>
      </c>
      <c r="F23" s="76">
        <f t="shared" si="8"/>
        <v>2.7924992464855147E-3</v>
      </c>
      <c r="G23" s="76">
        <f t="shared" si="9"/>
        <v>2.7701561987381268E-3</v>
      </c>
      <c r="H23" s="100">
        <v>0.45833333333333331</v>
      </c>
      <c r="I23" s="77">
        <f>jar_information!M8</f>
        <v>43873.458333333336</v>
      </c>
      <c r="J23" s="78">
        <f t="shared" si="1"/>
        <v>15</v>
      </c>
      <c r="K23" s="78">
        <f t="shared" si="10"/>
        <v>360</v>
      </c>
      <c r="L23" s="79">
        <f>jar_information!H8</f>
        <v>1080.3025866276234</v>
      </c>
      <c r="M23" s="78">
        <f t="shared" si="11"/>
        <v>3.016744159133991</v>
      </c>
      <c r="N23" s="78">
        <f t="shared" si="12"/>
        <v>5.5206418112152038</v>
      </c>
      <c r="O23" s="80">
        <f t="shared" si="2"/>
        <v>1.5056295848768737</v>
      </c>
      <c r="P23" s="81">
        <f t="shared" si="13"/>
        <v>0.40684373545734304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2792.4992464855145</v>
      </c>
      <c r="U23" s="7">
        <f t="shared" si="17"/>
        <v>0.27924992464855147</v>
      </c>
      <c r="V23" s="94">
        <f t="shared" si="18"/>
        <v>4.1823044024357605E-3</v>
      </c>
      <c r="W23" s="101">
        <f t="shared" si="3"/>
        <v>0.50187652829229124</v>
      </c>
      <c r="X23" s="101">
        <f t="shared" si="4"/>
        <v>0.70262713960920786</v>
      </c>
      <c r="Y23" s="102">
        <f t="shared" si="5"/>
        <v>0.13561457848578101</v>
      </c>
      <c r="Z23" s="102">
        <f t="shared" si="6"/>
        <v>0.18986040988009345</v>
      </c>
    </row>
    <row r="24" spans="1:27">
      <c r="A24" s="30" t="s">
        <v>164</v>
      </c>
      <c r="B24" s="73">
        <f t="shared" si="7"/>
        <v>43888.458333333336</v>
      </c>
      <c r="C24" s="46">
        <v>1</v>
      </c>
      <c r="D24" s="84">
        <v>1217.7</v>
      </c>
      <c r="E24" s="85">
        <v>351.45</v>
      </c>
      <c r="F24" s="76">
        <f t="shared" si="8"/>
        <v>1.0477523231383649E-2</v>
      </c>
      <c r="G24" s="76">
        <f t="shared" si="9"/>
        <v>1.0998907759562299E-2</v>
      </c>
      <c r="H24" s="100">
        <v>0.45833333333333331</v>
      </c>
      <c r="I24" s="77">
        <f>jar_information!M9</f>
        <v>43873.458333333336</v>
      </c>
      <c r="J24" s="78">
        <f t="shared" si="1"/>
        <v>15</v>
      </c>
      <c r="K24" s="78">
        <f t="shared" si="10"/>
        <v>360</v>
      </c>
      <c r="L24" s="79">
        <f>jar_information!H9</f>
        <v>1065.6802721088436</v>
      </c>
      <c r="M24" s="78">
        <f t="shared" si="11"/>
        <v>11.165689808247658</v>
      </c>
      <c r="N24" s="78">
        <f t="shared" si="12"/>
        <v>20.433212349093214</v>
      </c>
      <c r="O24" s="80">
        <f t="shared" si="2"/>
        <v>5.5726942770254215</v>
      </c>
      <c r="P24" s="81">
        <f t="shared" si="13"/>
        <v>1.5208485460494989</v>
      </c>
      <c r="Q24" s="82"/>
      <c r="R24" s="82">
        <f t="shared" si="14"/>
        <v>0</v>
      </c>
      <c r="S24" s="82">
        <f t="shared" si="15"/>
        <v>0</v>
      </c>
      <c r="T24" s="83">
        <f t="shared" si="16"/>
        <v>10477.52323138365</v>
      </c>
      <c r="U24" s="7">
        <f t="shared" si="17"/>
        <v>1.047752323138365</v>
      </c>
      <c r="V24" s="94">
        <f t="shared" si="18"/>
        <v>1.5479706325070616E-2</v>
      </c>
      <c r="W24" s="101">
        <f>V24*24*5</f>
        <v>1.8575647590084738</v>
      </c>
      <c r="X24" s="101">
        <f>V24*24*7</f>
        <v>2.6005906626118631</v>
      </c>
      <c r="Y24" s="102">
        <f>W24*(400/(400+L24))</f>
        <v>0.50694951534983301</v>
      </c>
      <c r="Z24" s="102">
        <f t="shared" si="6"/>
        <v>0.70972932148976609</v>
      </c>
      <c r="AA24" t="s">
        <v>187</v>
      </c>
    </row>
    <row r="25" spans="1:27">
      <c r="A25" s="30" t="s">
        <v>165</v>
      </c>
      <c r="B25" s="73">
        <f t="shared" si="7"/>
        <v>43888.458333333336</v>
      </c>
      <c r="C25" s="46">
        <v>1</v>
      </c>
      <c r="D25" s="84">
        <v>803.09</v>
      </c>
      <c r="E25" s="85">
        <v>223.94</v>
      </c>
      <c r="F25" s="76">
        <f t="shared" si="8"/>
        <v>6.8562083041585342E-3</v>
      </c>
      <c r="G25" s="76">
        <f t="shared" si="9"/>
        <v>6.8581385033142468E-3</v>
      </c>
      <c r="H25" s="100">
        <v>0.45833333333333331</v>
      </c>
      <c r="I25" s="77">
        <f>jar_information!M10</f>
        <v>43873.458333333336</v>
      </c>
      <c r="J25" s="78">
        <f t="shared" si="1"/>
        <v>15</v>
      </c>
      <c r="K25" s="78">
        <f t="shared" si="10"/>
        <v>360</v>
      </c>
      <c r="L25" s="79">
        <f>jar_information!H10</f>
        <v>1080.3025866276234</v>
      </c>
      <c r="M25" s="78">
        <f t="shared" si="11"/>
        <v>7.4067795654402557</v>
      </c>
      <c r="N25" s="78">
        <f t="shared" si="12"/>
        <v>13.554406604755668</v>
      </c>
      <c r="O25" s="80">
        <f t="shared" si="2"/>
        <v>3.6966563467515456</v>
      </c>
      <c r="P25" s="81">
        <f t="shared" si="13"/>
        <v>0.99889208602226276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6856.2083041585338</v>
      </c>
      <c r="U25" s="7">
        <f t="shared" si="17"/>
        <v>0.68562083041585342</v>
      </c>
      <c r="V25" s="94">
        <f t="shared" si="18"/>
        <v>1.0268489852087627E-2</v>
      </c>
      <c r="W25" s="101">
        <f t="shared" ref="W25:W29" si="19">V25*24*5</f>
        <v>1.2322187822505151</v>
      </c>
      <c r="X25" s="101">
        <f t="shared" ref="X25:X29" si="20">V25*24*7</f>
        <v>1.7251062951507212</v>
      </c>
      <c r="Y25" s="102">
        <f t="shared" ref="Y25:Y29" si="21">W25*(400/(400+L25))</f>
        <v>0.33296402867408759</v>
      </c>
      <c r="Z25" s="102">
        <f t="shared" si="6"/>
        <v>0.46614964014372262</v>
      </c>
    </row>
    <row r="26" spans="1:27">
      <c r="A26" s="30" t="s">
        <v>166</v>
      </c>
      <c r="B26" s="73">
        <f t="shared" si="7"/>
        <v>43888.458333333336</v>
      </c>
      <c r="C26" s="46">
        <v>3</v>
      </c>
      <c r="D26" s="84">
        <v>1255.0999999999999</v>
      </c>
      <c r="E26" s="85">
        <v>365.88</v>
      </c>
      <c r="F26" s="76">
        <f t="shared" si="8"/>
        <v>3.6013949536851443E-3</v>
      </c>
      <c r="G26" s="76">
        <f t="shared" si="9"/>
        <v>3.8225028854977339E-3</v>
      </c>
      <c r="H26" s="100">
        <v>0.45833333333333331</v>
      </c>
      <c r="I26" s="77">
        <f>jar_information!M11</f>
        <v>43873.458333333336</v>
      </c>
      <c r="J26" s="78">
        <f t="shared" si="1"/>
        <v>15</v>
      </c>
      <c r="K26" s="78">
        <f t="shared" si="10"/>
        <v>360</v>
      </c>
      <c r="L26" s="79">
        <f>jar_information!H11</f>
        <v>1051.1852926947267</v>
      </c>
      <c r="M26" s="78">
        <f t="shared" si="11"/>
        <v>3.7857334084988303</v>
      </c>
      <c r="N26" s="78">
        <f t="shared" si="12"/>
        <v>6.9278921375528597</v>
      </c>
      <c r="O26" s="80">
        <f t="shared" si="2"/>
        <v>1.8894251284235071</v>
      </c>
      <c r="P26" s="81">
        <f t="shared" si="13"/>
        <v>0.52079500472748219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3601.3949536851442</v>
      </c>
      <c r="U26" s="7">
        <f t="shared" si="17"/>
        <v>0.36013949536851442</v>
      </c>
      <c r="V26" s="94">
        <f t="shared" si="18"/>
        <v>5.2484031345097415E-3</v>
      </c>
      <c r="W26" s="101">
        <f t="shared" si="19"/>
        <v>0.62980837614116891</v>
      </c>
      <c r="X26" s="101">
        <f t="shared" si="20"/>
        <v>0.88173172659763654</v>
      </c>
      <c r="Y26" s="102">
        <f t="shared" si="21"/>
        <v>0.17359833490916068</v>
      </c>
      <c r="Z26" s="102">
        <f t="shared" si="6"/>
        <v>0.24303766887282499</v>
      </c>
    </row>
    <row r="27" spans="1:27">
      <c r="A27" s="30" t="s">
        <v>167</v>
      </c>
      <c r="B27" s="73">
        <f t="shared" si="7"/>
        <v>43888.458333333336</v>
      </c>
      <c r="C27" s="46">
        <v>3</v>
      </c>
      <c r="D27" s="84">
        <v>1173.5999999999999</v>
      </c>
      <c r="E27" s="85">
        <v>321.73</v>
      </c>
      <c r="F27" s="76">
        <f t="shared" si="8"/>
        <v>3.3641140016508258E-3</v>
      </c>
      <c r="G27" s="76">
        <f t="shared" si="9"/>
        <v>3.3445927538391677E-3</v>
      </c>
      <c r="H27" s="100">
        <v>0.45833333333333331</v>
      </c>
      <c r="I27" s="77">
        <f>jar_information!M12</f>
        <v>43873.458333333336</v>
      </c>
      <c r="J27" s="78">
        <f t="shared" si="1"/>
        <v>15</v>
      </c>
      <c r="K27" s="78">
        <f t="shared" si="10"/>
        <v>360</v>
      </c>
      <c r="L27" s="79">
        <f>jar_information!H12</f>
        <v>1080.3025866276234</v>
      </c>
      <c r="M27" s="78">
        <f t="shared" si="11"/>
        <v>3.6342610576935921</v>
      </c>
      <c r="N27" s="78">
        <f t="shared" si="12"/>
        <v>6.650697735579274</v>
      </c>
      <c r="O27" s="80">
        <f t="shared" si="2"/>
        <v>1.8138266551579836</v>
      </c>
      <c r="P27" s="81">
        <f t="shared" si="13"/>
        <v>0.49012321441393508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3364.1140016508257</v>
      </c>
      <c r="U27" s="7">
        <f t="shared" si="17"/>
        <v>0.33641140016508259</v>
      </c>
      <c r="V27" s="94">
        <f t="shared" si="18"/>
        <v>5.0384073754388432E-3</v>
      </c>
      <c r="W27" s="101">
        <f t="shared" si="19"/>
        <v>0.60460888505266119</v>
      </c>
      <c r="X27" s="101">
        <f t="shared" si="20"/>
        <v>0.84645243907372569</v>
      </c>
      <c r="Y27" s="102">
        <f t="shared" si="21"/>
        <v>0.16337440480464502</v>
      </c>
      <c r="Z27" s="102">
        <f t="shared" si="6"/>
        <v>0.22872416672650303</v>
      </c>
    </row>
    <row r="28" spans="1:27">
      <c r="A28" s="30" t="s">
        <v>168</v>
      </c>
      <c r="B28" s="73">
        <f t="shared" si="7"/>
        <v>43888.458333333336</v>
      </c>
      <c r="C28" s="46">
        <v>3</v>
      </c>
      <c r="D28" s="84">
        <v>1127.5999999999999</v>
      </c>
      <c r="E28" s="85">
        <v>322.68</v>
      </c>
      <c r="F28" s="76">
        <f t="shared" si="8"/>
        <v>3.2301885563308422E-3</v>
      </c>
      <c r="G28" s="76">
        <f t="shared" si="9"/>
        <v>3.3548762108057731E-3</v>
      </c>
      <c r="H28" s="100">
        <v>0.45833333333333331</v>
      </c>
      <c r="I28" s="77">
        <f>jar_information!M13</f>
        <v>43873.458333333336</v>
      </c>
      <c r="J28" s="78">
        <f t="shared" si="1"/>
        <v>15</v>
      </c>
      <c r="K28" s="78">
        <f t="shared" si="10"/>
        <v>360</v>
      </c>
      <c r="L28" s="79">
        <f>jar_information!H13</f>
        <v>1090.1223690651004</v>
      </c>
      <c r="M28" s="78">
        <f t="shared" si="11"/>
        <v>3.5213008015543545</v>
      </c>
      <c r="N28" s="78">
        <f t="shared" si="12"/>
        <v>6.4439804668444687</v>
      </c>
      <c r="O28" s="80">
        <f t="shared" si="2"/>
        <v>1.7574492182303094</v>
      </c>
      <c r="P28" s="81">
        <f t="shared" si="13"/>
        <v>0.47175970369008796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3230.1885563308424</v>
      </c>
      <c r="U28" s="7">
        <f t="shared" si="17"/>
        <v>0.32301885563308425</v>
      </c>
      <c r="V28" s="94">
        <f t="shared" si="18"/>
        <v>4.8818033839730813E-3</v>
      </c>
      <c r="W28" s="101">
        <f t="shared" si="19"/>
        <v>0.58581640607676977</v>
      </c>
      <c r="X28" s="101">
        <f t="shared" si="20"/>
        <v>0.8201429685074777</v>
      </c>
      <c r="Y28" s="102">
        <f t="shared" si="21"/>
        <v>0.15725323456336265</v>
      </c>
      <c r="Z28" s="102">
        <f t="shared" si="6"/>
        <v>0.22015452838870772</v>
      </c>
    </row>
    <row r="29" spans="1:27">
      <c r="A29" s="30" t="s">
        <v>169</v>
      </c>
      <c r="B29" s="73">
        <f t="shared" si="7"/>
        <v>43888.458333333336</v>
      </c>
      <c r="C29" s="46">
        <v>3</v>
      </c>
      <c r="D29" s="84">
        <v>1603</v>
      </c>
      <c r="E29" s="85">
        <v>463.73</v>
      </c>
      <c r="F29" s="76">
        <f t="shared" si="8"/>
        <v>4.6142789194856303E-3</v>
      </c>
      <c r="G29" s="76">
        <f t="shared" si="9"/>
        <v>4.8816989530581136E-3</v>
      </c>
      <c r="H29" s="100">
        <v>0.45833333333333331</v>
      </c>
      <c r="I29" s="77">
        <f>jar_information!M14</f>
        <v>43873.458333333336</v>
      </c>
      <c r="J29" s="78">
        <f t="shared" si="1"/>
        <v>15</v>
      </c>
      <c r="K29" s="78">
        <f t="shared" si="10"/>
        <v>360</v>
      </c>
      <c r="L29" s="79">
        <f>jar_information!H14</f>
        <v>1085.2052785923754</v>
      </c>
      <c r="M29" s="78">
        <f t="shared" si="11"/>
        <v>5.007439840323328</v>
      </c>
      <c r="N29" s="78">
        <f t="shared" si="12"/>
        <v>9.1636149077916897</v>
      </c>
      <c r="O29" s="80">
        <f t="shared" si="2"/>
        <v>2.4991677021250061</v>
      </c>
      <c r="P29" s="81">
        <f t="shared" si="13"/>
        <v>0.67308344190471181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4614.2789194856305</v>
      </c>
      <c r="U29" s="7">
        <f t="shared" si="17"/>
        <v>0.46142789194856304</v>
      </c>
      <c r="V29" s="94">
        <f t="shared" si="18"/>
        <v>6.9421325059027946E-3</v>
      </c>
      <c r="W29" s="101">
        <f t="shared" si="19"/>
        <v>0.83305590070833535</v>
      </c>
      <c r="X29" s="101">
        <f t="shared" si="20"/>
        <v>1.1662782609916695</v>
      </c>
      <c r="Y29" s="102">
        <f t="shared" si="21"/>
        <v>0.22436114730157058</v>
      </c>
      <c r="Z29" s="102">
        <f t="shared" si="6"/>
        <v>0.31410560622219885</v>
      </c>
    </row>
    <row r="30" spans="1:27">
      <c r="A30" t="s">
        <v>170</v>
      </c>
      <c r="B30" s="73">
        <f t="shared" si="7"/>
        <v>43888.458333333336</v>
      </c>
      <c r="C30" s="46">
        <v>3</v>
      </c>
      <c r="D30" s="84">
        <v>1366.4</v>
      </c>
      <c r="E30" s="85">
        <v>372.19</v>
      </c>
      <c r="F30" s="76">
        <f t="shared" si="8"/>
        <v>3.9254363029050179E-3</v>
      </c>
      <c r="G30" s="76">
        <f t="shared" si="9"/>
        <v>3.8908066891390832E-3</v>
      </c>
      <c r="H30" s="100">
        <v>0.45833333333333331</v>
      </c>
      <c r="I30" s="77">
        <f>jar_information!M15</f>
        <v>43873.458333333336</v>
      </c>
      <c r="J30" s="78">
        <f t="shared" si="1"/>
        <v>15</v>
      </c>
      <c r="K30" s="78">
        <f t="shared" si="10"/>
        <v>360</v>
      </c>
      <c r="L30" s="79">
        <f>jar_information!H15</f>
        <v>1065.6802721088436</v>
      </c>
      <c r="M30" s="78">
        <f t="shared" si="11"/>
        <v>4.183260027425753</v>
      </c>
      <c r="N30" s="78">
        <f t="shared" si="12"/>
        <v>7.6553658501891286</v>
      </c>
      <c r="O30" s="80">
        <f t="shared" si="2"/>
        <v>2.0878270500515805</v>
      </c>
      <c r="P30" s="81">
        <f t="shared" si="13"/>
        <v>0.56979058524069037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3925.4363029050178</v>
      </c>
      <c r="U30" s="7">
        <f t="shared" si="17"/>
        <v>0.39254363029050177</v>
      </c>
      <c r="V30" s="94">
        <f t="shared" si="18"/>
        <v>5.7995195834766129E-3</v>
      </c>
    </row>
    <row r="31" spans="1:27">
      <c r="A31" t="s">
        <v>171</v>
      </c>
      <c r="B31" s="73">
        <f t="shared" si="7"/>
        <v>43888.479166666664</v>
      </c>
      <c r="C31" s="46">
        <v>3</v>
      </c>
      <c r="D31" s="84">
        <v>1218.5999999999999</v>
      </c>
      <c r="E31" s="85">
        <v>348.89</v>
      </c>
      <c r="F31" s="76">
        <f t="shared" si="8"/>
        <v>3.4951280242464622E-3</v>
      </c>
      <c r="G31" s="76">
        <f t="shared" si="9"/>
        <v>3.6385913761686501E-3</v>
      </c>
      <c r="H31" s="100">
        <v>0.47916666666666669</v>
      </c>
      <c r="I31" s="77">
        <f>jar_information!M16</f>
        <v>43873.458333333336</v>
      </c>
      <c r="J31" s="78">
        <f t="shared" si="1"/>
        <v>15.020833333328483</v>
      </c>
      <c r="K31" s="78">
        <f t="shared" si="10"/>
        <v>360.49999999988358</v>
      </c>
      <c r="L31" s="79">
        <f>jar_information!H16</f>
        <v>1095.0539215686276</v>
      </c>
      <c r="M31" s="78">
        <f t="shared" si="11"/>
        <v>3.8273536493354978</v>
      </c>
      <c r="N31" s="78">
        <f t="shared" si="12"/>
        <v>7.0040571782839613</v>
      </c>
      <c r="O31" s="80">
        <f t="shared" si="2"/>
        <v>1.910197412259262</v>
      </c>
      <c r="P31" s="81">
        <f t="shared" si="13"/>
        <v>0.51107117534732427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3495.1280242464622</v>
      </c>
      <c r="U31" s="7">
        <f t="shared" si="17"/>
        <v>0.34951280242464622</v>
      </c>
      <c r="V31" s="94">
        <f t="shared" si="18"/>
        <v>5.2987445555059054E-3</v>
      </c>
    </row>
    <row r="32" spans="1:27">
      <c r="A32" t="s">
        <v>172</v>
      </c>
      <c r="B32" s="73">
        <f t="shared" si="7"/>
        <v>43888.479166666664</v>
      </c>
      <c r="C32" s="46">
        <v>3</v>
      </c>
      <c r="D32" s="84">
        <v>1487.5</v>
      </c>
      <c r="E32" s="85">
        <v>435.52</v>
      </c>
      <c r="F32" s="76">
        <f t="shared" si="8"/>
        <v>4.278009594823497E-3</v>
      </c>
      <c r="G32" s="76">
        <f t="shared" si="9"/>
        <v>4.5763344046076456E-3</v>
      </c>
      <c r="H32" s="100">
        <v>0.47916666666666669</v>
      </c>
      <c r="I32" s="77">
        <f>jar_information!M17</f>
        <v>43873.458333333336</v>
      </c>
      <c r="J32" s="78">
        <f t="shared" si="1"/>
        <v>15.020833333328483</v>
      </c>
      <c r="K32" s="78">
        <f t="shared" si="10"/>
        <v>360.49999999988358</v>
      </c>
      <c r="L32" s="79">
        <f>jar_information!H17</f>
        <v>1090.1223690651004</v>
      </c>
      <c r="M32" s="78">
        <f t="shared" si="11"/>
        <v>4.6635539543922206</v>
      </c>
      <c r="N32" s="78">
        <f t="shared" si="12"/>
        <v>8.5343037365377636</v>
      </c>
      <c r="O32" s="80">
        <f t="shared" si="2"/>
        <v>2.3275373826921171</v>
      </c>
      <c r="P32" s="81">
        <f t="shared" si="13"/>
        <v>0.62479093825090593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4278.0095948234966</v>
      </c>
      <c r="U32" s="7">
        <f t="shared" si="17"/>
        <v>0.4278009594823497</v>
      </c>
      <c r="V32" s="94">
        <f t="shared" si="18"/>
        <v>6.4564143764018547E-3</v>
      </c>
    </row>
    <row r="33" spans="1:22">
      <c r="A33" t="s">
        <v>173</v>
      </c>
      <c r="B33" s="73">
        <f t="shared" si="7"/>
        <v>43888.479166666664</v>
      </c>
      <c r="C33" s="46">
        <v>1</v>
      </c>
      <c r="D33" s="84">
        <v>969.46</v>
      </c>
      <c r="E33" s="85">
        <v>282.73</v>
      </c>
      <c r="F33" s="76">
        <f t="shared" si="8"/>
        <v>8.3093285001076007E-3</v>
      </c>
      <c r="G33" s="76">
        <f t="shared" si="9"/>
        <v>8.7672893508934403E-3</v>
      </c>
      <c r="H33" s="100">
        <v>0.47916666666666669</v>
      </c>
      <c r="I33" s="77">
        <f>jar_information!M18</f>
        <v>43873.458333333336</v>
      </c>
      <c r="J33" s="78">
        <f t="shared" si="1"/>
        <v>15.020833333328483</v>
      </c>
      <c r="K33" s="78">
        <f t="shared" si="10"/>
        <v>360.49999999988358</v>
      </c>
      <c r="L33" s="79">
        <f>jar_information!H18</f>
        <v>1075.4142300194933</v>
      </c>
      <c r="M33" s="78">
        <f t="shared" si="11"/>
        <v>8.9359701109222467</v>
      </c>
      <c r="N33" s="78">
        <f t="shared" si="12"/>
        <v>16.352825302987711</v>
      </c>
      <c r="O33" s="80">
        <f t="shared" si="2"/>
        <v>4.4598614462693753</v>
      </c>
      <c r="P33" s="81">
        <f t="shared" si="13"/>
        <v>1.2091143912067195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8309.3285001076001</v>
      </c>
      <c r="U33" s="7">
        <f t="shared" si="17"/>
        <v>0.83093285001076012</v>
      </c>
      <c r="V33" s="94">
        <f t="shared" si="18"/>
        <v>1.2371321626271333E-2</v>
      </c>
    </row>
    <row r="34" spans="1:22">
      <c r="A34" t="s">
        <v>174</v>
      </c>
      <c r="B34" s="73">
        <f t="shared" si="7"/>
        <v>43888.479166666664</v>
      </c>
      <c r="C34" s="46">
        <v>3</v>
      </c>
      <c r="D34" s="84">
        <v>1194.7</v>
      </c>
      <c r="E34" s="85">
        <v>328.27</v>
      </c>
      <c r="F34" s="76">
        <f t="shared" si="8"/>
        <v>3.425545021134558E-3</v>
      </c>
      <c r="G34" s="76">
        <f t="shared" si="9"/>
        <v>3.4153862365355891E-3</v>
      </c>
      <c r="H34" s="100">
        <v>0.47916666666666669</v>
      </c>
      <c r="I34" s="77">
        <f>jar_information!M19</f>
        <v>43873.458333333336</v>
      </c>
      <c r="J34" s="78">
        <f t="shared" si="1"/>
        <v>15.020833333328483</v>
      </c>
      <c r="K34" s="78">
        <f t="shared" si="10"/>
        <v>360.49999999988358</v>
      </c>
      <c r="L34" s="79">
        <f>jar_information!H19</f>
        <v>1100</v>
      </c>
      <c r="M34" s="78">
        <f t="shared" si="11"/>
        <v>3.7680995232480137</v>
      </c>
      <c r="N34" s="78">
        <f t="shared" si="12"/>
        <v>6.8956221275438656</v>
      </c>
      <c r="O34" s="80">
        <f t="shared" si="2"/>
        <v>1.8806242166028724</v>
      </c>
      <c r="P34" s="81">
        <f t="shared" si="13"/>
        <v>0.50149979109409926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3425.5450211345578</v>
      </c>
      <c r="U34" s="7">
        <f t="shared" si="17"/>
        <v>0.34255450211345578</v>
      </c>
      <c r="V34" s="94">
        <f t="shared" si="18"/>
        <v>5.2167107256684596E-3</v>
      </c>
    </row>
    <row r="35" spans="1:22">
      <c r="A35" t="s">
        <v>175</v>
      </c>
      <c r="B35" s="73">
        <f t="shared" si="7"/>
        <v>43888.479166666664</v>
      </c>
      <c r="C35" s="46">
        <v>3</v>
      </c>
      <c r="D35" s="84">
        <v>1333.1</v>
      </c>
      <c r="E35" s="85">
        <v>362.02</v>
      </c>
      <c r="F35" s="76">
        <f t="shared" si="8"/>
        <v>3.8284859261842477E-3</v>
      </c>
      <c r="G35" s="76">
        <f t="shared" si="9"/>
        <v>3.7807195761386833E-3</v>
      </c>
      <c r="H35" s="100">
        <v>0.47916666666666669</v>
      </c>
      <c r="I35" s="77">
        <f>jar_information!M20</f>
        <v>43873.458333333336</v>
      </c>
      <c r="J35" s="78">
        <f t="shared" si="1"/>
        <v>15.020833333328483</v>
      </c>
      <c r="K35" s="78">
        <f t="shared" si="10"/>
        <v>360.49999999988358</v>
      </c>
      <c r="L35" s="79">
        <f>jar_information!H20</f>
        <v>1095.0539215686276</v>
      </c>
      <c r="M35" s="78">
        <f t="shared" si="11"/>
        <v>4.1923985271383604</v>
      </c>
      <c r="N35" s="78">
        <f t="shared" si="12"/>
        <v>7.6720893046632002</v>
      </c>
      <c r="O35" s="80">
        <f t="shared" si="2"/>
        <v>2.0923879921808726</v>
      </c>
      <c r="P35" s="81">
        <f t="shared" si="13"/>
        <v>0.55981606067706646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3828.4859261842475</v>
      </c>
      <c r="U35" s="7">
        <f t="shared" si="17"/>
        <v>0.3828485926184248</v>
      </c>
      <c r="V35" s="94">
        <f t="shared" si="18"/>
        <v>5.8041275788669857E-3</v>
      </c>
    </row>
    <row r="36" spans="1:22">
      <c r="A36" t="s">
        <v>176</v>
      </c>
      <c r="B36" s="73">
        <f t="shared" si="7"/>
        <v>43888.479166666664</v>
      </c>
      <c r="C36" s="46">
        <v>3</v>
      </c>
      <c r="D36" s="84">
        <v>1324.1</v>
      </c>
      <c r="E36" s="85">
        <v>364.02</v>
      </c>
      <c r="F36" s="76">
        <f t="shared" si="8"/>
        <v>3.8022831216651199E-3</v>
      </c>
      <c r="G36" s="76">
        <f t="shared" si="9"/>
        <v>3.8023689592262743E-3</v>
      </c>
      <c r="H36" s="100">
        <v>0.47916666666666669</v>
      </c>
      <c r="I36" s="77">
        <f>jar_information!M21</f>
        <v>43873.458333333336</v>
      </c>
      <c r="J36" s="78">
        <f t="shared" si="1"/>
        <v>15.020833333328483</v>
      </c>
      <c r="K36" s="78">
        <f t="shared" si="10"/>
        <v>360.49999999988358</v>
      </c>
      <c r="L36" s="79">
        <f>jar_information!H21</f>
        <v>1075.4142300194933</v>
      </c>
      <c r="M36" s="78">
        <f t="shared" si="11"/>
        <v>4.0890293756016103</v>
      </c>
      <c r="N36" s="78">
        <f t="shared" si="12"/>
        <v>7.4829237573509468</v>
      </c>
      <c r="O36" s="80">
        <f t="shared" si="2"/>
        <v>2.04079738836844</v>
      </c>
      <c r="P36" s="81">
        <f t="shared" si="13"/>
        <v>0.55328119977302292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3802.2831216651198</v>
      </c>
      <c r="U36" s="7">
        <f t="shared" si="17"/>
        <v>0.38022831216651198</v>
      </c>
      <c r="V36" s="94">
        <f t="shared" si="18"/>
        <v>5.6610191078199697E-3</v>
      </c>
    </row>
    <row r="37" spans="1:22">
      <c r="A37" t="s">
        <v>177</v>
      </c>
      <c r="B37" s="73">
        <f t="shared" si="7"/>
        <v>43888.479166666664</v>
      </c>
      <c r="C37" s="46">
        <v>3</v>
      </c>
      <c r="D37" s="84">
        <v>1228.7</v>
      </c>
      <c r="E37" s="85">
        <v>358.75</v>
      </c>
      <c r="F37" s="76">
        <f t="shared" si="8"/>
        <v>3.5245333937623719E-3</v>
      </c>
      <c r="G37" s="76">
        <f t="shared" si="9"/>
        <v>3.745322834790473E-3</v>
      </c>
      <c r="H37" s="100">
        <v>0.47916666666666669</v>
      </c>
      <c r="I37" s="77">
        <f>jar_information!M22</f>
        <v>43873.458333333336</v>
      </c>
      <c r="J37" s="78">
        <f t="shared" si="1"/>
        <v>15.020833333328483</v>
      </c>
      <c r="K37" s="78">
        <f t="shared" si="10"/>
        <v>360.49999999988358</v>
      </c>
      <c r="L37" s="79">
        <f>jar_information!H22</f>
        <v>1090.1223690651004</v>
      </c>
      <c r="M37" s="78">
        <f t="shared" si="11"/>
        <v>3.8421726930572953</v>
      </c>
      <c r="N37" s="78">
        <f t="shared" si="12"/>
        <v>7.0311760282948503</v>
      </c>
      <c r="O37" s="80">
        <f t="shared" si="2"/>
        <v>1.9175934622622317</v>
      </c>
      <c r="P37" s="81">
        <f t="shared" si="13"/>
        <v>0.51474791656616103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3524.5333937623718</v>
      </c>
      <c r="U37" s="7">
        <f t="shared" si="17"/>
        <v>0.35245333937623718</v>
      </c>
      <c r="V37" s="94">
        <f t="shared" si="18"/>
        <v>5.3192606442797529E-3</v>
      </c>
    </row>
    <row r="38" spans="1:22">
      <c r="A38" t="s">
        <v>178</v>
      </c>
      <c r="B38" s="73">
        <f t="shared" si="7"/>
        <v>43888.479166666664</v>
      </c>
      <c r="C38" s="46">
        <v>3</v>
      </c>
      <c r="D38" s="84">
        <v>1122.0999999999999</v>
      </c>
      <c r="E38" s="85">
        <v>325.05</v>
      </c>
      <c r="F38" s="76">
        <f t="shared" si="8"/>
        <v>3.2141757313469306E-3</v>
      </c>
      <c r="G38" s="76">
        <f t="shared" si="9"/>
        <v>3.3805307297645679E-3</v>
      </c>
      <c r="H38" s="100">
        <v>0.47916666666666669</v>
      </c>
      <c r="I38" s="77">
        <f>jar_information!M23</f>
        <v>43873.458333333336</v>
      </c>
      <c r="J38" s="78">
        <f t="shared" si="1"/>
        <v>15.020833333328483</v>
      </c>
      <c r="K38" s="78">
        <f t="shared" si="10"/>
        <v>360.49999999988358</v>
      </c>
      <c r="L38" s="79">
        <f>jar_information!H23</f>
        <v>1080.3025866276234</v>
      </c>
      <c r="M38" s="78">
        <f t="shared" si="11"/>
        <v>3.4722823564498224</v>
      </c>
      <c r="N38" s="78">
        <f t="shared" si="12"/>
        <v>6.3542767123031751</v>
      </c>
      <c r="O38" s="80">
        <f t="shared" si="2"/>
        <v>1.7329845579008658</v>
      </c>
      <c r="P38" s="81">
        <f t="shared" si="13"/>
        <v>0.46827846510729781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3214.1757313469307</v>
      </c>
      <c r="U38" s="7">
        <f t="shared" si="17"/>
        <v>0.32141757313469305</v>
      </c>
      <c r="V38" s="94">
        <f t="shared" si="18"/>
        <v>4.8071693700455628E-3</v>
      </c>
    </row>
    <row r="39" spans="1:22">
      <c r="A39" t="s">
        <v>179</v>
      </c>
      <c r="B39" s="73">
        <f t="shared" si="7"/>
        <v>43888.479166666664</v>
      </c>
      <c r="C39" s="46">
        <v>3</v>
      </c>
      <c r="D39" s="84">
        <v>1190.5</v>
      </c>
      <c r="E39" s="85">
        <v>349.2</v>
      </c>
      <c r="F39" s="76">
        <f t="shared" si="8"/>
        <v>3.4133170456922975E-3</v>
      </c>
      <c r="G39" s="76">
        <f t="shared" si="9"/>
        <v>3.6419470305472266E-3</v>
      </c>
      <c r="H39" s="100">
        <v>0.47916666666666669</v>
      </c>
      <c r="I39" s="77">
        <f>jar_information!M24</f>
        <v>43873.458333333336</v>
      </c>
      <c r="J39" s="78">
        <f t="shared" si="1"/>
        <v>15.020833333328483</v>
      </c>
      <c r="K39" s="78">
        <f t="shared" si="10"/>
        <v>360.49999999988358</v>
      </c>
      <c r="L39" s="79">
        <f>jar_information!H24</f>
        <v>1080.3025866276234</v>
      </c>
      <c r="M39" s="78">
        <f t="shared" si="11"/>
        <v>3.6874152334415471</v>
      </c>
      <c r="N39" s="78">
        <f t="shared" si="12"/>
        <v>6.7479698771980319</v>
      </c>
      <c r="O39" s="80">
        <f t="shared" si="2"/>
        <v>1.8403554210540085</v>
      </c>
      <c r="P39" s="81">
        <f t="shared" si="13"/>
        <v>0.49729168554562764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3413.3170456922976</v>
      </c>
      <c r="U39" s="7">
        <f t="shared" si="17"/>
        <v>0.34133170456922973</v>
      </c>
      <c r="V39" s="94">
        <f t="shared" si="18"/>
        <v>5.1050081027866926E-3</v>
      </c>
    </row>
    <row r="40" spans="1:22">
      <c r="A40" t="s">
        <v>180</v>
      </c>
      <c r="B40" s="73">
        <f t="shared" si="7"/>
        <v>43888.479166666664</v>
      </c>
      <c r="C40" s="46">
        <v>3</v>
      </c>
      <c r="D40" s="84">
        <v>948.4</v>
      </c>
      <c r="E40" s="85">
        <v>281.37</v>
      </c>
      <c r="F40" s="76">
        <f t="shared" si="8"/>
        <v>2.7084616041277757E-3</v>
      </c>
      <c r="G40" s="76">
        <f t="shared" si="9"/>
        <v>2.9077082031315855E-3</v>
      </c>
      <c r="H40" s="100">
        <v>0.47916666666666669</v>
      </c>
      <c r="I40" s="77">
        <f>jar_information!M25</f>
        <v>43873.458333333336</v>
      </c>
      <c r="J40" s="78">
        <f t="shared" si="1"/>
        <v>15.020833333328483</v>
      </c>
      <c r="K40" s="78">
        <f t="shared" si="10"/>
        <v>360.49999999988358</v>
      </c>
      <c r="L40" s="79">
        <f>jar_information!H25</f>
        <v>1080.3025866276234</v>
      </c>
      <c r="M40" s="78">
        <f t="shared" si="11"/>
        <v>2.9259580767208382</v>
      </c>
      <c r="N40" s="78">
        <f t="shared" si="12"/>
        <v>5.3545032803991344</v>
      </c>
      <c r="O40" s="80">
        <f t="shared" si="2"/>
        <v>1.4603190764724912</v>
      </c>
      <c r="P40" s="81">
        <f t="shared" si="13"/>
        <v>0.39460015530996045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2708.4616041277759</v>
      </c>
      <c r="U40" s="7">
        <f t="shared" si="17"/>
        <v>0.27084616041277759</v>
      </c>
      <c r="V40" s="94">
        <f t="shared" si="18"/>
        <v>4.0508157461108538E-3</v>
      </c>
    </row>
    <row r="41" spans="1:22">
      <c r="A41" t="s">
        <v>181</v>
      </c>
      <c r="B41" s="73">
        <f t="shared" si="7"/>
        <v>43888.479166666664</v>
      </c>
      <c r="C41" s="46">
        <v>3</v>
      </c>
      <c r="D41" s="84">
        <v>419.32</v>
      </c>
      <c r="E41" s="85">
        <v>124.26</v>
      </c>
      <c r="F41" s="76">
        <f t="shared" si="8"/>
        <v>1.168086069130016E-3</v>
      </c>
      <c r="G41" s="76">
        <f t="shared" si="9"/>
        <v>1.2070409146858908E-3</v>
      </c>
      <c r="H41" s="100">
        <v>0.47916666666666669</v>
      </c>
      <c r="I41" s="77">
        <f>jar_information!M26</f>
        <v>43873.458333333336</v>
      </c>
      <c r="J41" s="78">
        <f t="shared" si="1"/>
        <v>15.020833333328483</v>
      </c>
      <c r="K41" s="78">
        <f t="shared" si="10"/>
        <v>360.49999999988358</v>
      </c>
      <c r="L41" s="79">
        <f>jar_information!H26</f>
        <v>1100</v>
      </c>
      <c r="M41" s="78">
        <f t="shared" si="11"/>
        <v>1.2848946760430175</v>
      </c>
      <c r="N41" s="78">
        <f t="shared" si="12"/>
        <v>2.351357257158722</v>
      </c>
      <c r="O41" s="80">
        <f t="shared" si="2"/>
        <v>0.64127925195237867</v>
      </c>
      <c r="P41" s="81">
        <f t="shared" si="13"/>
        <v>0.1710078005206343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1168.0860691300161</v>
      </c>
      <c r="U41" s="7">
        <f t="shared" si="17"/>
        <v>0.1168086069130016</v>
      </c>
      <c r="V41" s="94">
        <f t="shared" si="18"/>
        <v>1.7788606156798495E-3</v>
      </c>
    </row>
    <row r="42" spans="1:22">
      <c r="A42" t="s">
        <v>182</v>
      </c>
      <c r="B42" s="73">
        <f t="shared" si="7"/>
        <v>43888.479166666664</v>
      </c>
      <c r="C42" s="46">
        <v>1</v>
      </c>
      <c r="D42" s="84">
        <v>849.8</v>
      </c>
      <c r="E42" s="85">
        <v>247.48</v>
      </c>
      <c r="F42" s="76">
        <f t="shared" si="8"/>
        <v>7.2641859705213441E-3</v>
      </c>
      <c r="G42" s="76">
        <f t="shared" si="9"/>
        <v>7.6225782201370775E-3</v>
      </c>
      <c r="H42" s="100">
        <v>0.47916666666666669</v>
      </c>
      <c r="I42" s="77">
        <f>jar_information!M27</f>
        <v>43873.458333333336</v>
      </c>
      <c r="J42" s="78">
        <f t="shared" si="1"/>
        <v>15.020833333328483</v>
      </c>
      <c r="K42" s="78">
        <f t="shared" si="10"/>
        <v>360.49999999988358</v>
      </c>
      <c r="L42" s="79">
        <f>jar_information!H27</f>
        <v>1080.3025866276234</v>
      </c>
      <c r="M42" s="78">
        <f t="shared" si="11"/>
        <v>7.8475188936983011</v>
      </c>
      <c r="N42" s="78">
        <f t="shared" si="12"/>
        <v>14.360959575467891</v>
      </c>
      <c r="O42" s="80">
        <f t="shared" si="2"/>
        <v>3.91662533876397</v>
      </c>
      <c r="P42" s="81">
        <f t="shared" si="13"/>
        <v>1.0583310126307883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7264.1859705213437</v>
      </c>
      <c r="U42" s="7">
        <f t="shared" si="17"/>
        <v>0.72641859705213441</v>
      </c>
      <c r="V42" s="94">
        <f t="shared" si="18"/>
        <v>1.0864425350250305E-2</v>
      </c>
    </row>
    <row r="43" spans="1:22">
      <c r="A43" t="s">
        <v>183</v>
      </c>
      <c r="B43" s="73">
        <f t="shared" si="7"/>
        <v>43888.479166666664</v>
      </c>
      <c r="C43" s="46">
        <v>2</v>
      </c>
      <c r="D43" s="84">
        <v>740.76</v>
      </c>
      <c r="E43" s="85">
        <v>210.02</v>
      </c>
      <c r="F43" s="76">
        <f t="shared" si="8"/>
        <v>3.1559006844664003E-3</v>
      </c>
      <c r="G43" s="76">
        <f t="shared" si="9"/>
        <v>3.2030496922226758E-3</v>
      </c>
      <c r="H43" s="100">
        <v>0.47916666666666669</v>
      </c>
      <c r="I43" s="77">
        <f>jar_information!M28</f>
        <v>43873.458333333336</v>
      </c>
      <c r="J43" s="78">
        <f t="shared" si="1"/>
        <v>15.020833333328483</v>
      </c>
      <c r="K43" s="78">
        <f t="shared" si="10"/>
        <v>360.49999999988358</v>
      </c>
      <c r="L43" s="79">
        <f>jar_information!H28</f>
        <v>1085.2052785923754</v>
      </c>
      <c r="M43" s="78">
        <f t="shared" si="11"/>
        <v>3.4248000814962283</v>
      </c>
      <c r="N43" s="78">
        <f t="shared" si="12"/>
        <v>6.2673841491380982</v>
      </c>
      <c r="O43" s="80">
        <f t="shared" si="2"/>
        <v>1.7092865861285722</v>
      </c>
      <c r="P43" s="81">
        <f t="shared" si="13"/>
        <v>0.46035025885406844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3155.9006844664004</v>
      </c>
      <c r="U43" s="7">
        <f t="shared" si="17"/>
        <v>0.31559006844664006</v>
      </c>
      <c r="V43" s="94">
        <f t="shared" si="18"/>
        <v>4.7414329712319675E-3</v>
      </c>
    </row>
    <row r="44" spans="1:22" ht="15" thickBot="1">
      <c r="A44" t="s">
        <v>184</v>
      </c>
      <c r="B44" s="73">
        <f t="shared" si="7"/>
        <v>43888.479166666664</v>
      </c>
      <c r="C44" s="46">
        <v>3</v>
      </c>
      <c r="D44" s="130">
        <v>749.04</v>
      </c>
      <c r="E44" s="131">
        <v>211.86</v>
      </c>
      <c r="F44" s="76">
        <f t="shared" si="8"/>
        <v>2.1280403698018639E-3</v>
      </c>
      <c r="G44" s="76">
        <f t="shared" si="9"/>
        <v>2.1552838939223676E-3</v>
      </c>
      <c r="H44" s="100">
        <v>0.47916666666666669</v>
      </c>
      <c r="I44" s="77">
        <f>jar_information!M29</f>
        <v>43873.458333333336</v>
      </c>
      <c r="J44" s="78">
        <f t="shared" si="1"/>
        <v>15.020833333328483</v>
      </c>
      <c r="K44" s="78">
        <f t="shared" si="10"/>
        <v>360.49999999988358</v>
      </c>
      <c r="L44" s="79">
        <f>jar_information!H29</f>
        <v>1085.2052785923754</v>
      </c>
      <c r="M44" s="78">
        <f t="shared" si="11"/>
        <v>2.3093606423666535</v>
      </c>
      <c r="N44" s="78">
        <f t="shared" si="12"/>
        <v>4.2261299755309762</v>
      </c>
      <c r="O44" s="80">
        <f t="shared" si="2"/>
        <v>1.1525809024175389</v>
      </c>
      <c r="P44" s="81">
        <f t="shared" si="13"/>
        <v>0.31041659197708044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2128.040369801864</v>
      </c>
      <c r="U44" s="7">
        <f t="shared" si="17"/>
        <v>0.21280403698018641</v>
      </c>
      <c r="V44" s="94">
        <f t="shared" si="18"/>
        <v>3.197173099633595E-3</v>
      </c>
    </row>
  </sheetData>
  <conditionalFormatting sqref="O18:O44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J1" sqref="J1:J28"/>
    </sheetView>
  </sheetViews>
  <sheetFormatPr baseColWidth="10" defaultRowHeight="14" x14ac:dyDescent="0"/>
  <cols>
    <col min="1" max="1" width="20.6640625" bestFit="1" customWidth="1"/>
  </cols>
  <sheetData>
    <row r="1" spans="1:11">
      <c r="A1" s="66" t="s">
        <v>84</v>
      </c>
      <c r="B1" s="137">
        <v>43874</v>
      </c>
      <c r="C1" s="137">
        <v>43875</v>
      </c>
      <c r="D1" s="137">
        <v>43878</v>
      </c>
      <c r="E1" s="137">
        <v>43880</v>
      </c>
      <c r="F1" s="137">
        <v>43888</v>
      </c>
      <c r="G1" s="137">
        <v>43892</v>
      </c>
      <c r="H1" s="137">
        <v>43899</v>
      </c>
      <c r="I1" s="137">
        <v>43906</v>
      </c>
      <c r="J1" s="137">
        <v>43913</v>
      </c>
      <c r="K1" s="137">
        <v>43920</v>
      </c>
    </row>
    <row r="2" spans="1:11">
      <c r="A2" t="s">
        <v>158</v>
      </c>
      <c r="B2" s="7">
        <f>'2019_Inc_13.02.20'!O18</f>
        <v>0.22103437644217958</v>
      </c>
      <c r="C2" s="7">
        <f>'2019_Inc_14.02.20'!O18</f>
        <v>0.4319778051433219</v>
      </c>
      <c r="D2" s="7">
        <f>'2019_Inc_17.02.20'!O18</f>
        <v>0.94086887549223297</v>
      </c>
      <c r="E2" s="7">
        <f>'2019_Inc_19.02.20'!$O18</f>
        <v>1.2452507529524053</v>
      </c>
      <c r="F2" s="7">
        <f>'2019_Inc_27.02.20'!$O18</f>
        <v>2.3379101704514573</v>
      </c>
      <c r="G2" s="7">
        <f>'2019_Inc_02.03.20'!$O18</f>
        <v>2.8870303423614754</v>
      </c>
      <c r="H2" s="7">
        <f>'2019_Inc_09.03.20'!$O18</f>
        <v>3.4882193618634449</v>
      </c>
      <c r="I2" s="7">
        <f>'2019_Inc_16.03.20'!$O18</f>
        <v>4.4116859889164095</v>
      </c>
      <c r="J2" s="7">
        <f>'2019_Inc_23.03.20'!$O18</f>
        <v>4.6456541906191822</v>
      </c>
    </row>
    <row r="3" spans="1:11">
      <c r="A3" t="s">
        <v>159</v>
      </c>
      <c r="B3" s="7">
        <f>'2019_Inc_13.02.20'!O19</f>
        <v>0.12901990702976407</v>
      </c>
      <c r="C3" s="7">
        <f>'2019_Inc_14.02.20'!O19</f>
        <v>0.21837599677517222</v>
      </c>
      <c r="D3" s="7">
        <f>'2019_Inc_17.02.20'!O19</f>
        <v>0.43090666910018033</v>
      </c>
      <c r="E3" s="7">
        <f>'2019_Inc_19.02.20'!O19</f>
        <v>0.56225393846543958</v>
      </c>
      <c r="F3" s="7">
        <f>'2019_Inc_27.02.20'!$O19</f>
        <v>0.82149529628213191</v>
      </c>
      <c r="G3" s="7">
        <f>'2019_Inc_02.03.20'!$O19</f>
        <v>0.88434817691536627</v>
      </c>
      <c r="H3" s="7">
        <f>'2019_Inc_09.03.20'!$O19</f>
        <v>0.92712932045464191</v>
      </c>
      <c r="I3" s="7">
        <f>'2019_Inc_16.03.20'!$O19</f>
        <v>1.0664118603013544</v>
      </c>
      <c r="J3" s="156">
        <f>'2019_Inc_23.03.20'!$O19</f>
        <v>1.0305859881217794</v>
      </c>
    </row>
    <row r="4" spans="1:11">
      <c r="A4" t="s">
        <v>160</v>
      </c>
      <c r="B4" s="7">
        <f>'2019_Inc_13.02.20'!O20</f>
        <v>9.8386967048060811E-2</v>
      </c>
      <c r="C4" s="7">
        <f>'2019_Inc_14.02.20'!O20</f>
        <v>0.16784869060678501</v>
      </c>
      <c r="D4" s="7">
        <f>'2019_Inc_17.02.20'!O20</f>
        <v>0.33346591625923161</v>
      </c>
      <c r="E4" s="7">
        <f>'2019_Inc_19.02.20'!O20</f>
        <v>0.41631711842159513</v>
      </c>
      <c r="F4" s="7">
        <f>'2019_Inc_27.02.20'!$O20</f>
        <v>0.58434048653907111</v>
      </c>
      <c r="G4" s="7">
        <f>'2019_Inc_02.03.20'!$O20</f>
        <v>0.65455444628965287</v>
      </c>
      <c r="H4" s="7">
        <f>'2019_Inc_09.03.20'!$O20</f>
        <v>0.67761231637802832</v>
      </c>
      <c r="I4" s="7">
        <f>'2019_Inc_16.03.20'!$O20</f>
        <v>0.70674977644182613</v>
      </c>
      <c r="J4" s="7">
        <f>'2019_Inc_23.03.20'!$O20</f>
        <v>0.74112581693448454</v>
      </c>
    </row>
    <row r="5" spans="1:11">
      <c r="A5" t="s">
        <v>161</v>
      </c>
      <c r="B5" s="7">
        <f>'2019_Inc_13.02.20'!O21</f>
        <v>0.35569385020449384</v>
      </c>
      <c r="C5" s="7">
        <f>'2019_Inc_14.02.20'!O21</f>
        <v>0.59972288368833371</v>
      </c>
      <c r="D5" s="7">
        <f>'2019_Inc_17.02.20'!O21</f>
        <v>1.2257211691097347</v>
      </c>
      <c r="E5" s="7">
        <f>'2019_Inc_19.02.20'!O21</f>
        <v>1.5426905842276379</v>
      </c>
      <c r="F5" s="7">
        <f>'2019_Inc_27.02.20'!$O21</f>
        <v>2.2983914470819555</v>
      </c>
      <c r="G5" s="7">
        <f>'2019_Inc_02.03.20'!$O21</f>
        <v>2.7682130676264141</v>
      </c>
      <c r="H5" s="7">
        <f>'2019_Inc_09.03.20'!$O21</f>
        <v>2.9793926615083244</v>
      </c>
      <c r="I5" s="7">
        <f>'2019_Inc_16.03.20'!$O21</f>
        <v>3.3778173527503417</v>
      </c>
      <c r="J5" s="7">
        <f>'2019_Inc_23.03.20'!$O21</f>
        <v>3.5282933575030606</v>
      </c>
    </row>
    <row r="6" spans="1:11">
      <c r="A6" t="s">
        <v>162</v>
      </c>
      <c r="B6" s="7">
        <f>'2019_Inc_13.02.20'!O22</f>
        <v>0.25095383997262161</v>
      </c>
      <c r="C6" s="7">
        <f>'2019_Inc_14.02.20'!O22</f>
        <v>0.40725635652944858</v>
      </c>
      <c r="D6" s="7">
        <f>'2019_Inc_17.02.20'!O22</f>
        <v>0.73026275650175476</v>
      </c>
      <c r="E6" s="7">
        <f>'2019_Inc_19.02.20'!O22</f>
        <v>0.88968968752321431</v>
      </c>
      <c r="F6" s="7">
        <f>'2019_Inc_27.02.20'!$O22</f>
        <v>1.1943486636119554</v>
      </c>
      <c r="G6" s="7">
        <f>'2019_Inc_02.03.20'!$O22</f>
        <v>1.3106009052982641</v>
      </c>
      <c r="H6" s="7">
        <f>'2019_Inc_09.03.20'!$O22</f>
        <v>1.3522676700050393</v>
      </c>
      <c r="I6" s="7">
        <f>'2019_Inc_16.03.20'!$O22</f>
        <v>1.3524587569187352</v>
      </c>
      <c r="J6" s="156">
        <f>'2019_Inc_23.03.20'!$O22</f>
        <v>1.3326221496900876</v>
      </c>
    </row>
    <row r="7" spans="1:11">
      <c r="A7" t="s">
        <v>163</v>
      </c>
      <c r="B7" s="7">
        <f>'2019_Inc_13.02.20'!O23</f>
        <v>0.24723062448589561</v>
      </c>
      <c r="C7" s="7">
        <f>'2019_Inc_14.02.20'!O23</f>
        <v>0.39380781829242523</v>
      </c>
      <c r="D7" s="7">
        <f>'2019_Inc_17.02.20'!O23</f>
        <v>0.76554773125577402</v>
      </c>
      <c r="E7" s="7">
        <f>'2019_Inc_19.02.20'!O23</f>
        <v>0.96169256352149934</v>
      </c>
      <c r="F7" s="7">
        <f>'2019_Inc_27.02.20'!$O23</f>
        <v>1.5056295848768737</v>
      </c>
      <c r="G7" s="7">
        <f>'2019_Inc_02.03.20'!$O23</f>
        <v>1.8257912689824949</v>
      </c>
      <c r="H7" s="7">
        <f>'2019_Inc_09.03.20'!$O23</f>
        <v>2.1640067222777137</v>
      </c>
      <c r="I7" s="7">
        <f>'2019_Inc_16.03.20'!$O23</f>
        <v>2.5817806045256955</v>
      </c>
      <c r="J7" s="7">
        <f>'2019_Inc_23.03.20'!$O23</f>
        <v>2.8802362980426377</v>
      </c>
    </row>
    <row r="8" spans="1:11">
      <c r="A8" t="s">
        <v>164</v>
      </c>
      <c r="B8" s="7">
        <f>'2019_Inc_13.02.20'!O24</f>
        <v>0.53419683845204136</v>
      </c>
      <c r="C8" s="7">
        <f>'2019_Inc_14.02.20'!O24</f>
        <v>0.94959728986179603</v>
      </c>
      <c r="D8" s="7">
        <f>'2019_Inc_17.02.20'!O24</f>
        <v>2.415224974519754</v>
      </c>
      <c r="E8" s="7">
        <f>'2019_Inc_19.02.20'!O24</f>
        <v>3.2974264198247787</v>
      </c>
      <c r="F8" s="7">
        <f>'2019_Inc_27.02.20'!$O24</f>
        <v>5.5726942770254215</v>
      </c>
      <c r="G8" s="7" t="e">
        <f>'2019_Inc_02.03.20'!$O24</f>
        <v>#DIV/0!</v>
      </c>
      <c r="H8" s="7" t="e">
        <f>'2019_Inc_09.03.20'!$O24</f>
        <v>#DIV/0!</v>
      </c>
      <c r="I8" s="7" t="e">
        <f>'2019_Inc_16.03.20'!$O24</f>
        <v>#VALUE!</v>
      </c>
      <c r="J8" s="7" t="e">
        <f>'2019_Inc_23.03.20'!$O24</f>
        <v>#VALUE!</v>
      </c>
    </row>
    <row r="9" spans="1:11">
      <c r="A9" t="s">
        <v>165</v>
      </c>
      <c r="B9" s="7">
        <f>'2019_Inc_13.02.20'!O25</f>
        <v>0.50952380796076102</v>
      </c>
      <c r="C9" s="7">
        <f>'2019_Inc_14.02.20'!O25</f>
        <v>0.94178120150211087</v>
      </c>
      <c r="D9" s="7">
        <f>'2019_Inc_17.02.20'!O25</f>
        <v>1.8039582824344171</v>
      </c>
      <c r="E9" s="7">
        <f>'2019_Inc_19.02.20'!O25</f>
        <v>2.6449348478507715</v>
      </c>
      <c r="F9" s="7">
        <f>'2019_Inc_27.02.20'!$O25</f>
        <v>3.6966563467515456</v>
      </c>
      <c r="G9" s="7">
        <f>'2019_Inc_02.03.20'!$O25</f>
        <v>3.9713043500839893</v>
      </c>
      <c r="H9" s="7">
        <f>'2019_Inc_09.03.20'!$O25</f>
        <v>3.9716371235829793</v>
      </c>
      <c r="I9" s="7">
        <f>'2019_Inc_16.03.20'!$O25</f>
        <v>3.8425568060010384</v>
      </c>
      <c r="J9" s="156">
        <f>'2019_Inc_23.03.20'!$O25</f>
        <v>3.6692968965476362</v>
      </c>
    </row>
    <row r="10" spans="1:11">
      <c r="A10" t="s">
        <v>166</v>
      </c>
      <c r="B10" s="7">
        <f>'2019_Inc_13.02.20'!O26</f>
        <v>0.2096402781119979</v>
      </c>
      <c r="C10" s="7">
        <f>'2019_Inc_14.02.20'!O26</f>
        <v>0.38864425681301878</v>
      </c>
      <c r="D10" s="7">
        <f>'2019_Inc_17.02.20'!O26</f>
        <v>0.82525178847848191</v>
      </c>
      <c r="E10" s="7">
        <f>'2019_Inc_19.02.20'!O26</f>
        <v>1.0473795404593043</v>
      </c>
      <c r="F10" s="7">
        <f>'2019_Inc_27.02.20'!$O26</f>
        <v>1.8894251284235071</v>
      </c>
      <c r="G10" s="7">
        <f>'2019_Inc_02.03.20'!$O26</f>
        <v>2.2451697841304852</v>
      </c>
      <c r="H10" s="7">
        <f>'2019_Inc_09.03.20'!$O26</f>
        <v>2.7986477928650109</v>
      </c>
      <c r="I10" s="7">
        <f>'2019_Inc_16.03.20'!$O26</f>
        <v>3.3519317364350187</v>
      </c>
      <c r="J10" s="7">
        <f>'2019_Inc_23.03.20'!$O26</f>
        <v>3.7417244207415452</v>
      </c>
    </row>
    <row r="11" spans="1:11">
      <c r="A11" t="s">
        <v>167</v>
      </c>
      <c r="B11" s="7">
        <f>'2019_Inc_13.02.20'!O27</f>
        <v>0.32665717607204975</v>
      </c>
      <c r="C11" s="7">
        <f>'2019_Inc_14.02.20'!O27</f>
        <v>0.56603668278662111</v>
      </c>
      <c r="D11" s="7">
        <f>'2019_Inc_17.02.20'!O27</f>
        <v>1.0604014076396988</v>
      </c>
      <c r="E11" s="7">
        <f>'2019_Inc_19.02.20'!O27</f>
        <v>1.2898535805169737</v>
      </c>
      <c r="F11" s="7">
        <f>'2019_Inc_27.02.20'!$O27</f>
        <v>1.8138266551579836</v>
      </c>
      <c r="G11" s="7">
        <f>'2019_Inc_02.03.20'!$O27</f>
        <v>1.937405656064775</v>
      </c>
      <c r="H11" s="7">
        <f>'2019_Inc_09.03.20'!$O27</f>
        <v>2.0653824073863722</v>
      </c>
      <c r="I11" s="7">
        <f>'2019_Inc_16.03.20'!$O27</f>
        <v>2.1240114403522612</v>
      </c>
      <c r="J11" s="156">
        <f>'2019_Inc_23.03.20'!$O27</f>
        <v>2.0276801750820401</v>
      </c>
    </row>
    <row r="12" spans="1:11">
      <c r="A12" t="s">
        <v>168</v>
      </c>
      <c r="B12" s="7">
        <f>'2019_Inc_13.02.20'!O28</f>
        <v>0.32414730158979638</v>
      </c>
      <c r="C12" s="7">
        <f>'2019_Inc_14.02.20'!O28</f>
        <v>0.50166410893764546</v>
      </c>
      <c r="D12" s="7">
        <f>'2019_Inc_17.02.20'!O28</f>
        <v>0.94289467082491196</v>
      </c>
      <c r="E12" s="7">
        <f>'2019_Inc_19.02.20'!O28</f>
        <v>1.1610616733855197</v>
      </c>
      <c r="F12" s="7">
        <f>'2019_Inc_27.02.20'!$O28</f>
        <v>1.7574492182303094</v>
      </c>
      <c r="G12" s="7">
        <f>'2019_Inc_02.03.20'!$O28</f>
        <v>2.1139645794377513</v>
      </c>
      <c r="H12" s="7">
        <f>'2019_Inc_09.03.20'!$O28</f>
        <v>2.6074092994528453</v>
      </c>
      <c r="I12" s="7">
        <f>'2019_Inc_16.03.20'!$O28</f>
        <v>3.1099935144920883</v>
      </c>
      <c r="J12" s="7">
        <f>'2019_Inc_23.03.20'!$O28</f>
        <v>3.2678465356196909</v>
      </c>
    </row>
    <row r="13" spans="1:11">
      <c r="A13" t="s">
        <v>169</v>
      </c>
      <c r="B13" s="7">
        <f>'2019_Inc_13.02.20'!O29</f>
        <v>0.39716471437351758</v>
      </c>
      <c r="C13" s="7">
        <f>'2019_Inc_14.02.20'!O29</f>
        <v>0.64318773525198181</v>
      </c>
      <c r="D13" s="7">
        <f>'2019_Inc_17.02.20'!O29</f>
        <v>1.1919721747536312</v>
      </c>
      <c r="E13" s="7">
        <f>'2019_Inc_19.02.20'!O29</f>
        <v>1.4888253844507937</v>
      </c>
      <c r="F13" s="7">
        <f>'2019_Inc_27.02.20'!$O29</f>
        <v>2.4991677021250061</v>
      </c>
      <c r="G13" s="7">
        <f>'2019_Inc_02.03.20'!$O29</f>
        <v>3.0156434878545704</v>
      </c>
      <c r="H13" s="7">
        <f>'2019_Inc_09.03.20'!$O29</f>
        <v>3.4797679118678859</v>
      </c>
      <c r="I13" s="7">
        <f>'2019_Inc_16.03.20'!$O29</f>
        <v>4.1485780029811998</v>
      </c>
      <c r="J13" s="7">
        <f>'2019_Inc_23.03.20'!$O29</f>
        <v>4.4189935623583496</v>
      </c>
    </row>
    <row r="14" spans="1:11">
      <c r="A14" t="s">
        <v>170</v>
      </c>
      <c r="B14" s="7">
        <f>'2019_Inc_13.02.20'!O30</f>
        <v>0.35798941324156286</v>
      </c>
      <c r="C14" s="7">
        <f>'2019_Inc_14.02.20'!O30</f>
        <v>0.55266811656971737</v>
      </c>
      <c r="D14" s="7">
        <f>'2019_Inc_17.02.20'!O30</f>
        <v>0.98980024894943808</v>
      </c>
      <c r="E14" s="7">
        <f>'2019_Inc_19.02.20'!O30</f>
        <v>1.218472171785751</v>
      </c>
      <c r="F14" s="7">
        <f>'2019_Inc_27.02.20'!$O30</f>
        <v>2.0878270500515805</v>
      </c>
      <c r="G14" s="7">
        <f>'2019_Inc_02.03.20'!$O30</f>
        <v>2.4429525279070083</v>
      </c>
      <c r="H14" s="7">
        <f>'2019_Inc_09.03.20'!$O30</f>
        <v>3.048509442222437</v>
      </c>
      <c r="I14" s="7">
        <f>'2019_Inc_16.03.20'!$O30</f>
        <v>3.7294107018988636</v>
      </c>
      <c r="J14" s="7">
        <f>'2019_Inc_23.03.20'!$O30</f>
        <v>4.0798012235183982</v>
      </c>
    </row>
    <row r="15" spans="1:11">
      <c r="A15" t="s">
        <v>171</v>
      </c>
      <c r="B15" s="7">
        <f>'2019_Inc_13.02.20'!O31</f>
        <v>0.43761948011398893</v>
      </c>
      <c r="C15" s="7">
        <f>'2019_Inc_14.02.20'!O31</f>
        <v>0.63670977964053743</v>
      </c>
      <c r="D15" s="7">
        <f>'2019_Inc_17.02.20'!O31</f>
        <v>1.0804259019434437</v>
      </c>
      <c r="E15" s="7">
        <f>'2019_Inc_19.02.20'!O31</f>
        <v>1.2669895314872268</v>
      </c>
      <c r="F15" s="7">
        <f>'2019_Inc_27.02.20'!$O31</f>
        <v>1.910197412259262</v>
      </c>
      <c r="G15" s="7">
        <f>'2019_Inc_02.03.20'!$O31</f>
        <v>1.9700644178015754</v>
      </c>
      <c r="H15" s="7">
        <f>'2019_Inc_09.03.20'!$O31</f>
        <v>2.2437046969871184</v>
      </c>
      <c r="I15" s="7">
        <f>'2019_Inc_16.03.20'!$O31</f>
        <v>2.4409082058238036</v>
      </c>
      <c r="J15" s="7">
        <f>'2019_Inc_23.03.20'!$O31</f>
        <v>2.4463188562581415</v>
      </c>
    </row>
    <row r="16" spans="1:11">
      <c r="A16" t="s">
        <v>172</v>
      </c>
      <c r="B16" s="7">
        <f>'2019_Inc_13.02.20'!O32</f>
        <v>0.49933211190860755</v>
      </c>
      <c r="C16" s="7">
        <f>'2019_Inc_14.02.20'!O32</f>
        <v>0.7299829665337717</v>
      </c>
      <c r="D16" s="7">
        <f>'2019_Inc_17.02.20'!O32</f>
        <v>1.2385386452146039</v>
      </c>
      <c r="E16" s="7">
        <f>'2019_Inc_19.02.20'!O32</f>
        <v>1.4906162815968051</v>
      </c>
      <c r="F16" s="7">
        <f>'2019_Inc_27.02.20'!$O32</f>
        <v>2.3275373826921171</v>
      </c>
      <c r="G16" s="7">
        <f>'2019_Inc_02.03.20'!$O32</f>
        <v>3.0510043568364917</v>
      </c>
      <c r="H16" s="7">
        <f>'2019_Inc_09.03.20'!$O32</f>
        <v>3.4835825692910638</v>
      </c>
      <c r="I16" s="7">
        <f>'2019_Inc_16.03.20'!$O32</f>
        <v>3.9210808730087892</v>
      </c>
      <c r="J16" s="7">
        <f>'2019_Inc_23.03.20'!$O32</f>
        <v>4.4297144532274375</v>
      </c>
    </row>
    <row r="17" spans="1:11">
      <c r="A17" t="s">
        <v>173</v>
      </c>
      <c r="B17" s="7">
        <f>'2019_Inc_13.02.20'!O33</f>
        <v>0.56864108030307325</v>
      </c>
      <c r="C17" s="7">
        <f>'2019_Inc_14.02.20'!O33</f>
        <v>0.97271457091114022</v>
      </c>
      <c r="D17" s="7">
        <f>'2019_Inc_17.02.20'!O33</f>
        <v>2.0054609444250424</v>
      </c>
      <c r="E17" s="7">
        <f>'2019_Inc_19.02.20'!O33</f>
        <v>2.8411280222875499</v>
      </c>
      <c r="F17" s="7">
        <f>'2019_Inc_27.02.20'!$O33</f>
        <v>4.4598614462693753</v>
      </c>
      <c r="G17" s="7">
        <f>'2019_Inc_02.03.20'!$O33</f>
        <v>5.6363279981200067</v>
      </c>
      <c r="H17" s="7" t="e">
        <f>'2019_Inc_09.03.20'!$O33</f>
        <v>#DIV/0!</v>
      </c>
      <c r="I17" s="7" t="e">
        <f>'2019_Inc_16.03.20'!$O33</f>
        <v>#VALUE!</v>
      </c>
      <c r="J17" s="7" t="e">
        <f>'2019_Inc_23.03.20'!$O33</f>
        <v>#VALUE!</v>
      </c>
    </row>
    <row r="18" spans="1:11">
      <c r="A18" t="s">
        <v>174</v>
      </c>
      <c r="B18" s="7">
        <f>'2019_Inc_13.02.20'!O34</f>
        <v>0.35949388113732905</v>
      </c>
      <c r="C18" s="7">
        <f>'2019_Inc_14.02.20'!O34</f>
        <v>0.55865681425476732</v>
      </c>
      <c r="D18" s="7">
        <f>'2019_Inc_17.02.20'!O34</f>
        <v>1.125050815789137</v>
      </c>
      <c r="E18" s="7">
        <f>'2019_Inc_19.02.20'!O34</f>
        <v>1.2667689182702997</v>
      </c>
      <c r="F18" s="7">
        <f>'2019_Inc_27.02.20'!$O34</f>
        <v>1.8806242166028724</v>
      </c>
      <c r="G18" s="7">
        <f>'2019_Inc_02.03.20'!$O34</f>
        <v>2.0852498358905542</v>
      </c>
      <c r="H18" s="7">
        <f>'2019_Inc_09.03.20'!$O34</f>
        <v>2.3394785007204058</v>
      </c>
      <c r="I18" s="7">
        <f>'2019_Inc_16.03.20'!$O34</f>
        <v>2.3455498303387992</v>
      </c>
      <c r="J18" s="7">
        <f>'2019_Inc_23.03.20'!$O34</f>
        <v>2.5092360759679884</v>
      </c>
    </row>
    <row r="19" spans="1:11">
      <c r="A19" t="s">
        <v>175</v>
      </c>
      <c r="B19" s="7">
        <f>'2019_Inc_13.02.20'!O35</f>
        <v>0.35238278195713579</v>
      </c>
      <c r="C19" s="7">
        <f>'2019_Inc_14.02.20'!O35</f>
        <v>0.59132161144047224</v>
      </c>
      <c r="D19" s="7">
        <f>'2019_Inc_17.02.20'!O35</f>
        <v>1.1293902443248363</v>
      </c>
      <c r="E19" s="7">
        <f>'2019_Inc_19.02.20'!O35</f>
        <v>1.3783710693500337</v>
      </c>
      <c r="F19" s="7">
        <f>'2019_Inc_27.02.20'!$O35</f>
        <v>2.0923879921808726</v>
      </c>
      <c r="G19" s="7">
        <f>'2019_Inc_02.03.20'!$O35</f>
        <v>2.3935674242690888</v>
      </c>
      <c r="H19" s="7">
        <f>'2019_Inc_09.03.20'!$O35</f>
        <v>2.640277154954247</v>
      </c>
      <c r="I19" s="7">
        <f>'2019_Inc_16.03.20'!$O35</f>
        <v>2.8265838210602729</v>
      </c>
      <c r="J19" s="7">
        <f>'2019_Inc_23.03.20'!$O35</f>
        <v>2.8952120046553667</v>
      </c>
    </row>
    <row r="20" spans="1:11">
      <c r="A20" t="s">
        <v>176</v>
      </c>
      <c r="B20" s="7">
        <f>'2019_Inc_13.02.20'!O36</f>
        <v>0.29259309060283489</v>
      </c>
      <c r="C20" s="7">
        <f>'2019_Inc_14.02.20'!O36</f>
        <v>0.4784682186248882</v>
      </c>
      <c r="D20" s="7">
        <f>'2019_Inc_17.02.20'!O36</f>
        <v>0.95472366920850371</v>
      </c>
      <c r="E20" s="7">
        <f>'2019_Inc_19.02.20'!O36</f>
        <v>1.2214855596223364</v>
      </c>
      <c r="F20" s="7">
        <f>'2019_Inc_27.02.20'!$O36</f>
        <v>2.04079738836844</v>
      </c>
      <c r="G20" s="7">
        <f>'2019_Inc_02.03.20'!$O36</f>
        <v>2.2987879900640018</v>
      </c>
      <c r="H20" s="7">
        <f>'2019_Inc_09.03.20'!$O36</f>
        <v>2.605196281704528</v>
      </c>
      <c r="I20" s="7">
        <f>'2019_Inc_16.03.20'!$O36</f>
        <v>2.735626846683255</v>
      </c>
      <c r="J20" s="7">
        <f>'2019_Inc_23.03.20'!$O36</f>
        <v>2.9667256840035496</v>
      </c>
    </row>
    <row r="21" spans="1:11">
      <c r="A21" t="s">
        <v>177</v>
      </c>
      <c r="B21" s="7">
        <f>'2019_Inc_13.02.20'!O37</f>
        <v>0.39847539771179413</v>
      </c>
      <c r="C21" s="7">
        <f>'2019_Inc_14.02.20'!O37</f>
        <v>0.57448076476744214</v>
      </c>
      <c r="D21" s="7">
        <f>'2019_Inc_17.02.20'!O37</f>
        <v>0.9680618319359332</v>
      </c>
      <c r="E21" s="7">
        <f>'2019_Inc_19.02.20'!O37</f>
        <v>1.2004212450328817</v>
      </c>
      <c r="F21" s="7">
        <f>'2019_Inc_27.02.20'!$O37</f>
        <v>1.9175934622622317</v>
      </c>
      <c r="G21" s="7">
        <f>'2019_Inc_02.03.20'!$O37</f>
        <v>2.2717437051468266</v>
      </c>
      <c r="H21" s="7">
        <f>'2019_Inc_09.03.20'!$O37</f>
        <v>2.7230290460851707</v>
      </c>
      <c r="I21" s="7">
        <f>'2019_Inc_16.03.20'!$O37</f>
        <v>3.3163535881919857</v>
      </c>
      <c r="J21" s="7">
        <f>'2019_Inc_23.03.20'!$O37</f>
        <v>3.4062831252149928</v>
      </c>
    </row>
    <row r="22" spans="1:11">
      <c r="A22" t="s">
        <v>178</v>
      </c>
      <c r="B22" s="7">
        <f>'2019_Inc_13.02.20'!O38</f>
        <v>0.47380059889197401</v>
      </c>
      <c r="C22" s="7">
        <f>'2019_Inc_14.02.20'!O38</f>
        <v>0.63988709751668371</v>
      </c>
      <c r="D22" s="7">
        <f>'2019_Inc_17.02.20'!O38</f>
        <v>1.0266529835771403</v>
      </c>
      <c r="E22" s="7">
        <f>'2019_Inc_19.02.20'!O38</f>
        <v>1.1682060888978159</v>
      </c>
      <c r="F22" s="7">
        <f>'2019_Inc_27.02.20'!$O38</f>
        <v>1.7329845579008658</v>
      </c>
      <c r="G22" s="7">
        <f>'2019_Inc_02.03.20'!$O38</f>
        <v>1.9316085854525875</v>
      </c>
      <c r="H22" s="7">
        <f>'2019_Inc_09.03.20'!$O38</f>
        <v>2.0754990049892541</v>
      </c>
      <c r="I22" s="7">
        <f>'2019_Inc_16.03.20'!$O38</f>
        <v>2.4314912126996355</v>
      </c>
      <c r="J22" s="7">
        <f>'2019_Inc_23.03.20'!$O38</f>
        <v>2.5287354322070028</v>
      </c>
    </row>
    <row r="23" spans="1:11">
      <c r="A23" t="s">
        <v>179</v>
      </c>
      <c r="B23" s="7">
        <f>'2019_Inc_13.02.20'!O39</f>
        <v>0.33245259944707811</v>
      </c>
      <c r="C23" s="7">
        <f>'2019_Inc_14.02.20'!O39</f>
        <v>0.49562074394676547</v>
      </c>
      <c r="D23" s="7">
        <f>'2019_Inc_17.02.20'!O39</f>
        <v>0.89655466312499166</v>
      </c>
      <c r="E23" s="7">
        <f>'2019_Inc_19.02.20'!O39</f>
        <v>1.1168788152062594</v>
      </c>
      <c r="F23" s="7">
        <f>'2019_Inc_27.02.20'!$O39</f>
        <v>1.8403554210540085</v>
      </c>
      <c r="G23" s="7">
        <f>'2019_Inc_02.03.20'!$O39</f>
        <v>2.2639150560839214</v>
      </c>
      <c r="H23" s="7">
        <f>'2019_Inc_09.03.20'!$O39</f>
        <v>2.662482886976131</v>
      </c>
      <c r="I23" s="7">
        <f>'2019_Inc_16.03.20'!$O39</f>
        <v>3.4426014392475208</v>
      </c>
      <c r="J23" s="7">
        <f>'2019_Inc_23.03.20'!$O39</f>
        <v>3.8312962886721937</v>
      </c>
    </row>
    <row r="24" spans="1:11">
      <c r="A24" t="s">
        <v>180</v>
      </c>
      <c r="B24" s="7">
        <f>'2019_Inc_13.02.20'!O40</f>
        <v>0.49320704025661943</v>
      </c>
      <c r="C24" s="7">
        <f>'2019_Inc_14.02.20'!O40</f>
        <v>0.65491063376368475</v>
      </c>
      <c r="D24" s="7">
        <f>'2019_Inc_17.02.20'!O40</f>
        <v>1.0361099595507142</v>
      </c>
      <c r="E24" s="7">
        <f>'2019_Inc_19.02.20'!O40</f>
        <v>1.187940221201609</v>
      </c>
      <c r="F24" s="7">
        <f>'2019_Inc_27.02.20'!$O40</f>
        <v>1.4603190764724912</v>
      </c>
      <c r="G24" s="7">
        <f>'2019_Inc_02.03.20'!$O40</f>
        <v>1.6288152294419052</v>
      </c>
      <c r="H24" s="7">
        <f>'2019_Inc_09.03.20'!$O40</f>
        <v>1.6992476958943312</v>
      </c>
      <c r="I24" s="7">
        <f>'2019_Inc_16.03.20'!$O40</f>
        <v>1.7081898082423401</v>
      </c>
      <c r="J24" s="7">
        <f>'2019_Inc_23.03.20'!$O40</f>
        <v>1.5984156785231762</v>
      </c>
    </row>
    <row r="25" spans="1:11">
      <c r="A25" t="s">
        <v>181</v>
      </c>
      <c r="B25" s="7">
        <f>'2019_Inc_13.02.20'!O41</f>
        <v>0.27657142860764899</v>
      </c>
      <c r="C25" s="7">
        <f>'2019_Inc_14.02.20'!O41</f>
        <v>0.32689462512804496</v>
      </c>
      <c r="D25" s="7">
        <f>'2019_Inc_17.02.20'!O41</f>
        <v>0.46443571535504391</v>
      </c>
      <c r="E25" s="7">
        <f>'2019_Inc_19.02.20'!O41</f>
        <v>0.53215110827126499</v>
      </c>
      <c r="F25" s="7">
        <f>'2019_Inc_27.02.20'!$O41</f>
        <v>0.64127925195237867</v>
      </c>
      <c r="G25" s="7">
        <f>'2019_Inc_02.03.20'!$O41</f>
        <v>0.73690344991942858</v>
      </c>
      <c r="H25" s="7">
        <f>'2019_Inc_09.03.20'!$O41</f>
        <v>0.78747272096360876</v>
      </c>
      <c r="I25" s="7">
        <f>'2019_Inc_16.03.20'!$O41</f>
        <v>0.82101312707264396</v>
      </c>
      <c r="J25" s="7">
        <f>'2019_Inc_23.03.20'!$O41</f>
        <v>0.87964732838044657</v>
      </c>
    </row>
    <row r="26" spans="1:11">
      <c r="A26" t="s">
        <v>182</v>
      </c>
      <c r="B26" s="7">
        <f>'2019_Inc_13.02.20'!O42</f>
        <v>0.50699173812656084</v>
      </c>
      <c r="C26" s="7">
        <f>'2019_Inc_14.02.20'!O42</f>
        <v>0.79553130035923902</v>
      </c>
      <c r="D26" s="7">
        <f>'2019_Inc_17.02.20'!O42</f>
        <v>1.5017269530731563</v>
      </c>
      <c r="E26" s="7">
        <f>'2019_Inc_19.02.20'!O42</f>
        <v>2.1749289643900025</v>
      </c>
      <c r="F26" s="7">
        <f>'2019_Inc_27.02.20'!$O42</f>
        <v>3.91662533876397</v>
      </c>
      <c r="G26" s="7">
        <f>'2019_Inc_02.03.20'!$O42</f>
        <v>4.6222433209811671</v>
      </c>
      <c r="H26" s="7">
        <f>'2019_Inc_09.03.20'!$O42</f>
        <v>5.8205046110288592</v>
      </c>
      <c r="I26" s="7" t="e">
        <f>'2019_Inc_16.03.20'!$O42</f>
        <v>#VALUE!</v>
      </c>
      <c r="J26" s="7" t="e">
        <f>'2019_Inc_23.03.20'!$O42</f>
        <v>#VALUE!</v>
      </c>
    </row>
    <row r="27" spans="1:11">
      <c r="A27" t="s">
        <v>183</v>
      </c>
      <c r="B27" s="7">
        <f>'2019_Inc_13.02.20'!O43</f>
        <v>0.43623638275910231</v>
      </c>
      <c r="C27" s="7">
        <f>'2019_Inc_14.02.20'!O43</f>
        <v>0.65850084656447549</v>
      </c>
      <c r="D27" s="7">
        <f>'2019_Inc_17.02.20'!O43</f>
        <v>1.1490363785476321</v>
      </c>
      <c r="E27" s="7">
        <f>'2019_Inc_19.02.20'!O43</f>
        <v>1.3512464401988911</v>
      </c>
      <c r="F27" s="7">
        <f>'2019_Inc_27.02.20'!$O43</f>
        <v>1.7092865861285722</v>
      </c>
      <c r="G27" s="7">
        <f>'2019_Inc_02.03.20'!$O43</f>
        <v>1.8190802718038548</v>
      </c>
      <c r="H27" s="7">
        <f>'2019_Inc_09.03.20'!$O43</f>
        <v>1.9725881066866471</v>
      </c>
      <c r="I27" s="7">
        <f>'2019_Inc_16.03.20'!$O43</f>
        <v>1.9958983199888323</v>
      </c>
      <c r="J27" s="7">
        <f>'2019_Inc_23.03.20'!$O43</f>
        <v>2.0110285550791964</v>
      </c>
    </row>
    <row r="28" spans="1:11">
      <c r="A28" t="s">
        <v>184</v>
      </c>
      <c r="B28" s="7">
        <f>'2019_Inc_13.02.20'!O44</f>
        <v>0.26404556593971679</v>
      </c>
      <c r="C28" s="7">
        <f>'2019_Inc_14.02.20'!O44</f>
        <v>0.42314939541046809</v>
      </c>
      <c r="D28" s="7">
        <f>'2019_Inc_17.02.20'!O44</f>
        <v>0.71600884952339949</v>
      </c>
      <c r="E28" s="7">
        <f>'2019_Inc_19.02.20'!O44</f>
        <v>0.86909771827465465</v>
      </c>
      <c r="F28" s="7">
        <f>'2019_Inc_27.02.20'!$O44</f>
        <v>1.1525809024175389</v>
      </c>
      <c r="G28" s="7">
        <f>'2019_Inc_02.03.20'!$O44</f>
        <v>1.1549609183651151</v>
      </c>
      <c r="H28" s="7">
        <f>'2019_Inc_09.03.20'!$O44</f>
        <v>1.1934690283095395</v>
      </c>
      <c r="I28" s="7">
        <f>'2019_Inc_16.03.20'!$O44</f>
        <v>1.2070594426847474</v>
      </c>
      <c r="J28" s="156">
        <f>'2019_Inc_23.03.20'!$O44</f>
        <v>1.172007823173435</v>
      </c>
    </row>
    <row r="29" spans="1:11">
      <c r="E29" s="7"/>
    </row>
    <row r="30" spans="1:11">
      <c r="A30" s="69" t="s">
        <v>87</v>
      </c>
      <c r="B30" s="137">
        <v>43874</v>
      </c>
      <c r="C30" s="137">
        <v>43875</v>
      </c>
      <c r="D30" s="137">
        <v>43878</v>
      </c>
      <c r="E30" s="137">
        <v>43880</v>
      </c>
      <c r="F30" s="137">
        <v>43888</v>
      </c>
      <c r="G30" s="137">
        <v>43892</v>
      </c>
      <c r="H30" s="137">
        <v>43899</v>
      </c>
      <c r="I30" s="137">
        <v>43906</v>
      </c>
      <c r="J30" s="137">
        <v>43913</v>
      </c>
      <c r="K30" s="137">
        <v>43920</v>
      </c>
    </row>
    <row r="31" spans="1:11">
      <c r="A31" t="s">
        <v>158</v>
      </c>
      <c r="B31" s="7">
        <f>'2019_Inc_13.02.20'!T18</f>
        <v>415.57865890025221</v>
      </c>
      <c r="C31" s="7">
        <f>'2019_Inc_14.02.20'!T18</f>
        <v>812.18478241142293</v>
      </c>
      <c r="D31" s="7">
        <f>'2019_Inc_17.02.20'!T18</f>
        <v>1768.9783452318948</v>
      </c>
      <c r="E31" s="7">
        <f>'2019_Inc_19.02.20'!$T18</f>
        <v>2341.2631385048953</v>
      </c>
      <c r="F31" s="7">
        <f>'2019_Inc_27.02.20'!$T18</f>
        <v>4395.6310728871349</v>
      </c>
      <c r="G31" s="7">
        <f>'2019_Inc_02.03.20'!$T18</f>
        <v>5428.0615404489845</v>
      </c>
      <c r="H31" s="7">
        <f>'2019_Inc_09.03.20'!$T18</f>
        <v>6558.38945817694</v>
      </c>
      <c r="I31" s="7">
        <f>'2019_Inc_16.03.20'!$T18</f>
        <v>8294.6488970348655</v>
      </c>
      <c r="J31" s="7">
        <f>'2019_Inc_23.03.20'!$T18</f>
        <v>8734.5451387598587</v>
      </c>
    </row>
    <row r="32" spans="1:11">
      <c r="A32" t="s">
        <v>159</v>
      </c>
      <c r="B32" s="7">
        <f>'2019_Inc_13.02.20'!T19</f>
        <v>237.13836104241722</v>
      </c>
      <c r="C32" s="7">
        <f>'2019_Inc_14.02.20'!T19</f>
        <v>401.37469603293067</v>
      </c>
      <c r="D32" s="7">
        <f>'2019_Inc_17.02.20'!T19</f>
        <v>792.00569605968383</v>
      </c>
      <c r="E32" s="7">
        <f>'2019_Inc_19.02.20'!$T19</f>
        <v>1033.421744960486</v>
      </c>
      <c r="F32" s="7">
        <f>'2019_Inc_27.02.20'!$T19</f>
        <v>1509.9069023469281</v>
      </c>
      <c r="G32" s="7">
        <f>'2019_Inc_02.03.20'!$T19</f>
        <v>1625.4303858410019</v>
      </c>
      <c r="H32" s="7">
        <f>'2019_Inc_09.03.20'!$T19</f>
        <v>1704.0620520387138</v>
      </c>
      <c r="I32" s="7">
        <f>'2019_Inc_16.03.20'!$T19</f>
        <v>1960.0631140566468</v>
      </c>
      <c r="J32" s="7">
        <f>'2019_Inc_23.03.20'!$T19</f>
        <v>1894.2152243227029</v>
      </c>
    </row>
    <row r="33" spans="1:10">
      <c r="A33" t="s">
        <v>160</v>
      </c>
      <c r="B33" s="7">
        <f>'2019_Inc_13.02.20'!T20</f>
        <v>182.47883417366094</v>
      </c>
      <c r="C33" s="7">
        <f>'2019_Inc_14.02.20'!T20</f>
        <v>311.30986449190812</v>
      </c>
      <c r="D33" s="7">
        <f>'2019_Inc_17.02.20'!T20</f>
        <v>618.48101899422841</v>
      </c>
      <c r="E33" s="7">
        <f>'2019_Inc_19.02.20'!$T20</f>
        <v>772.14558691498917</v>
      </c>
      <c r="F33" s="7">
        <f>'2019_Inc_27.02.20'!$T20</f>
        <v>1083.779426720535</v>
      </c>
      <c r="G33" s="7">
        <f>'2019_Inc_02.03.20'!$T20</f>
        <v>1214.0056335284319</v>
      </c>
      <c r="H33" s="7">
        <f>'2019_Inc_09.03.20'!$T20</f>
        <v>1256.7711885454814</v>
      </c>
      <c r="I33" s="7">
        <f>'2019_Inc_16.03.20'!$T20</f>
        <v>1310.8125916169488</v>
      </c>
      <c r="J33" s="7">
        <f>'2019_Inc_23.03.20'!$T20</f>
        <v>1374.5700178372595</v>
      </c>
    </row>
    <row r="34" spans="1:10">
      <c r="A34" t="s">
        <v>161</v>
      </c>
      <c r="B34" s="7">
        <f>'2019_Inc_13.02.20'!T21</f>
        <v>653.76466788882465</v>
      </c>
      <c r="C34" s="7">
        <f>'2019_Inc_14.02.20'!T21</f>
        <v>1102.289600043465</v>
      </c>
      <c r="D34" s="7">
        <f>'2019_Inc_17.02.20'!T21</f>
        <v>2252.8733420232847</v>
      </c>
      <c r="E34" s="7">
        <f>'2019_Inc_19.02.20'!$T21</f>
        <v>2835.4625666790812</v>
      </c>
      <c r="F34" s="7">
        <f>'2019_Inc_27.02.20'!$T21</f>
        <v>4224.4394166955035</v>
      </c>
      <c r="G34" s="7">
        <f>'2019_Inc_02.03.20'!$T21</f>
        <v>5087.9707247168553</v>
      </c>
      <c r="H34" s="7">
        <f>'2019_Inc_09.03.20'!$T21</f>
        <v>5476.1184449535986</v>
      </c>
      <c r="I34" s="7">
        <f>'2019_Inc_16.03.20'!$T21</f>
        <v>6208.4223231308379</v>
      </c>
      <c r="J34" s="7">
        <f>'2019_Inc_23.03.20'!$T21</f>
        <v>6484.9969538584728</v>
      </c>
    </row>
    <row r="35" spans="1:10">
      <c r="A35" t="s">
        <v>162</v>
      </c>
      <c r="B35" s="7">
        <f>'2019_Inc_13.02.20'!T22</f>
        <v>471.83185683776264</v>
      </c>
      <c r="C35" s="7">
        <f>'2019_Inc_14.02.20'!T22</f>
        <v>765.7046528207552</v>
      </c>
      <c r="D35" s="7">
        <f>'2019_Inc_17.02.20'!T22</f>
        <v>1373.0064159100991</v>
      </c>
      <c r="E35" s="7">
        <f>'2019_Inc_19.02.20'!$T22</f>
        <v>1672.7535921318606</v>
      </c>
      <c r="F35" s="7">
        <f>'2019_Inc_27.02.20'!$T22</f>
        <v>2245.5593734895983</v>
      </c>
      <c r="G35" s="7">
        <f>'2019_Inc_02.03.20'!$T22</f>
        <v>2464.1314864422739</v>
      </c>
      <c r="H35" s="7">
        <f>'2019_Inc_09.03.20'!$T22</f>
        <v>2542.4714192449146</v>
      </c>
      <c r="I35" s="7">
        <f>'2019_Inc_16.03.20'!$T22</f>
        <v>2542.8306920630407</v>
      </c>
      <c r="J35" s="7">
        <f>'2019_Inc_23.03.20'!$T22</f>
        <v>2505.5348163630506</v>
      </c>
    </row>
    <row r="36" spans="1:10">
      <c r="A36" t="s">
        <v>163</v>
      </c>
      <c r="B36" s="7">
        <f>'2019_Inc_13.02.20'!T23</f>
        <v>458.53996196645221</v>
      </c>
      <c r="C36" s="7">
        <f>'2019_Inc_14.02.20'!T23</f>
        <v>730.39746753623547</v>
      </c>
      <c r="D36" s="7">
        <f>'2019_Inc_17.02.20'!T23</f>
        <v>1419.8654729909995</v>
      </c>
      <c r="E36" s="7">
        <f>'2019_Inc_19.02.20'!$T23</f>
        <v>1783.6563428076665</v>
      </c>
      <c r="F36" s="7">
        <f>'2019_Inc_27.02.20'!$T23</f>
        <v>2792.4992464855145</v>
      </c>
      <c r="G36" s="7">
        <f>'2019_Inc_02.03.20'!$T23</f>
        <v>3386.3048349241835</v>
      </c>
      <c r="H36" s="7">
        <f>'2019_Inc_09.03.20'!$T23</f>
        <v>4013.5948456700144</v>
      </c>
      <c r="I36" s="7">
        <f>'2019_Inc_16.03.20'!$T23</f>
        <v>4788.4423002477761</v>
      </c>
      <c r="J36" s="7">
        <f>'2019_Inc_23.03.20'!$T23</f>
        <v>5341.9896718103046</v>
      </c>
    </row>
    <row r="37" spans="1:10">
      <c r="A37" t="s">
        <v>164</v>
      </c>
      <c r="B37" s="7">
        <f>'2019_Inc_13.02.20'!T24</f>
        <v>1004.372303014718</v>
      </c>
      <c r="C37" s="7">
        <f>'2019_Inc_14.02.20'!T24</f>
        <v>1785.3891081024278</v>
      </c>
      <c r="D37" s="7">
        <f>'2019_Inc_17.02.20'!T24</f>
        <v>4540.994808180335</v>
      </c>
      <c r="E37" s="7">
        <f>'2019_Inc_19.02.20'!$T24</f>
        <v>6199.669352027282</v>
      </c>
      <c r="F37" s="7">
        <f>'2019_Inc_27.02.20'!$T24</f>
        <v>10477.52323138365</v>
      </c>
      <c r="G37" s="7" t="e">
        <f>'2019_Inc_02.03.20'!$T24</f>
        <v>#DIV/0!</v>
      </c>
      <c r="H37" s="7" t="e">
        <f>'2019_Inc_09.03.20'!$T24</f>
        <v>#DIV/0!</v>
      </c>
      <c r="I37" s="7" t="e">
        <f>'2019_Inc_16.03.20'!$T24</f>
        <v>#VALUE!</v>
      </c>
      <c r="J37" s="7" t="e">
        <f>'2019_Inc_23.03.20'!$T24</f>
        <v>#VALUE!</v>
      </c>
    </row>
    <row r="38" spans="1:10">
      <c r="A38" t="s">
        <v>165</v>
      </c>
      <c r="B38" s="7">
        <f>'2019_Inc_13.02.20'!T25</f>
        <v>945.01653267739925</v>
      </c>
      <c r="C38" s="7">
        <f>'2019_Inc_14.02.20'!T25</f>
        <v>1746.7266331406045</v>
      </c>
      <c r="D38" s="7">
        <f>'2019_Inc_17.02.20'!T25</f>
        <v>3345.8110779626923</v>
      </c>
      <c r="E38" s="7">
        <f>'2019_Inc_19.02.20'!$T25</f>
        <v>4905.5748132304161</v>
      </c>
      <c r="F38" s="7">
        <f>'2019_Inc_27.02.20'!$T25</f>
        <v>6856.2083041585338</v>
      </c>
      <c r="G38" s="7">
        <f>'2019_Inc_02.03.20'!$T25</f>
        <v>7365.5994253600475</v>
      </c>
      <c r="H38" s="7">
        <f>'2019_Inc_09.03.20'!$T25</f>
        <v>7366.2166221490279</v>
      </c>
      <c r="I38" s="7">
        <f>'2019_Inc_16.03.20'!$T25</f>
        <v>7126.8106665247178</v>
      </c>
      <c r="J38" s="7">
        <f>'2019_Inc_23.03.20'!$T25</f>
        <v>6805.4645854869032</v>
      </c>
    </row>
    <row r="39" spans="1:10">
      <c r="A39" t="s">
        <v>166</v>
      </c>
      <c r="B39" s="7">
        <f>'2019_Inc_13.02.20'!T26</f>
        <v>399.59108637009183</v>
      </c>
      <c r="C39" s="7">
        <f>'2019_Inc_14.02.20'!T26</f>
        <v>740.78694318676946</v>
      </c>
      <c r="D39" s="7">
        <f>'2019_Inc_17.02.20'!T26</f>
        <v>1572.995712736107</v>
      </c>
      <c r="E39" s="7">
        <f>'2019_Inc_19.02.20'!$T26</f>
        <v>1996.3889200259005</v>
      </c>
      <c r="F39" s="7">
        <f>'2019_Inc_27.02.20'!$T26</f>
        <v>3601.3949536851442</v>
      </c>
      <c r="G39" s="7">
        <f>'2019_Inc_02.03.20'!$T26</f>
        <v>4279.4726338166429</v>
      </c>
      <c r="H39" s="7">
        <f>'2019_Inc_09.03.20'!$T26</f>
        <v>5334.4458516733257</v>
      </c>
      <c r="I39" s="7">
        <f>'2019_Inc_16.03.20'!$T26</f>
        <v>6389.0491658520768</v>
      </c>
      <c r="J39" s="7">
        <f>'2019_Inc_23.03.20'!$T26</f>
        <v>7132.0251034147395</v>
      </c>
    </row>
    <row r="40" spans="1:10">
      <c r="A40" t="s">
        <v>167</v>
      </c>
      <c r="B40" s="7">
        <f>'2019_Inc_13.02.20'!T27</f>
        <v>605.85281214096324</v>
      </c>
      <c r="C40" s="7">
        <f>'2019_Inc_14.02.20'!T27</f>
        <v>1049.8312639719163</v>
      </c>
      <c r="D40" s="7">
        <f>'2019_Inc_17.02.20'!T27</f>
        <v>1966.7321641054195</v>
      </c>
      <c r="E40" s="7">
        <f>'2019_Inc_19.02.20'!$T27</f>
        <v>2392.2983367551506</v>
      </c>
      <c r="F40" s="7">
        <f>'2019_Inc_27.02.20'!$T27</f>
        <v>3364.1140016508257</v>
      </c>
      <c r="G40" s="7">
        <f>'2019_Inc_02.03.20'!$T27</f>
        <v>3593.3166358046101</v>
      </c>
      <c r="H40" s="7">
        <f>'2019_Inc_09.03.20'!$T27</f>
        <v>3830.6758011815632</v>
      </c>
      <c r="I40" s="7">
        <f>'2019_Inc_16.03.20'!$T27</f>
        <v>3939.4153823002539</v>
      </c>
      <c r="J40" s="7">
        <f>'2019_Inc_23.03.20'!$T27</f>
        <v>3760.7492692123615</v>
      </c>
    </row>
    <row r="41" spans="1:10">
      <c r="A41" t="s">
        <v>168</v>
      </c>
      <c r="B41" s="7">
        <f>'2019_Inc_13.02.20'!T28</f>
        <v>595.78216730224074</v>
      </c>
      <c r="C41" s="7">
        <f>'2019_Inc_14.02.20'!T28</f>
        <v>922.05774539764411</v>
      </c>
      <c r="D41" s="7">
        <f>'2019_Inc_17.02.20'!T28</f>
        <v>1733.0387381496628</v>
      </c>
      <c r="E41" s="7">
        <f>'2019_Inc_19.02.20'!$T28</f>
        <v>2134.0293031856786</v>
      </c>
      <c r="F41" s="7">
        <f>'2019_Inc_27.02.20'!$T28</f>
        <v>3230.1885563308424</v>
      </c>
      <c r="G41" s="7">
        <f>'2019_Inc_02.03.20'!$T28</f>
        <v>3885.4631599908384</v>
      </c>
      <c r="H41" s="7">
        <f>'2019_Inc_09.03.20'!$T28</f>
        <v>4792.4136830788702</v>
      </c>
      <c r="I41" s="7">
        <f>'2019_Inc_16.03.20'!$T28</f>
        <v>5716.1625818647099</v>
      </c>
      <c r="J41" s="7">
        <f>'2019_Inc_23.03.20'!$T28</f>
        <v>6006.2961556484679</v>
      </c>
    </row>
    <row r="42" spans="1:10">
      <c r="A42" t="s">
        <v>169</v>
      </c>
      <c r="B42" s="7">
        <f>'2019_Inc_13.02.20'!T29</f>
        <v>733.29563579866829</v>
      </c>
      <c r="C42" s="7">
        <f>'2019_Inc_14.02.20'!T29</f>
        <v>1187.5343961597318</v>
      </c>
      <c r="D42" s="7">
        <f>'2019_Inc_17.02.20'!T29</f>
        <v>2200.7695097461738</v>
      </c>
      <c r="E42" s="7">
        <f>'2019_Inc_19.02.20'!$T29</f>
        <v>2748.8573817695574</v>
      </c>
      <c r="F42" s="7">
        <f>'2019_Inc_27.02.20'!$T29</f>
        <v>4614.2789194856305</v>
      </c>
      <c r="G42" s="7">
        <f>'2019_Inc_02.03.20'!$T29</f>
        <v>5567.861717666935</v>
      </c>
      <c r="H42" s="7">
        <f>'2019_Inc_09.03.20'!$T29</f>
        <v>6424.7868227417484</v>
      </c>
      <c r="I42" s="7">
        <f>'2019_Inc_16.03.20'!$T29</f>
        <v>7659.6284469910461</v>
      </c>
      <c r="J42" s="7">
        <f>'2019_Inc_23.03.20'!$T29</f>
        <v>8158.9037913682696</v>
      </c>
    </row>
    <row r="43" spans="1:10">
      <c r="A43" t="s">
        <v>170</v>
      </c>
      <c r="B43" s="7">
        <f>'2019_Inc_13.02.20'!T30</f>
        <v>673.07521413681275</v>
      </c>
      <c r="C43" s="7">
        <f>'2019_Inc_14.02.20'!T30</f>
        <v>1039.1011497754632</v>
      </c>
      <c r="D43" s="7">
        <f>'2019_Inc_17.02.20'!T30</f>
        <v>1860.9768609687087</v>
      </c>
      <c r="E43" s="7">
        <f>'2019_Inc_19.02.20'!$T30</f>
        <v>2290.9152829920185</v>
      </c>
      <c r="F43" s="7">
        <f>'2019_Inc_27.02.20'!$T30</f>
        <v>3925.4363029050178</v>
      </c>
      <c r="G43" s="7">
        <f>'2019_Inc_02.03.20'!$T30</f>
        <v>4593.126877574864</v>
      </c>
      <c r="H43" s="7">
        <f>'2019_Inc_09.03.20'!$T30</f>
        <v>5731.6671100477606</v>
      </c>
      <c r="I43" s="7">
        <f>'2019_Inc_16.03.20'!$T30</f>
        <v>7011.8663120657484</v>
      </c>
      <c r="J43" s="7">
        <f>'2019_Inc_23.03.20'!$T30</f>
        <v>7670.6544400024786</v>
      </c>
    </row>
    <row r="44" spans="1:10">
      <c r="A44" t="s">
        <v>171</v>
      </c>
      <c r="B44" s="7">
        <f>'2019_Inc_13.02.20'!T31</f>
        <v>800.72148516499692</v>
      </c>
      <c r="C44" s="7">
        <f>'2019_Inc_14.02.20'!T31</f>
        <v>1165.0011563471803</v>
      </c>
      <c r="D44" s="7">
        <f>'2019_Inc_17.02.20'!T31</f>
        <v>1976.8777948128438</v>
      </c>
      <c r="E44" s="7">
        <f>'2019_Inc_19.02.20'!$T31</f>
        <v>2318.2371568027602</v>
      </c>
      <c r="F44" s="7">
        <f>'2019_Inc_27.02.20'!$T31</f>
        <v>3495.1280242464622</v>
      </c>
      <c r="G44" s="7">
        <f>'2019_Inc_02.03.20'!$T31</f>
        <v>3604.6679322453833</v>
      </c>
      <c r="H44" s="7">
        <f>'2019_Inc_09.03.20'!$T31</f>
        <v>4105.3532552418365</v>
      </c>
      <c r="I44" s="7">
        <f>'2019_Inc_16.03.20'!$T31</f>
        <v>4466.1806261676666</v>
      </c>
      <c r="J44" s="7">
        <f>'2019_Inc_23.03.20'!$T31</f>
        <v>4476.0806060551322</v>
      </c>
    </row>
    <row r="45" spans="1:10">
      <c r="A45" t="s">
        <v>172</v>
      </c>
      <c r="B45" s="7">
        <f>'2019_Inc_13.02.20'!T32</f>
        <v>917.77153898072083</v>
      </c>
      <c r="C45" s="7">
        <f>'2019_Inc_14.02.20'!T32</f>
        <v>1341.7074020427381</v>
      </c>
      <c r="D45" s="7">
        <f>'2019_Inc_17.02.20'!T32</f>
        <v>2276.4318404456085</v>
      </c>
      <c r="E45" s="7">
        <f>'2019_Inc_19.02.20'!$T32</f>
        <v>2739.7500904993103</v>
      </c>
      <c r="F45" s="7">
        <f>'2019_Inc_27.02.20'!$T32</f>
        <v>4278.0095948234966</v>
      </c>
      <c r="G45" s="7">
        <f>'2019_Inc_02.03.20'!$T32</f>
        <v>5607.7406143733369</v>
      </c>
      <c r="H45" s="7">
        <f>'2019_Inc_09.03.20'!$T32</f>
        <v>6402.8186041634781</v>
      </c>
      <c r="I45" s="7">
        <f>'2019_Inc_16.03.20'!$T32</f>
        <v>7206.9397129976769</v>
      </c>
      <c r="J45" s="7">
        <f>'2019_Inc_23.03.20'!$T32</f>
        <v>8141.8073342893404</v>
      </c>
    </row>
    <row r="46" spans="1:10">
      <c r="A46" t="s">
        <v>173</v>
      </c>
      <c r="B46" s="7">
        <f>'2019_Inc_13.02.20'!T33</f>
        <v>1059.4556785719728</v>
      </c>
      <c r="C46" s="7">
        <f>'2019_Inc_14.02.20'!T33</f>
        <v>1812.2995532300408</v>
      </c>
      <c r="D46" s="7">
        <f>'2019_Inc_17.02.20'!T33</f>
        <v>3736.4465201722783</v>
      </c>
      <c r="E46" s="7">
        <f>'2019_Inc_19.02.20'!$T33</f>
        <v>5293.4079527954837</v>
      </c>
      <c r="F46" s="7">
        <f>'2019_Inc_27.02.20'!$T33</f>
        <v>8309.3285001076001</v>
      </c>
      <c r="G46" s="7">
        <f>'2019_Inc_02.03.20'!$T33</f>
        <v>10501.245707960095</v>
      </c>
      <c r="H46" s="7" t="e">
        <f>'2019_Inc_09.03.20'!$T33</f>
        <v>#DIV/0!</v>
      </c>
      <c r="I46" s="7" t="e">
        <f>'2019_Inc_16.03.20'!$T33</f>
        <v>#VALUE!</v>
      </c>
      <c r="J46" s="7" t="e">
        <f>'2019_Inc_23.03.20'!$T33</f>
        <v>#VALUE!</v>
      </c>
    </row>
    <row r="47" spans="1:10">
      <c r="A47" t="s">
        <v>174</v>
      </c>
      <c r="B47" s="7">
        <f>'2019_Inc_13.02.20'!T34</f>
        <v>654.81581263630073</v>
      </c>
      <c r="C47" s="7">
        <f>'2019_Inc_14.02.20'!T34</f>
        <v>1017.589825600669</v>
      </c>
      <c r="D47" s="7">
        <f>'2019_Inc_17.02.20'!T34</f>
        <v>2049.2728885048036</v>
      </c>
      <c r="E47" s="7">
        <f>'2019_Inc_19.02.20'!$T34</f>
        <v>2307.4115086890702</v>
      </c>
      <c r="F47" s="7">
        <f>'2019_Inc_27.02.20'!$T34</f>
        <v>3425.5450211345578</v>
      </c>
      <c r="G47" s="7">
        <f>'2019_Inc_02.03.20'!$T34</f>
        <v>3798.2692821321575</v>
      </c>
      <c r="H47" s="7">
        <f>'2019_Inc_09.03.20'!$T34</f>
        <v>4261.3451743541091</v>
      </c>
      <c r="I47" s="7">
        <f>'2019_Inc_16.03.20'!$T34</f>
        <v>4272.4040625479029</v>
      </c>
      <c r="J47" s="7">
        <f>'2019_Inc_23.03.20'!$T34</f>
        <v>4570.557515424387</v>
      </c>
    </row>
    <row r="48" spans="1:10">
      <c r="A48" t="s">
        <v>175</v>
      </c>
      <c r="B48" s="7">
        <f>'2019_Inc_13.02.20'!T35</f>
        <v>644.76212174511807</v>
      </c>
      <c r="C48" s="7">
        <f>'2019_Inc_14.02.20'!T35</f>
        <v>1081.9534788520918</v>
      </c>
      <c r="D48" s="7">
        <f>'2019_Inc_17.02.20'!T35</f>
        <v>2066.468872754675</v>
      </c>
      <c r="E48" s="7">
        <f>'2019_Inc_19.02.20'!$T35</f>
        <v>2522.0342784350914</v>
      </c>
      <c r="F48" s="7">
        <f>'2019_Inc_27.02.20'!$T35</f>
        <v>3828.4859261842475</v>
      </c>
      <c r="G48" s="7">
        <f>'2019_Inc_02.03.20'!$T35</f>
        <v>4379.5602113143586</v>
      </c>
      <c r="H48" s="7">
        <f>'2019_Inc_09.03.20'!$T35</f>
        <v>4830.9701483386898</v>
      </c>
      <c r="I48" s="7">
        <f>'2019_Inc_16.03.20'!$T35</f>
        <v>5171.8593389700081</v>
      </c>
      <c r="J48" s="7">
        <f>'2019_Inc_23.03.20'!$T35</f>
        <v>5297.4297570833096</v>
      </c>
    </row>
    <row r="49" spans="1:10">
      <c r="A49" t="s">
        <v>176</v>
      </c>
      <c r="B49" s="7">
        <f>'2019_Inc_13.02.20'!T36</f>
        <v>545.14072600044938</v>
      </c>
      <c r="C49" s="7">
        <f>'2019_Inc_14.02.20'!T36</f>
        <v>891.45137204680839</v>
      </c>
      <c r="D49" s="7">
        <f>'2019_Inc_17.02.20'!T36</f>
        <v>1778.7800562543218</v>
      </c>
      <c r="E49" s="7">
        <f>'2019_Inc_19.02.20'!$T36</f>
        <v>2275.7937427697202</v>
      </c>
      <c r="F49" s="7">
        <f>'2019_Inc_27.02.20'!$T36</f>
        <v>3802.2831216651198</v>
      </c>
      <c r="G49" s="7">
        <f>'2019_Inc_02.03.20'!$T36</f>
        <v>4282.9547042368258</v>
      </c>
      <c r="H49" s="7">
        <f>'2019_Inc_09.03.20'!$T36</f>
        <v>4853.8350288997472</v>
      </c>
      <c r="I49" s="7">
        <f>'2019_Inc_16.03.20'!$T36</f>
        <v>5096.8449124846848</v>
      </c>
      <c r="J49" s="7">
        <f>'2019_Inc_23.03.20'!$T36</f>
        <v>5527.4134802354938</v>
      </c>
    </row>
    <row r="50" spans="1:10">
      <c r="A50" t="s">
        <v>177</v>
      </c>
      <c r="B50" s="7">
        <f>'2019_Inc_13.02.20'!T37</f>
        <v>732.3970765790516</v>
      </c>
      <c r="C50" s="7">
        <f>'2019_Inc_14.02.20'!T37</f>
        <v>1055.8946300892774</v>
      </c>
      <c r="D50" s="7">
        <f>'2019_Inc_17.02.20'!T37</f>
        <v>1779.2959357818177</v>
      </c>
      <c r="E50" s="7">
        <f>'2019_Inc_19.02.20'!$T37</f>
        <v>2206.372126294626</v>
      </c>
      <c r="F50" s="7">
        <f>'2019_Inc_27.02.20'!$T37</f>
        <v>3524.5333937623718</v>
      </c>
      <c r="G50" s="7">
        <f>'2019_Inc_02.03.20'!$T37</f>
        <v>4175.4609141259734</v>
      </c>
      <c r="H50" s="7">
        <f>'2019_Inc_09.03.20'!$T37</f>
        <v>5004.9225729992768</v>
      </c>
      <c r="I50" s="7">
        <f>'2019_Inc_16.03.20'!$T37</f>
        <v>6095.4520325267458</v>
      </c>
      <c r="J50" s="7">
        <f>'2019_Inc_23.03.20'!$T37</f>
        <v>6260.7423625997581</v>
      </c>
    </row>
    <row r="51" spans="1:10">
      <c r="A51" t="s">
        <v>178</v>
      </c>
      <c r="B51" s="7">
        <f>'2019_Inc_13.02.20'!T38</f>
        <v>878.76050569132622</v>
      </c>
      <c r="C51" s="7">
        <f>'2019_Inc_14.02.20'!T38</f>
        <v>1186.8020232860056</v>
      </c>
      <c r="D51" s="7">
        <f>'2019_Inc_17.02.20'!T38</f>
        <v>1904.1387814358864</v>
      </c>
      <c r="E51" s="7">
        <f>'2019_Inc_19.02.20'!$T38</f>
        <v>2166.6780832110949</v>
      </c>
      <c r="F51" s="7">
        <f>'2019_Inc_27.02.20'!$T38</f>
        <v>3214.1757313469307</v>
      </c>
      <c r="G51" s="7">
        <f>'2019_Inc_02.03.20'!$T38</f>
        <v>3582.5647779247174</v>
      </c>
      <c r="H51" s="7">
        <f>'2019_Inc_09.03.20'!$T38</f>
        <v>3849.4391088814155</v>
      </c>
      <c r="I51" s="7">
        <f>'2019_Inc_16.03.20'!$T38</f>
        <v>4509.6997611501811</v>
      </c>
      <c r="J51" s="7">
        <f>'2019_Inc_23.03.20'!$T38</f>
        <v>4690.0591353461932</v>
      </c>
    </row>
    <row r="52" spans="1:10">
      <c r="A52" t="s">
        <v>179</v>
      </c>
      <c r="B52" s="7">
        <f>'2019_Inc_13.02.20'!T39</f>
        <v>616.60161488128324</v>
      </c>
      <c r="C52" s="7">
        <f>'2019_Inc_14.02.20'!T39</f>
        <v>919.23044546651522</v>
      </c>
      <c r="D52" s="7">
        <f>'2019_Inc_17.02.20'!T39</f>
        <v>1662.8447304416866</v>
      </c>
      <c r="E52" s="7">
        <f>'2019_Inc_19.02.20'!$T39</f>
        <v>2071.4811140843567</v>
      </c>
      <c r="F52" s="7">
        <f>'2019_Inc_27.02.20'!$T39</f>
        <v>3413.3170456922976</v>
      </c>
      <c r="G52" s="7">
        <f>'2019_Inc_02.03.20'!$T39</f>
        <v>4198.8953669096227</v>
      </c>
      <c r="H52" s="7">
        <f>'2019_Inc_09.03.20'!$T39</f>
        <v>4938.1212552816805</v>
      </c>
      <c r="I52" s="7">
        <f>'2019_Inc_16.03.20'!$T39</f>
        <v>6385.0113079671019</v>
      </c>
      <c r="J52" s="7">
        <f>'2019_Inc_23.03.20'!$T39</f>
        <v>7105.9257247889273</v>
      </c>
    </row>
    <row r="53" spans="1:10">
      <c r="A53" t="s">
        <v>180</v>
      </c>
      <c r="B53" s="7">
        <f>'2019_Inc_13.02.20'!T40</f>
        <v>914.75373631861191</v>
      </c>
      <c r="C53" s="7">
        <f>'2019_Inc_14.02.20'!T40</f>
        <v>1214.6662563421917</v>
      </c>
      <c r="D53" s="7">
        <f>'2019_Inc_17.02.20'!T40</f>
        <v>1921.6786853707551</v>
      </c>
      <c r="E53" s="7">
        <f>'2019_Inc_19.02.20'!$T40</f>
        <v>2203.2790839764284</v>
      </c>
      <c r="F53" s="7">
        <f>'2019_Inc_27.02.20'!$T40</f>
        <v>2708.4616041277759</v>
      </c>
      <c r="G53" s="7">
        <f>'2019_Inc_02.03.20'!$T40</f>
        <v>3020.9723205277032</v>
      </c>
      <c r="H53" s="7">
        <f>'2019_Inc_09.03.20'!$T40</f>
        <v>3151.6037928845644</v>
      </c>
      <c r="I53" s="7">
        <f>'2019_Inc_16.03.20'!$T40</f>
        <v>3168.1887764984758</v>
      </c>
      <c r="J53" s="7">
        <f>'2019_Inc_23.03.20'!$T40</f>
        <v>2964.5901107951604</v>
      </c>
    </row>
    <row r="54" spans="1:10">
      <c r="A54" t="s">
        <v>181</v>
      </c>
      <c r="B54" s="7">
        <f>'2019_Inc_13.02.20'!T41</f>
        <v>503.77309400300362</v>
      </c>
      <c r="C54" s="7">
        <f>'2019_Inc_14.02.20'!T41</f>
        <v>595.43647564306912</v>
      </c>
      <c r="D54" s="7">
        <f>'2019_Inc_17.02.20'!T41</f>
        <v>845.96669463578121</v>
      </c>
      <c r="E54" s="7">
        <f>'2019_Inc_19.02.20'!$T41</f>
        <v>969.30985113163024</v>
      </c>
      <c r="F54" s="7">
        <f>'2019_Inc_27.02.20'!$T41</f>
        <v>1168.0860691300161</v>
      </c>
      <c r="G54" s="7">
        <f>'2019_Inc_02.03.20'!$T41</f>
        <v>1342.264936100963</v>
      </c>
      <c r="H54" s="7">
        <f>'2019_Inc_09.03.20'!$T41</f>
        <v>1434.3765409173202</v>
      </c>
      <c r="I54" s="7">
        <f>'2019_Inc_16.03.20'!$T41</f>
        <v>1495.4701768172019</v>
      </c>
      <c r="J54" s="7">
        <f>'2019_Inc_23.03.20'!$T41</f>
        <v>1602.272000692981</v>
      </c>
    </row>
    <row r="55" spans="1:10">
      <c r="A55" t="s">
        <v>182</v>
      </c>
      <c r="B55" s="7">
        <f>'2019_Inc_13.02.20'!T42</f>
        <v>940.32028920883681</v>
      </c>
      <c r="C55" s="7">
        <f>'2019_Inc_14.02.20'!T42</f>
        <v>1475.4761590251871</v>
      </c>
      <c r="D55" s="7">
        <f>'2019_Inc_17.02.20'!T42</f>
        <v>2785.2610143993129</v>
      </c>
      <c r="E55" s="7">
        <f>'2019_Inc_19.02.20'!$T42</f>
        <v>4033.85238655182</v>
      </c>
      <c r="F55" s="7">
        <f>'2019_Inc_27.02.20'!$T42</f>
        <v>7264.1859705213437</v>
      </c>
      <c r="G55" s="7">
        <f>'2019_Inc_02.03.20'!$T42</f>
        <v>8572.8994173345509</v>
      </c>
      <c r="H55" s="7">
        <f>'2019_Inc_09.03.20'!$T42</f>
        <v>10795.321042919557</v>
      </c>
      <c r="I55" s="7" t="e">
        <f>'2019_Inc_16.03.20'!$T42</f>
        <v>#VALUE!</v>
      </c>
      <c r="J55" s="7" t="e">
        <f>'2019_Inc_23.03.20'!$T42</f>
        <v>#VALUE!</v>
      </c>
    </row>
    <row r="56" spans="1:10">
      <c r="A56" t="s">
        <v>183</v>
      </c>
      <c r="B56" s="7">
        <f>'2019_Inc_13.02.20'!T43</f>
        <v>805.43468258109942</v>
      </c>
      <c r="C56" s="7">
        <f>'2019_Inc_14.02.20'!T43</f>
        <v>1215.8073954710212</v>
      </c>
      <c r="D56" s="7">
        <f>'2019_Inc_17.02.20'!T43</f>
        <v>2121.4960223542648</v>
      </c>
      <c r="E56" s="7">
        <f>'2019_Inc_19.02.20'!$T43</f>
        <v>2494.8417662160841</v>
      </c>
      <c r="F56" s="7">
        <f>'2019_Inc_27.02.20'!$T43</f>
        <v>3155.9006844664004</v>
      </c>
      <c r="G56" s="7">
        <f>'2019_Inc_02.03.20'!$T43</f>
        <v>3358.6156478813477</v>
      </c>
      <c r="H56" s="7">
        <f>'2019_Inc_09.03.20'!$T43</f>
        <v>3642.0411922628905</v>
      </c>
      <c r="I56" s="7">
        <f>'2019_Inc_16.03.20'!$T43</f>
        <v>3685.0794508629556</v>
      </c>
      <c r="J56" s="7">
        <f>'2019_Inc_23.03.20'!$T43</f>
        <v>3713.0148010057119</v>
      </c>
    </row>
    <row r="57" spans="1:10">
      <c r="A57" t="s">
        <v>184</v>
      </c>
      <c r="B57" s="7">
        <f>'2019_Inc_13.02.20'!T44</f>
        <v>487.51425831220416</v>
      </c>
      <c r="C57" s="7">
        <f>'2019_Inc_14.02.20'!T44</f>
        <v>781.27183436926009</v>
      </c>
      <c r="D57" s="7">
        <f>'2019_Inc_17.02.20'!T44</f>
        <v>1321.9859306407297</v>
      </c>
      <c r="E57" s="7">
        <f>'2019_Inc_19.02.20'!$T44</f>
        <v>1604.6379268577832</v>
      </c>
      <c r="F57" s="7">
        <f>'2019_Inc_27.02.20'!$T44</f>
        <v>2128.040369801864</v>
      </c>
      <c r="G57" s="7">
        <f>'2019_Inc_02.03.20'!$T44</f>
        <v>2132.4346557097697</v>
      </c>
      <c r="H57" s="7">
        <f>'2019_Inc_09.03.20'!$T44</f>
        <v>2203.5331897516062</v>
      </c>
      <c r="I57" s="7">
        <f>'2019_Inc_16.03.20'!$T44</f>
        <v>2228.6255284951303</v>
      </c>
      <c r="J57" s="7">
        <f>'2019_Inc_23.03.20'!$T44</f>
        <v>2163.9088034560882</v>
      </c>
    </row>
  </sheetData>
  <conditionalFormatting sqref="B31:J57">
    <cfRule type="cellIs" dxfId="11" priority="1" operator="greaterThan">
      <formula>10000</formula>
    </cfRule>
  </conditionalFormatting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12" workbookViewId="0">
      <selection activeCell="T16" sqref="T16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43892</v>
      </c>
      <c r="C3" s="55">
        <v>2992</v>
      </c>
      <c r="D3" s="44">
        <v>1646.4</v>
      </c>
      <c r="E3" s="56">
        <v>426.59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43892</v>
      </c>
      <c r="C4" s="55">
        <v>2992</v>
      </c>
      <c r="D4" s="56">
        <v>1483.3</v>
      </c>
      <c r="E4" s="56">
        <v>378.72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43892</v>
      </c>
      <c r="C5" s="55">
        <v>2992</v>
      </c>
      <c r="D5" s="44">
        <v>1345.1</v>
      </c>
      <c r="E5" s="56">
        <v>345.08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43892</v>
      </c>
      <c r="C6" s="55">
        <v>2992</v>
      </c>
      <c r="D6" s="56">
        <v>1176</v>
      </c>
      <c r="E6" s="56">
        <v>299.02999999999997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43892</v>
      </c>
      <c r="C7" s="55">
        <v>2992</v>
      </c>
      <c r="D7" s="44">
        <v>1042.7</v>
      </c>
      <c r="E7" s="56">
        <v>279.25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43892</v>
      </c>
      <c r="C8" s="55">
        <v>2992</v>
      </c>
      <c r="D8" s="56">
        <v>838.43</v>
      </c>
      <c r="E8" s="56">
        <v>224.06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43892</v>
      </c>
      <c r="C9" s="55">
        <v>2992</v>
      </c>
      <c r="D9" s="44">
        <v>728.01</v>
      </c>
      <c r="E9" s="56">
        <v>188.96</v>
      </c>
      <c r="F9" s="57">
        <f t="shared" si="0"/>
        <v>5.984</v>
      </c>
      <c r="G9" s="60" t="s">
        <v>70</v>
      </c>
      <c r="H9" s="60"/>
      <c r="I9" s="61">
        <f>SLOPE(F3:F15,D3:D15)</f>
        <v>8.9615498216634691E-3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43892</v>
      </c>
      <c r="C10" s="55">
        <v>2992</v>
      </c>
      <c r="D10" s="44">
        <v>524.37</v>
      </c>
      <c r="E10" s="56">
        <v>136.38999999999999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-0.20242939903475232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43892</v>
      </c>
      <c r="C11" s="55">
        <v>2992</v>
      </c>
      <c r="D11" s="44">
        <v>383.57</v>
      </c>
      <c r="E11" s="56">
        <v>102.56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43892</v>
      </c>
      <c r="C12" s="55">
        <v>2992</v>
      </c>
      <c r="D12" s="62">
        <v>144.05000000000001</v>
      </c>
      <c r="E12" s="62">
        <v>40.64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3.4992520317523763E-2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43892</v>
      </c>
      <c r="C13" s="55">
        <v>2992</v>
      </c>
      <c r="D13" s="62">
        <v>66.811999999999998</v>
      </c>
      <c r="E13" s="62">
        <v>21.300999999999998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-0.32035425361018977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43892</v>
      </c>
      <c r="C14" s="55">
        <v>2992</v>
      </c>
      <c r="D14" s="62">
        <v>29.584</v>
      </c>
      <c r="E14" s="62">
        <v>10.692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0" t="s">
        <v>121</v>
      </c>
      <c r="X14" s="140" t="s">
        <v>122</v>
      </c>
      <c r="Y14" s="140" t="s">
        <v>121</v>
      </c>
      <c r="Z14" s="140" t="s">
        <v>122</v>
      </c>
    </row>
    <row r="15" spans="1:26">
      <c r="A15" s="62">
        <v>0</v>
      </c>
      <c r="B15" s="54">
        <v>43892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0"/>
      <c r="X15" s="140"/>
      <c r="Y15" s="140"/>
      <c r="Z15" s="140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43892.680555555555</v>
      </c>
      <c r="C18" s="46">
        <v>2</v>
      </c>
      <c r="D18" s="74">
        <v>1234</v>
      </c>
      <c r="E18" s="75">
        <v>319.58</v>
      </c>
      <c r="F18" s="76">
        <f>((I$9*D18)+I$10)/C18/1000</f>
        <v>5.4280615404489847E-3</v>
      </c>
      <c r="G18" s="76">
        <f>((I$12*E18)+I$13)/C18/1000</f>
        <v>5.4312776947320262E-3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19.222222222218988</v>
      </c>
      <c r="K18" s="78">
        <f>J18*24</f>
        <v>461.33333333325572</v>
      </c>
      <c r="L18" s="79">
        <f>jar_information!H3</f>
        <v>1065.6802721088436</v>
      </c>
      <c r="M18" s="78">
        <f>F18*L18</f>
        <v>5.7845780994492229</v>
      </c>
      <c r="N18" s="78">
        <f>M18*1.83</f>
        <v>10.585777921992078</v>
      </c>
      <c r="O18" s="80">
        <f t="shared" ref="O18:O44" si="2">N18*(12/(12+(16*2)))</f>
        <v>2.8870303423614754</v>
      </c>
      <c r="P18" s="81">
        <f>O18*(400/(400+L18))</f>
        <v>0.78790180840943469</v>
      </c>
      <c r="Q18" s="82"/>
      <c r="R18" s="82">
        <f>Q18/314.7</f>
        <v>0</v>
      </c>
      <c r="S18" s="82">
        <f>R18/P18*100</f>
        <v>0</v>
      </c>
      <c r="T18" s="83">
        <f>F18*1000000</f>
        <v>5428.0615404489845</v>
      </c>
      <c r="U18" s="7">
        <f>M18/L18*100</f>
        <v>0.54280615404489851</v>
      </c>
      <c r="V18" s="94">
        <f>O18/K18</f>
        <v>6.2580137478944241E-3</v>
      </c>
      <c r="W18" s="101">
        <f t="shared" ref="W18:W23" si="3">V18*24*5</f>
        <v>0.75096164974733093</v>
      </c>
      <c r="X18" s="101">
        <f t="shared" ref="X18:X23" si="4">V18*24*7</f>
        <v>1.0513463096462634</v>
      </c>
      <c r="Y18" s="102">
        <f t="shared" ref="Y18:Y23" si="5">W18*(400/(400+L18))</f>
        <v>0.20494555710075449</v>
      </c>
      <c r="Z18" s="102">
        <f t="shared" ref="Z18:Z29" si="6">X18*(400/(400+L18))</f>
        <v>0.28692377994105633</v>
      </c>
    </row>
    <row r="19" spans="1:27">
      <c r="A19" s="30" t="s">
        <v>159</v>
      </c>
      <c r="B19" s="73">
        <f t="shared" ref="B19:B44" si="7">$B$3+H19</f>
        <v>43892.680555555555</v>
      </c>
      <c r="C19" s="46">
        <v>5</v>
      </c>
      <c r="D19" s="84">
        <v>929.48</v>
      </c>
      <c r="E19" s="85">
        <v>241.09</v>
      </c>
      <c r="F19" s="76">
        <f t="shared" ref="F19:F44" si="8">((I$9*D19)+I$10)/C19/1000</f>
        <v>1.6254303858410019E-3</v>
      </c>
      <c r="G19" s="76">
        <f t="shared" ref="G19:G44" si="9">((I$12*E19)+I$13)/C19/1000</f>
        <v>1.6231984939483225E-3</v>
      </c>
      <c r="H19" s="100">
        <v>0.68055555555555547</v>
      </c>
      <c r="I19" s="77">
        <f>jar_information!M4</f>
        <v>43873.458333333336</v>
      </c>
      <c r="J19" s="78">
        <f t="shared" si="1"/>
        <v>19.222222222218988</v>
      </c>
      <c r="K19" s="78">
        <f t="shared" ref="K19:K44" si="10">J19*24</f>
        <v>461.33333333325572</v>
      </c>
      <c r="L19" s="79">
        <f>jar_information!H4</f>
        <v>1090.1223690651004</v>
      </c>
      <c r="M19" s="78">
        <f t="shared" ref="M19:M44" si="11">F19*L19</f>
        <v>1.7719180229633933</v>
      </c>
      <c r="N19" s="78">
        <f t="shared" ref="N19:N44" si="12">M19*1.83</f>
        <v>3.2426099820230099</v>
      </c>
      <c r="O19" s="80">
        <f t="shared" si="2"/>
        <v>0.88434817691536627</v>
      </c>
      <c r="P19" s="81">
        <f t="shared" ref="P19:P44" si="13">O19*(400/(400+L19))</f>
        <v>0.23738941050061663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1625.4303858410019</v>
      </c>
      <c r="U19" s="7">
        <f t="shared" ref="U19:U44" si="17">M19/L19*100</f>
        <v>0.16254303858410019</v>
      </c>
      <c r="V19" s="94">
        <f t="shared" ref="V19:V44" si="18">O19/K19</f>
        <v>1.9169396898457696E-3</v>
      </c>
      <c r="W19" s="101">
        <f t="shared" si="3"/>
        <v>0.23003276278149237</v>
      </c>
      <c r="X19" s="101">
        <f t="shared" si="4"/>
        <v>0.32204586789408929</v>
      </c>
      <c r="Y19" s="102">
        <f t="shared" si="5"/>
        <v>6.1748690592656336E-2</v>
      </c>
      <c r="Z19" s="102">
        <f t="shared" si="6"/>
        <v>8.6448166829718856E-2</v>
      </c>
    </row>
    <row r="20" spans="1:27">
      <c r="A20" s="30" t="s">
        <v>160</v>
      </c>
      <c r="B20" s="73">
        <f t="shared" si="7"/>
        <v>43892.680555555555</v>
      </c>
      <c r="C20" s="46">
        <v>5</v>
      </c>
      <c r="D20" s="84">
        <v>699.93</v>
      </c>
      <c r="E20" s="85">
        <v>180.68</v>
      </c>
      <c r="F20" s="76">
        <f t="shared" si="8"/>
        <v>1.214005633528432E-3</v>
      </c>
      <c r="G20" s="76">
        <f t="shared" si="9"/>
        <v>1.2004188634720007E-3</v>
      </c>
      <c r="H20" s="100">
        <v>0.68055555555555547</v>
      </c>
      <c r="I20" s="77">
        <f>jar_information!M5</f>
        <v>43873.458333333336</v>
      </c>
      <c r="J20" s="78">
        <f t="shared" si="1"/>
        <v>19.222222222218988</v>
      </c>
      <c r="K20" s="78">
        <f t="shared" si="10"/>
        <v>461.33333333325572</v>
      </c>
      <c r="L20" s="79">
        <f>jar_information!H5</f>
        <v>1080.3025866276234</v>
      </c>
      <c r="M20" s="78">
        <f t="shared" si="11"/>
        <v>1.3114934260812718</v>
      </c>
      <c r="N20" s="78">
        <f t="shared" si="12"/>
        <v>2.4000329697287275</v>
      </c>
      <c r="O20" s="80">
        <f t="shared" si="2"/>
        <v>0.65455444628965287</v>
      </c>
      <c r="P20" s="81">
        <f t="shared" si="13"/>
        <v>0.1768704458676485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1214.0056335284319</v>
      </c>
      <c r="U20" s="7">
        <f t="shared" si="17"/>
        <v>0.1214005633528432</v>
      </c>
      <c r="V20" s="94">
        <f t="shared" si="18"/>
        <v>1.418831892246596E-3</v>
      </c>
      <c r="W20" s="101">
        <f t="shared" si="3"/>
        <v>0.17025982706959153</v>
      </c>
      <c r="X20" s="101">
        <f t="shared" si="4"/>
        <v>0.23836375789742814</v>
      </c>
      <c r="Y20" s="102">
        <f t="shared" si="5"/>
        <v>4.6006763375985672E-2</v>
      </c>
      <c r="Z20" s="102">
        <f t="shared" si="6"/>
        <v>6.440946872637994E-2</v>
      </c>
    </row>
    <row r="21" spans="1:27">
      <c r="A21" s="30" t="s">
        <v>161</v>
      </c>
      <c r="B21" s="73">
        <f t="shared" si="7"/>
        <v>43892.680555555555</v>
      </c>
      <c r="C21" s="46">
        <v>2</v>
      </c>
      <c r="D21" s="84">
        <v>1158.0999999999999</v>
      </c>
      <c r="E21" s="85">
        <v>304.43</v>
      </c>
      <c r="F21" s="76">
        <f t="shared" si="8"/>
        <v>5.0879707247168549E-3</v>
      </c>
      <c r="G21" s="76">
        <f t="shared" si="9"/>
        <v>5.1662093533267851E-3</v>
      </c>
      <c r="H21" s="100">
        <v>0.68055555555555547</v>
      </c>
      <c r="I21" s="77">
        <f>jar_information!M6</f>
        <v>43873.458333333336</v>
      </c>
      <c r="J21" s="78">
        <f t="shared" si="1"/>
        <v>19.222222222218988</v>
      </c>
      <c r="K21" s="78">
        <f t="shared" si="10"/>
        <v>461.33333333325572</v>
      </c>
      <c r="L21" s="79">
        <f>jar_information!H6</f>
        <v>1090.1223690651004</v>
      </c>
      <c r="M21" s="78">
        <f t="shared" si="11"/>
        <v>5.546510700162214</v>
      </c>
      <c r="N21" s="78">
        <f t="shared" si="12"/>
        <v>10.150114581296853</v>
      </c>
      <c r="O21" s="80">
        <f t="shared" si="2"/>
        <v>2.7682130676264141</v>
      </c>
      <c r="P21" s="81">
        <f t="shared" si="13"/>
        <v>0.74308342055510102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5087.9707247168553</v>
      </c>
      <c r="U21" s="7">
        <f t="shared" si="17"/>
        <v>0.50879707247168549</v>
      </c>
      <c r="V21" s="94">
        <f t="shared" si="18"/>
        <v>6.0004618517923696E-3</v>
      </c>
      <c r="W21" s="101">
        <f t="shared" si="3"/>
        <v>0.72005542221508434</v>
      </c>
      <c r="X21" s="101">
        <f t="shared" si="4"/>
        <v>1.0080775911011179</v>
      </c>
      <c r="Y21" s="102">
        <f t="shared" si="5"/>
        <v>0.19328759494211084</v>
      </c>
      <c r="Z21" s="102">
        <f t="shared" si="6"/>
        <v>0.27060263291895514</v>
      </c>
    </row>
    <row r="22" spans="1:27">
      <c r="A22" s="30" t="s">
        <v>162</v>
      </c>
      <c r="B22" s="73">
        <f t="shared" si="7"/>
        <v>43892.680555555555</v>
      </c>
      <c r="C22" s="46">
        <v>3</v>
      </c>
      <c r="D22" s="84">
        <v>847.49</v>
      </c>
      <c r="E22" s="85">
        <v>228.49</v>
      </c>
      <c r="F22" s="76">
        <f t="shared" si="8"/>
        <v>2.4641314864422737E-3</v>
      </c>
      <c r="G22" s="76">
        <f t="shared" si="9"/>
        <v>2.5583622379136053E-3</v>
      </c>
      <c r="H22" s="100">
        <v>0.68055555555555547</v>
      </c>
      <c r="I22" s="77">
        <f>jar_information!M7</f>
        <v>43873.458333333336</v>
      </c>
      <c r="J22" s="78">
        <f t="shared" si="1"/>
        <v>19.222222222218988</v>
      </c>
      <c r="K22" s="78">
        <f t="shared" si="10"/>
        <v>461.33333333325572</v>
      </c>
      <c r="L22" s="79">
        <f>jar_information!H7</f>
        <v>1065.6802721088436</v>
      </c>
      <c r="M22" s="78">
        <f t="shared" si="11"/>
        <v>2.6259763129837714</v>
      </c>
      <c r="N22" s="78">
        <f t="shared" si="12"/>
        <v>4.8055366527603018</v>
      </c>
      <c r="O22" s="80">
        <f t="shared" si="2"/>
        <v>1.3106009052982641</v>
      </c>
      <c r="P22" s="81">
        <f t="shared" si="13"/>
        <v>0.35767716335911415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2464.1314864422739</v>
      </c>
      <c r="U22" s="7">
        <f t="shared" si="17"/>
        <v>0.24641314864422736</v>
      </c>
      <c r="V22" s="94">
        <f t="shared" si="18"/>
        <v>2.840897916109432E-3</v>
      </c>
      <c r="W22" s="101">
        <f t="shared" si="3"/>
        <v>0.34090774993313189</v>
      </c>
      <c r="X22" s="101">
        <f t="shared" si="4"/>
        <v>0.47727084990638458</v>
      </c>
      <c r="Y22" s="102">
        <f t="shared" si="5"/>
        <v>9.3037412434467323E-2</v>
      </c>
      <c r="Z22" s="102">
        <f t="shared" si="6"/>
        <v>0.13025237740825424</v>
      </c>
    </row>
    <row r="23" spans="1:27">
      <c r="A23" s="30" t="s">
        <v>163</v>
      </c>
      <c r="B23" s="73">
        <f t="shared" si="7"/>
        <v>43892.680555555555</v>
      </c>
      <c r="C23" s="46">
        <v>3</v>
      </c>
      <c r="D23" s="84">
        <v>1156.2</v>
      </c>
      <c r="E23" s="85">
        <v>308.07</v>
      </c>
      <c r="F23" s="76">
        <f t="shared" si="8"/>
        <v>3.3863048349241837E-3</v>
      </c>
      <c r="G23" s="76">
        <f t="shared" si="9"/>
        <v>3.4865971602031183E-3</v>
      </c>
      <c r="H23" s="100">
        <v>0.68055555555555547</v>
      </c>
      <c r="I23" s="77">
        <f>jar_information!M8</f>
        <v>43873.458333333336</v>
      </c>
      <c r="J23" s="78">
        <f t="shared" si="1"/>
        <v>19.222222222218988</v>
      </c>
      <c r="K23" s="78">
        <f t="shared" si="10"/>
        <v>461.33333333325572</v>
      </c>
      <c r="L23" s="79">
        <f>jar_information!H8</f>
        <v>1080.3025866276234</v>
      </c>
      <c r="M23" s="78">
        <f t="shared" si="11"/>
        <v>3.6582338722782231</v>
      </c>
      <c r="N23" s="78">
        <f t="shared" si="12"/>
        <v>6.6945679862691483</v>
      </c>
      <c r="O23" s="80">
        <f t="shared" si="2"/>
        <v>1.8257912689824949</v>
      </c>
      <c r="P23" s="81">
        <f t="shared" si="13"/>
        <v>0.49335623283397817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3386.3048349241835</v>
      </c>
      <c r="U23" s="7">
        <f t="shared" si="17"/>
        <v>0.33863048349241837</v>
      </c>
      <c r="V23" s="94">
        <f t="shared" si="18"/>
        <v>3.9576400339222583E-3</v>
      </c>
      <c r="W23" s="101">
        <f t="shared" si="3"/>
        <v>0.47491680407067094</v>
      </c>
      <c r="X23" s="101">
        <f t="shared" si="4"/>
        <v>0.66488352569893938</v>
      </c>
      <c r="Y23" s="102">
        <f t="shared" si="5"/>
        <v>0.12832965593949563</v>
      </c>
      <c r="Z23" s="102">
        <f t="shared" si="6"/>
        <v>0.17966151831529392</v>
      </c>
    </row>
    <row r="24" spans="1:27">
      <c r="A24" s="30" t="s">
        <v>164</v>
      </c>
      <c r="B24" s="73">
        <f t="shared" si="7"/>
        <v>43892.680555555555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19.222222222218988</v>
      </c>
      <c r="K24" s="78">
        <f t="shared" si="10"/>
        <v>461.33333333325572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43892.680555555555</v>
      </c>
      <c r="C25" s="46">
        <v>1</v>
      </c>
      <c r="D25" s="84">
        <v>844.5</v>
      </c>
      <c r="E25" s="85">
        <v>219.81</v>
      </c>
      <c r="F25" s="76">
        <f t="shared" si="8"/>
        <v>7.3655994253600471E-3</v>
      </c>
      <c r="G25" s="76">
        <f t="shared" si="9"/>
        <v>7.3713516373847083E-3</v>
      </c>
      <c r="H25" s="100">
        <v>0.68055555555555547</v>
      </c>
      <c r="I25" s="77">
        <f>jar_information!M10</f>
        <v>43873.458333333336</v>
      </c>
      <c r="J25" s="78">
        <f t="shared" si="1"/>
        <v>19.222222222218988</v>
      </c>
      <c r="K25" s="78">
        <f t="shared" si="10"/>
        <v>461.33333333325572</v>
      </c>
      <c r="L25" s="79">
        <f>jar_information!H10</f>
        <v>1080.3025866276234</v>
      </c>
      <c r="M25" s="78">
        <f t="shared" si="11"/>
        <v>7.9570761112793962</v>
      </c>
      <c r="N25" s="78">
        <f t="shared" si="12"/>
        <v>14.561449283641295</v>
      </c>
      <c r="O25" s="80">
        <f t="shared" si="2"/>
        <v>3.9713043500839893</v>
      </c>
      <c r="P25" s="81">
        <f t="shared" si="13"/>
        <v>1.0731061030248643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7365.5994253600475</v>
      </c>
      <c r="U25" s="7">
        <f t="shared" si="17"/>
        <v>0.73655994253600476</v>
      </c>
      <c r="V25" s="94">
        <f t="shared" si="18"/>
        <v>8.6083186779291714E-3</v>
      </c>
      <c r="W25" s="101">
        <f t="shared" ref="W25:W29" si="19">V25*24*5</f>
        <v>1.0329982413515006</v>
      </c>
      <c r="X25" s="101">
        <f t="shared" ref="X25:X29" si="20">V25*24*7</f>
        <v>1.4461975378921008</v>
      </c>
      <c r="Y25" s="102">
        <f t="shared" ref="Y25:Y29" si="21">W25*(400/(400+L25))</f>
        <v>0.27913164529553192</v>
      </c>
      <c r="Z25" s="102">
        <f t="shared" si="6"/>
        <v>0.3907843034137447</v>
      </c>
    </row>
    <row r="26" spans="1:27">
      <c r="A26" s="30" t="s">
        <v>166</v>
      </c>
      <c r="B26" s="73">
        <f t="shared" si="7"/>
        <v>43892.680555555555</v>
      </c>
      <c r="C26" s="46">
        <v>3</v>
      </c>
      <c r="D26" s="84">
        <v>1455.2</v>
      </c>
      <c r="E26" s="85">
        <v>384.74</v>
      </c>
      <c r="F26" s="76">
        <f t="shared" si="8"/>
        <v>4.2794726338166427E-3</v>
      </c>
      <c r="G26" s="76">
        <f t="shared" si="9"/>
        <v>4.3808893377846343E-3</v>
      </c>
      <c r="H26" s="100">
        <v>0.68055555555555547</v>
      </c>
      <c r="I26" s="77">
        <f>jar_information!M11</f>
        <v>43873.458333333336</v>
      </c>
      <c r="J26" s="78">
        <f t="shared" si="1"/>
        <v>19.222222222218988</v>
      </c>
      <c r="K26" s="78">
        <f t="shared" si="10"/>
        <v>461.33333333325572</v>
      </c>
      <c r="L26" s="79">
        <f>jar_information!H11</f>
        <v>1051.1852926947267</v>
      </c>
      <c r="M26" s="78">
        <f t="shared" si="11"/>
        <v>4.4985186931576209</v>
      </c>
      <c r="N26" s="78">
        <f t="shared" si="12"/>
        <v>8.2322892084784467</v>
      </c>
      <c r="O26" s="80">
        <f t="shared" si="2"/>
        <v>2.2451697841304852</v>
      </c>
      <c r="P26" s="81">
        <f t="shared" si="13"/>
        <v>0.6188513060138302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4279.4726338166429</v>
      </c>
      <c r="U26" s="7">
        <f t="shared" si="17"/>
        <v>0.42794726338166428</v>
      </c>
      <c r="V26" s="94">
        <f t="shared" si="18"/>
        <v>4.8666975089541823E-3</v>
      </c>
      <c r="W26" s="101">
        <f t="shared" si="19"/>
        <v>0.58400370107450184</v>
      </c>
      <c r="X26" s="101">
        <f t="shared" si="20"/>
        <v>0.81760518150430261</v>
      </c>
      <c r="Y26" s="102">
        <f t="shared" si="21"/>
        <v>0.16097288306720833</v>
      </c>
      <c r="Z26" s="102">
        <f t="shared" si="6"/>
        <v>0.22536203629409166</v>
      </c>
    </row>
    <row r="27" spans="1:27">
      <c r="A27" s="30" t="s">
        <v>167</v>
      </c>
      <c r="B27" s="73">
        <f t="shared" si="7"/>
        <v>43892.680555555555</v>
      </c>
      <c r="C27" s="46">
        <v>3</v>
      </c>
      <c r="D27" s="84">
        <v>1225.5</v>
      </c>
      <c r="E27" s="85">
        <v>320.11</v>
      </c>
      <c r="F27" s="76">
        <f t="shared" si="8"/>
        <v>3.59331663580461E-3</v>
      </c>
      <c r="G27" s="76">
        <f t="shared" si="9"/>
        <v>3.6270338084107806E-3</v>
      </c>
      <c r="H27" s="100">
        <v>0.68055555555555547</v>
      </c>
      <c r="I27" s="77">
        <f>jar_information!M12</f>
        <v>43873.458333333336</v>
      </c>
      <c r="J27" s="78">
        <f t="shared" si="1"/>
        <v>19.222222222218988</v>
      </c>
      <c r="K27" s="78">
        <f t="shared" si="10"/>
        <v>461.33333333325572</v>
      </c>
      <c r="L27" s="79">
        <f>jar_information!H12</f>
        <v>1080.3025866276234</v>
      </c>
      <c r="M27" s="78">
        <f t="shared" si="11"/>
        <v>3.88186925623179</v>
      </c>
      <c r="N27" s="78">
        <f t="shared" si="12"/>
        <v>7.1038207389041759</v>
      </c>
      <c r="O27" s="80">
        <f t="shared" si="2"/>
        <v>1.937405656064775</v>
      </c>
      <c r="P27" s="81">
        <f t="shared" si="13"/>
        <v>0.52351611719560898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3593.3166358046101</v>
      </c>
      <c r="U27" s="7">
        <f t="shared" si="17"/>
        <v>0.35933166358046098</v>
      </c>
      <c r="V27" s="94">
        <f t="shared" si="18"/>
        <v>4.199578734245161E-3</v>
      </c>
      <c r="W27" s="101">
        <f t="shared" si="19"/>
        <v>0.50394944810941933</v>
      </c>
      <c r="X27" s="101">
        <f t="shared" si="20"/>
        <v>0.70552922735318713</v>
      </c>
      <c r="Y27" s="102">
        <f t="shared" si="21"/>
        <v>0.13617471256535471</v>
      </c>
      <c r="Z27" s="102">
        <f t="shared" si="6"/>
        <v>0.19064459759149663</v>
      </c>
    </row>
    <row r="28" spans="1:27">
      <c r="A28" s="30" t="s">
        <v>168</v>
      </c>
      <c r="B28" s="73">
        <f t="shared" si="7"/>
        <v>43892.680555555555</v>
      </c>
      <c r="C28" s="46">
        <v>3</v>
      </c>
      <c r="D28" s="84">
        <v>1323.3</v>
      </c>
      <c r="E28" s="85">
        <v>332.14</v>
      </c>
      <c r="F28" s="76">
        <f t="shared" si="8"/>
        <v>3.8854631599908383E-3</v>
      </c>
      <c r="G28" s="76">
        <f t="shared" si="9"/>
        <v>3.7673538148840515E-3</v>
      </c>
      <c r="H28" s="100">
        <v>0.68055555555555547</v>
      </c>
      <c r="I28" s="77">
        <f>jar_information!M13</f>
        <v>43873.458333333336</v>
      </c>
      <c r="J28" s="78">
        <f t="shared" si="1"/>
        <v>19.222222222218988</v>
      </c>
      <c r="K28" s="78">
        <f t="shared" si="10"/>
        <v>461.33333333325572</v>
      </c>
      <c r="L28" s="79">
        <f>jar_information!H13</f>
        <v>1090.1223690651004</v>
      </c>
      <c r="M28" s="78">
        <f t="shared" si="11"/>
        <v>4.235630304884384</v>
      </c>
      <c r="N28" s="78">
        <f t="shared" si="12"/>
        <v>7.7512034579384226</v>
      </c>
      <c r="O28" s="80">
        <f t="shared" si="2"/>
        <v>2.1139645794377513</v>
      </c>
      <c r="P28" s="81">
        <f t="shared" si="13"/>
        <v>0.56746066586841404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3885.4631599908384</v>
      </c>
      <c r="U28" s="7">
        <f t="shared" si="17"/>
        <v>0.38854631599908385</v>
      </c>
      <c r="V28" s="94">
        <f t="shared" si="18"/>
        <v>4.5822931635219081E-3</v>
      </c>
      <c r="W28" s="101">
        <f t="shared" si="19"/>
        <v>0.54987517962262888</v>
      </c>
      <c r="X28" s="101">
        <f t="shared" si="20"/>
        <v>0.76982525147168057</v>
      </c>
      <c r="Y28" s="102">
        <f t="shared" si="21"/>
        <v>0.14760537551493019</v>
      </c>
      <c r="Z28" s="102">
        <f t="shared" si="6"/>
        <v>0.20664752572090228</v>
      </c>
    </row>
    <row r="29" spans="1:27">
      <c r="A29" s="30" t="s">
        <v>169</v>
      </c>
      <c r="B29" s="73">
        <f t="shared" si="7"/>
        <v>43892.680555555555</v>
      </c>
      <c r="C29" s="46">
        <v>2</v>
      </c>
      <c r="D29" s="84">
        <v>1265.2</v>
      </c>
      <c r="E29" s="85">
        <v>330.57</v>
      </c>
      <c r="F29" s="76">
        <f t="shared" si="8"/>
        <v>5.5678617176669349E-3</v>
      </c>
      <c r="G29" s="76">
        <f t="shared" si="9"/>
        <v>5.6235615938768201E-3</v>
      </c>
      <c r="H29" s="100">
        <v>0.68055555555555547</v>
      </c>
      <c r="I29" s="77">
        <f>jar_information!M14</f>
        <v>43873.458333333336</v>
      </c>
      <c r="J29" s="78">
        <f t="shared" si="1"/>
        <v>19.222222222218988</v>
      </c>
      <c r="K29" s="78">
        <f t="shared" si="10"/>
        <v>461.33333333325572</v>
      </c>
      <c r="L29" s="79">
        <f>jar_information!H14</f>
        <v>1085.2052785923754</v>
      </c>
      <c r="M29" s="78">
        <f t="shared" si="11"/>
        <v>6.0422729264845678</v>
      </c>
      <c r="N29" s="78">
        <f t="shared" si="12"/>
        <v>11.057359455466759</v>
      </c>
      <c r="O29" s="80">
        <f t="shared" si="2"/>
        <v>3.0156434878545704</v>
      </c>
      <c r="P29" s="81">
        <f t="shared" si="13"/>
        <v>0.81218227037617041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5567.861717666935</v>
      </c>
      <c r="U29" s="7">
        <f t="shared" si="17"/>
        <v>0.55678617176669354</v>
      </c>
      <c r="V29" s="94">
        <f t="shared" si="18"/>
        <v>6.5367994678939547E-3</v>
      </c>
      <c r="W29" s="101">
        <f t="shared" si="19"/>
        <v>0.78441593614727456</v>
      </c>
      <c r="X29" s="101">
        <f t="shared" si="20"/>
        <v>1.0981823106061843</v>
      </c>
      <c r="Y29" s="102">
        <f t="shared" si="21"/>
        <v>0.21126128420192958</v>
      </c>
      <c r="Z29" s="102">
        <f t="shared" si="6"/>
        <v>0.29576579788270135</v>
      </c>
    </row>
    <row r="30" spans="1:27">
      <c r="A30" t="s">
        <v>170</v>
      </c>
      <c r="B30" s="73">
        <f t="shared" si="7"/>
        <v>43892.680555555555</v>
      </c>
      <c r="C30" s="46">
        <v>3</v>
      </c>
      <c r="D30" s="84">
        <v>1560.2</v>
      </c>
      <c r="E30" s="85">
        <v>400.42</v>
      </c>
      <c r="F30" s="76">
        <f t="shared" si="8"/>
        <v>4.5931268775748638E-3</v>
      </c>
      <c r="G30" s="76">
        <f t="shared" si="9"/>
        <v>4.5637835773108927E-3</v>
      </c>
      <c r="H30" s="100">
        <v>0.68055555555555547</v>
      </c>
      <c r="I30" s="77">
        <f>jar_information!M15</f>
        <v>43873.458333333336</v>
      </c>
      <c r="J30" s="78">
        <f t="shared" si="1"/>
        <v>19.222222222218988</v>
      </c>
      <c r="K30" s="78">
        <f t="shared" si="10"/>
        <v>461.33333333325572</v>
      </c>
      <c r="L30" s="79">
        <f>jar_information!H15</f>
        <v>1065.6802721088436</v>
      </c>
      <c r="M30" s="78">
        <f t="shared" si="11"/>
        <v>4.894804700724424</v>
      </c>
      <c r="N30" s="78">
        <f t="shared" si="12"/>
        <v>8.9574926023256971</v>
      </c>
      <c r="O30" s="80">
        <f t="shared" si="2"/>
        <v>2.4429525279070083</v>
      </c>
      <c r="P30" s="81">
        <f t="shared" si="13"/>
        <v>0.66670816941325151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4593.126877574864</v>
      </c>
      <c r="U30" s="7">
        <f t="shared" si="17"/>
        <v>0.4593126877574864</v>
      </c>
      <c r="V30" s="94">
        <f t="shared" si="18"/>
        <v>5.2954173292790886E-3</v>
      </c>
    </row>
    <row r="31" spans="1:27">
      <c r="A31" t="s">
        <v>171</v>
      </c>
      <c r="B31" s="73">
        <f t="shared" si="7"/>
        <v>43892.680555555555</v>
      </c>
      <c r="C31" s="46">
        <v>3</v>
      </c>
      <c r="D31" s="84">
        <v>1229.3</v>
      </c>
      <c r="E31" s="85">
        <v>349.39</v>
      </c>
      <c r="F31" s="76">
        <f t="shared" si="8"/>
        <v>3.6046679322453835E-3</v>
      </c>
      <c r="G31" s="76">
        <f t="shared" si="9"/>
        <v>3.9685608067098121E-3</v>
      </c>
      <c r="H31" s="100">
        <v>0.68055555555555547</v>
      </c>
      <c r="I31" s="77">
        <f>jar_information!M16</f>
        <v>43873.458333333336</v>
      </c>
      <c r="J31" s="78">
        <f t="shared" si="1"/>
        <v>19.222222222218988</v>
      </c>
      <c r="K31" s="78">
        <f t="shared" si="10"/>
        <v>461.33333333325572</v>
      </c>
      <c r="L31" s="79">
        <f>jar_information!H16</f>
        <v>1095.0539215686276</v>
      </c>
      <c r="M31" s="78">
        <f t="shared" si="11"/>
        <v>3.9473057551579833</v>
      </c>
      <c r="N31" s="78">
        <f t="shared" si="12"/>
        <v>7.22356953193911</v>
      </c>
      <c r="O31" s="80">
        <f t="shared" si="2"/>
        <v>1.9700644178015754</v>
      </c>
      <c r="P31" s="81">
        <f t="shared" si="13"/>
        <v>0.52708852553881436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3604.6679322453833</v>
      </c>
      <c r="U31" s="7">
        <f t="shared" si="17"/>
        <v>0.36046679322453834</v>
      </c>
      <c r="V31" s="94">
        <f t="shared" si="18"/>
        <v>4.2703708478365032E-3</v>
      </c>
    </row>
    <row r="32" spans="1:27">
      <c r="A32" t="s">
        <v>172</v>
      </c>
      <c r="B32" s="73">
        <f t="shared" si="7"/>
        <v>43892.680555555555</v>
      </c>
      <c r="C32" s="46">
        <v>2</v>
      </c>
      <c r="D32" s="84">
        <v>1274.0999999999999</v>
      </c>
      <c r="E32" s="85">
        <v>329.64</v>
      </c>
      <c r="F32" s="76">
        <f t="shared" si="8"/>
        <v>5.6077406143733369E-3</v>
      </c>
      <c r="G32" s="76">
        <f t="shared" si="9"/>
        <v>5.607290071929171E-3</v>
      </c>
      <c r="H32" s="100">
        <v>0.68055555555555547</v>
      </c>
      <c r="I32" s="77">
        <f>jar_information!M17</f>
        <v>43873.458333333336</v>
      </c>
      <c r="J32" s="78">
        <f t="shared" si="1"/>
        <v>19.222222222218988</v>
      </c>
      <c r="K32" s="78">
        <f t="shared" si="10"/>
        <v>461.33333333325572</v>
      </c>
      <c r="L32" s="79">
        <f>jar_information!H17</f>
        <v>1090.1223690651004</v>
      </c>
      <c r="M32" s="78">
        <f t="shared" si="11"/>
        <v>6.1131234836432435</v>
      </c>
      <c r="N32" s="78">
        <f t="shared" si="12"/>
        <v>11.187015975067137</v>
      </c>
      <c r="O32" s="80">
        <f t="shared" si="2"/>
        <v>3.0510043568364917</v>
      </c>
      <c r="P32" s="81">
        <f t="shared" si="13"/>
        <v>0.81899431084996999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5607.7406143733369</v>
      </c>
      <c r="U32" s="7">
        <f t="shared" si="17"/>
        <v>0.56077406143733366</v>
      </c>
      <c r="V32" s="94">
        <f t="shared" si="18"/>
        <v>6.6134487503692304E-3</v>
      </c>
    </row>
    <row r="33" spans="1:27">
      <c r="A33" t="s">
        <v>173</v>
      </c>
      <c r="B33" s="73">
        <f t="shared" si="7"/>
        <v>43892.680555555555</v>
      </c>
      <c r="C33" s="46">
        <v>1</v>
      </c>
      <c r="D33" s="84">
        <v>1194.4000000000001</v>
      </c>
      <c r="E33" s="85">
        <v>305.05</v>
      </c>
      <c r="F33" s="76">
        <f t="shared" si="8"/>
        <v>1.0501245707960096E-2</v>
      </c>
      <c r="G33" s="76">
        <f t="shared" si="9"/>
        <v>1.0354114069250436E-2</v>
      </c>
      <c r="H33" s="100">
        <v>0.68055555555555547</v>
      </c>
      <c r="I33" s="77">
        <f>jar_information!M18</f>
        <v>43873.458333333336</v>
      </c>
      <c r="J33" s="78">
        <f t="shared" si="1"/>
        <v>19.222222222218988</v>
      </c>
      <c r="K33" s="78">
        <f t="shared" si="10"/>
        <v>461.33333333325572</v>
      </c>
      <c r="L33" s="79">
        <f>jar_information!H18</f>
        <v>1075.4142300194933</v>
      </c>
      <c r="M33" s="78">
        <f t="shared" si="11"/>
        <v>11.293189067271415</v>
      </c>
      <c r="N33" s="78">
        <f t="shared" si="12"/>
        <v>20.666535993106692</v>
      </c>
      <c r="O33" s="80">
        <f t="shared" si="2"/>
        <v>5.6363279981200067</v>
      </c>
      <c r="P33" s="81">
        <f t="shared" si="13"/>
        <v>1.5280665953846846</v>
      </c>
      <c r="Q33" s="82"/>
      <c r="R33" s="82">
        <f t="shared" si="14"/>
        <v>0</v>
      </c>
      <c r="S33" s="82">
        <f t="shared" si="15"/>
        <v>0</v>
      </c>
      <c r="T33" s="83">
        <f t="shared" si="16"/>
        <v>10501.245707960095</v>
      </c>
      <c r="U33" s="7">
        <f t="shared" si="17"/>
        <v>1.0501245707960096</v>
      </c>
      <c r="V33" s="94">
        <f t="shared" si="18"/>
        <v>1.2217473984366232E-2</v>
      </c>
      <c r="AA33" t="s">
        <v>188</v>
      </c>
    </row>
    <row r="34" spans="1:27">
      <c r="A34" t="s">
        <v>174</v>
      </c>
      <c r="B34" s="73">
        <f t="shared" si="7"/>
        <v>43892.680555555555</v>
      </c>
      <c r="C34" s="46">
        <v>2</v>
      </c>
      <c r="D34" s="84">
        <v>870.27</v>
      </c>
      <c r="E34" s="85">
        <v>226.8</v>
      </c>
      <c r="F34" s="76">
        <f t="shared" si="8"/>
        <v>3.7982692821321574E-3</v>
      </c>
      <c r="G34" s="76">
        <f t="shared" si="9"/>
        <v>3.8079746772020999E-3</v>
      </c>
      <c r="H34" s="100">
        <v>0.68055555555555547</v>
      </c>
      <c r="I34" s="77">
        <f>jar_information!M19</f>
        <v>43873.458333333336</v>
      </c>
      <c r="J34" s="78">
        <f t="shared" si="1"/>
        <v>19.222222222218988</v>
      </c>
      <c r="K34" s="78">
        <f t="shared" si="10"/>
        <v>461.33333333325572</v>
      </c>
      <c r="L34" s="79">
        <f>jar_information!H19</f>
        <v>1100</v>
      </c>
      <c r="M34" s="78">
        <f t="shared" si="11"/>
        <v>4.1780962103453732</v>
      </c>
      <c r="N34" s="78">
        <f t="shared" si="12"/>
        <v>7.6459160649320328</v>
      </c>
      <c r="O34" s="80">
        <f t="shared" si="2"/>
        <v>2.0852498358905542</v>
      </c>
      <c r="P34" s="81">
        <f t="shared" si="13"/>
        <v>0.55606662290414777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3798.2692821321575</v>
      </c>
      <c r="U34" s="7">
        <f t="shared" si="17"/>
        <v>0.37982692821321573</v>
      </c>
      <c r="V34" s="94">
        <f t="shared" si="18"/>
        <v>4.5200502223068754E-3</v>
      </c>
    </row>
    <row r="35" spans="1:27">
      <c r="A35" t="s">
        <v>175</v>
      </c>
      <c r="B35" s="73">
        <f t="shared" si="7"/>
        <v>43892.680555555555</v>
      </c>
      <c r="C35" s="46">
        <v>2</v>
      </c>
      <c r="D35" s="84">
        <v>1000</v>
      </c>
      <c r="E35" s="85">
        <v>267.66000000000003</v>
      </c>
      <c r="F35" s="76">
        <f t="shared" si="8"/>
        <v>4.3795602113143586E-3</v>
      </c>
      <c r="G35" s="76">
        <f t="shared" si="9"/>
        <v>4.5228718672891098E-3</v>
      </c>
      <c r="H35" s="100">
        <v>0.68055555555555547</v>
      </c>
      <c r="I35" s="77">
        <f>jar_information!M20</f>
        <v>43873.458333333336</v>
      </c>
      <c r="J35" s="78">
        <f t="shared" si="1"/>
        <v>19.222222222218988</v>
      </c>
      <c r="K35" s="78">
        <f t="shared" si="10"/>
        <v>461.33333333325572</v>
      </c>
      <c r="L35" s="79">
        <f>jar_information!H20</f>
        <v>1095.0539215686276</v>
      </c>
      <c r="M35" s="78">
        <f t="shared" si="11"/>
        <v>4.7958545841457161</v>
      </c>
      <c r="N35" s="78">
        <f t="shared" si="12"/>
        <v>8.7764138889866601</v>
      </c>
      <c r="O35" s="80">
        <f t="shared" si="2"/>
        <v>2.3935674242690888</v>
      </c>
      <c r="P35" s="81">
        <f t="shared" si="13"/>
        <v>0.64039627995697457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4379.5602113143586</v>
      </c>
      <c r="U35" s="7">
        <f t="shared" si="17"/>
        <v>0.43795602113143584</v>
      </c>
      <c r="V35" s="94">
        <f t="shared" si="18"/>
        <v>5.1883686942257763E-3</v>
      </c>
    </row>
    <row r="36" spans="1:27">
      <c r="A36" t="s">
        <v>176</v>
      </c>
      <c r="B36" s="73">
        <f t="shared" si="7"/>
        <v>43892.680555555555</v>
      </c>
      <c r="C36" s="46">
        <v>2</v>
      </c>
      <c r="D36" s="84">
        <v>978.44</v>
      </c>
      <c r="E36" s="85">
        <v>268.17</v>
      </c>
      <c r="F36" s="76">
        <f t="shared" si="8"/>
        <v>4.2829547042368262E-3</v>
      </c>
      <c r="G36" s="76">
        <f t="shared" si="9"/>
        <v>4.5317949599700796E-3</v>
      </c>
      <c r="H36" s="100">
        <v>0.68055555555555547</v>
      </c>
      <c r="I36" s="77">
        <f>jar_information!M21</f>
        <v>43873.458333333336</v>
      </c>
      <c r="J36" s="78">
        <f t="shared" si="1"/>
        <v>19.222222222218988</v>
      </c>
      <c r="K36" s="78">
        <f t="shared" si="10"/>
        <v>461.33333333325572</v>
      </c>
      <c r="L36" s="79">
        <f>jar_information!H21</f>
        <v>1075.4142300194933</v>
      </c>
      <c r="M36" s="78">
        <f t="shared" si="11"/>
        <v>4.6059504354652132</v>
      </c>
      <c r="N36" s="78">
        <f t="shared" si="12"/>
        <v>8.4288892969013407</v>
      </c>
      <c r="O36" s="80">
        <f t="shared" si="2"/>
        <v>2.2987879900640018</v>
      </c>
      <c r="P36" s="81">
        <f t="shared" si="13"/>
        <v>0.62322511015327009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4282.9547042368258</v>
      </c>
      <c r="U36" s="7">
        <f t="shared" si="17"/>
        <v>0.4282954704236826</v>
      </c>
      <c r="V36" s="94">
        <f t="shared" si="18"/>
        <v>4.982921943781189E-3</v>
      </c>
    </row>
    <row r="37" spans="1:27">
      <c r="A37" t="s">
        <v>177</v>
      </c>
      <c r="B37" s="73">
        <f t="shared" si="7"/>
        <v>43892.680555555555</v>
      </c>
      <c r="C37" s="46">
        <v>2</v>
      </c>
      <c r="D37" s="84">
        <v>954.45</v>
      </c>
      <c r="E37" s="85">
        <v>269.60000000000002</v>
      </c>
      <c r="F37" s="76">
        <f t="shared" si="8"/>
        <v>4.1754609141259735E-3</v>
      </c>
      <c r="G37" s="76">
        <f t="shared" si="9"/>
        <v>4.5568146119971085E-3</v>
      </c>
      <c r="H37" s="100">
        <v>0.68055555555555547</v>
      </c>
      <c r="I37" s="77">
        <f>jar_information!M22</f>
        <v>43873.458333333336</v>
      </c>
      <c r="J37" s="78">
        <f t="shared" si="1"/>
        <v>19.222222222218988</v>
      </c>
      <c r="K37" s="78">
        <f t="shared" si="10"/>
        <v>461.33333333325572</v>
      </c>
      <c r="L37" s="79">
        <f>jar_information!H22</f>
        <v>1090.1223690651004</v>
      </c>
      <c r="M37" s="78">
        <f t="shared" si="11"/>
        <v>4.5517633436457361</v>
      </c>
      <c r="N37" s="78">
        <f t="shared" si="12"/>
        <v>8.3297269188716978</v>
      </c>
      <c r="O37" s="80">
        <f t="shared" si="2"/>
        <v>2.2717437051468266</v>
      </c>
      <c r="P37" s="81">
        <f t="shared" si="13"/>
        <v>0.60981399979173889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4175.4609141259734</v>
      </c>
      <c r="U37" s="7">
        <f t="shared" si="17"/>
        <v>0.41754609141259735</v>
      </c>
      <c r="V37" s="94">
        <f t="shared" si="18"/>
        <v>4.9242999389029095E-3</v>
      </c>
    </row>
    <row r="38" spans="1:27">
      <c r="A38" t="s">
        <v>178</v>
      </c>
      <c r="B38" s="73">
        <f t="shared" si="7"/>
        <v>43892.680555555555</v>
      </c>
      <c r="C38" s="46">
        <v>2</v>
      </c>
      <c r="D38" s="84">
        <v>822.13</v>
      </c>
      <c r="E38" s="85">
        <v>229.97</v>
      </c>
      <c r="F38" s="76">
        <f t="shared" si="8"/>
        <v>3.5825647779247176E-3</v>
      </c>
      <c r="G38" s="76">
        <f t="shared" si="9"/>
        <v>3.8634378219053749E-3</v>
      </c>
      <c r="H38" s="100">
        <v>0.68055555555555547</v>
      </c>
      <c r="I38" s="77">
        <f>jar_information!M23</f>
        <v>43873.458333333336</v>
      </c>
      <c r="J38" s="78">
        <f t="shared" si="1"/>
        <v>19.222222222218988</v>
      </c>
      <c r="K38" s="78">
        <f t="shared" si="10"/>
        <v>461.33333333325572</v>
      </c>
      <c r="L38" s="79">
        <f>jar_information!H23</f>
        <v>1080.3025866276234</v>
      </c>
      <c r="M38" s="78">
        <f t="shared" si="11"/>
        <v>3.8702539963530898</v>
      </c>
      <c r="N38" s="78">
        <f t="shared" si="12"/>
        <v>7.0825648133261545</v>
      </c>
      <c r="O38" s="80">
        <f t="shared" si="2"/>
        <v>1.9316085854525875</v>
      </c>
      <c r="P38" s="81">
        <f t="shared" si="13"/>
        <v>0.52194966161698453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3582.5647779247174</v>
      </c>
      <c r="U38" s="7">
        <f t="shared" si="17"/>
        <v>0.35825647779247177</v>
      </c>
      <c r="V38" s="94">
        <f t="shared" si="18"/>
        <v>4.1870128297389723E-3</v>
      </c>
    </row>
    <row r="39" spans="1:27">
      <c r="A39" t="s">
        <v>179</v>
      </c>
      <c r="B39" s="73">
        <f t="shared" si="7"/>
        <v>43892.680555555555</v>
      </c>
      <c r="C39" s="46">
        <v>2</v>
      </c>
      <c r="D39" s="84">
        <v>959.68</v>
      </c>
      <c r="E39" s="85">
        <v>272.25</v>
      </c>
      <c r="F39" s="76">
        <f t="shared" si="8"/>
        <v>4.1988953669096227E-3</v>
      </c>
      <c r="G39" s="76">
        <f t="shared" si="9"/>
        <v>4.6031797014178281E-3</v>
      </c>
      <c r="H39" s="100">
        <v>0.68055555555555547</v>
      </c>
      <c r="I39" s="77">
        <f>jar_information!M24</f>
        <v>43873.458333333336</v>
      </c>
      <c r="J39" s="78">
        <f t="shared" si="1"/>
        <v>19.222222222218988</v>
      </c>
      <c r="K39" s="78">
        <f t="shared" si="10"/>
        <v>461.33333333325572</v>
      </c>
      <c r="L39" s="79">
        <f>jar_information!H24</f>
        <v>1080.3025866276234</v>
      </c>
      <c r="M39" s="78">
        <f t="shared" si="11"/>
        <v>4.5360775258512094</v>
      </c>
      <c r="N39" s="78">
        <f t="shared" si="12"/>
        <v>8.3010218723077127</v>
      </c>
      <c r="O39" s="80">
        <f t="shared" si="2"/>
        <v>2.2639150560839214</v>
      </c>
      <c r="P39" s="81">
        <f t="shared" si="13"/>
        <v>0.61174386278456705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4198.8953669096227</v>
      </c>
      <c r="U39" s="7">
        <f t="shared" si="17"/>
        <v>0.4198895366909623</v>
      </c>
      <c r="V39" s="94">
        <f t="shared" si="18"/>
        <v>4.9073303238821578E-3</v>
      </c>
    </row>
    <row r="40" spans="1:27">
      <c r="A40" t="s">
        <v>180</v>
      </c>
      <c r="B40" s="73">
        <f t="shared" si="7"/>
        <v>43892.680555555555</v>
      </c>
      <c r="C40" s="46">
        <v>3</v>
      </c>
      <c r="D40" s="84">
        <v>1033.9000000000001</v>
      </c>
      <c r="E40" s="85">
        <v>285.39</v>
      </c>
      <c r="F40" s="76">
        <f t="shared" si="8"/>
        <v>3.0209723205277031E-3</v>
      </c>
      <c r="G40" s="76">
        <f t="shared" si="9"/>
        <v>3.2220537066026387E-3</v>
      </c>
      <c r="H40" s="100">
        <v>0.68055555555555547</v>
      </c>
      <c r="I40" s="77">
        <f>jar_information!M25</f>
        <v>43873.458333333336</v>
      </c>
      <c r="J40" s="78">
        <f t="shared" si="1"/>
        <v>19.222222222218988</v>
      </c>
      <c r="K40" s="78">
        <f t="shared" si="10"/>
        <v>461.33333333325572</v>
      </c>
      <c r="L40" s="79">
        <f>jar_information!H25</f>
        <v>1080.3025866276234</v>
      </c>
      <c r="M40" s="78">
        <f t="shared" si="11"/>
        <v>3.2635642119965316</v>
      </c>
      <c r="N40" s="78">
        <f t="shared" si="12"/>
        <v>5.9723225079536526</v>
      </c>
      <c r="O40" s="80">
        <f t="shared" si="2"/>
        <v>1.6288152294419052</v>
      </c>
      <c r="P40" s="81">
        <f t="shared" si="13"/>
        <v>0.44013034744541474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3020.9723205277032</v>
      </c>
      <c r="U40" s="7">
        <f t="shared" si="17"/>
        <v>0.30209723205277034</v>
      </c>
      <c r="V40" s="94">
        <f t="shared" si="18"/>
        <v>3.53066884994692E-3</v>
      </c>
    </row>
    <row r="41" spans="1:27">
      <c r="A41" t="s">
        <v>181</v>
      </c>
      <c r="B41" s="73">
        <f t="shared" si="7"/>
        <v>43892.680555555555</v>
      </c>
      <c r="C41" s="46">
        <v>3</v>
      </c>
      <c r="D41" s="84">
        <v>471.93</v>
      </c>
      <c r="E41" s="85">
        <v>138.5</v>
      </c>
      <c r="F41" s="76">
        <f t="shared" si="8"/>
        <v>1.3422649361009629E-3</v>
      </c>
      <c r="G41" s="76">
        <f t="shared" si="9"/>
        <v>1.508703270122284E-3</v>
      </c>
      <c r="H41" s="100">
        <v>0.68055555555555547</v>
      </c>
      <c r="I41" s="77">
        <f>jar_information!M26</f>
        <v>43873.458333333336</v>
      </c>
      <c r="J41" s="78">
        <f t="shared" si="1"/>
        <v>19.222222222218988</v>
      </c>
      <c r="K41" s="78">
        <f t="shared" si="10"/>
        <v>461.33333333325572</v>
      </c>
      <c r="L41" s="79">
        <f>jar_information!H26</f>
        <v>1100</v>
      </c>
      <c r="M41" s="78">
        <f t="shared" si="11"/>
        <v>1.4764914297110592</v>
      </c>
      <c r="N41" s="78">
        <f t="shared" si="12"/>
        <v>2.7019793163712382</v>
      </c>
      <c r="O41" s="80">
        <f t="shared" si="2"/>
        <v>0.73690344991942858</v>
      </c>
      <c r="P41" s="81">
        <f t="shared" si="13"/>
        <v>0.19650758664518095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1342.264936100963</v>
      </c>
      <c r="U41" s="7">
        <f t="shared" si="17"/>
        <v>0.13422649361009628</v>
      </c>
      <c r="V41" s="94">
        <f t="shared" si="18"/>
        <v>1.5973340677446948E-3</v>
      </c>
    </row>
    <row r="42" spans="1:27">
      <c r="A42" t="s">
        <v>182</v>
      </c>
      <c r="B42" s="73">
        <f t="shared" si="7"/>
        <v>43892.680555555555</v>
      </c>
      <c r="C42" s="46">
        <v>1</v>
      </c>
      <c r="D42" s="84">
        <v>979.22</v>
      </c>
      <c r="E42" s="85">
        <v>284.14</v>
      </c>
      <c r="F42" s="76">
        <f t="shared" si="8"/>
        <v>8.5728994173345507E-3</v>
      </c>
      <c r="G42" s="76">
        <f t="shared" si="9"/>
        <v>9.6224204694110114E-3</v>
      </c>
      <c r="H42" s="100">
        <v>0.68055555555555547</v>
      </c>
      <c r="I42" s="77">
        <f>jar_information!M27</f>
        <v>43873.458333333336</v>
      </c>
      <c r="J42" s="78">
        <f t="shared" si="1"/>
        <v>19.222222222218988</v>
      </c>
      <c r="K42" s="78">
        <f t="shared" si="10"/>
        <v>461.33333333325572</v>
      </c>
      <c r="L42" s="79">
        <f>jar_information!H27</f>
        <v>1080.3025866276234</v>
      </c>
      <c r="M42" s="78">
        <f t="shared" si="11"/>
        <v>9.2613254154449614</v>
      </c>
      <c r="N42" s="78">
        <f t="shared" si="12"/>
        <v>16.94822551026428</v>
      </c>
      <c r="O42" s="80">
        <f t="shared" si="2"/>
        <v>4.6222433209811671</v>
      </c>
      <c r="P42" s="81">
        <f t="shared" si="13"/>
        <v>1.248999593120055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8572.8994173345509</v>
      </c>
      <c r="U42" s="7">
        <f t="shared" si="17"/>
        <v>0.85728994173345507</v>
      </c>
      <c r="V42" s="94">
        <f t="shared" si="18"/>
        <v>1.0019313557041788E-2</v>
      </c>
    </row>
    <row r="43" spans="1:27">
      <c r="A43" t="s">
        <v>183</v>
      </c>
      <c r="B43" s="73">
        <f t="shared" si="7"/>
        <v>43892.680555555555</v>
      </c>
      <c r="C43" s="46">
        <v>2</v>
      </c>
      <c r="D43" s="84">
        <v>772.15</v>
      </c>
      <c r="E43" s="85">
        <v>212.51</v>
      </c>
      <c r="F43" s="76">
        <f t="shared" si="8"/>
        <v>3.3586156478813477E-3</v>
      </c>
      <c r="G43" s="76">
        <f t="shared" si="9"/>
        <v>3.5579531195333923E-3</v>
      </c>
      <c r="H43" s="100">
        <v>0.68055555555555547</v>
      </c>
      <c r="I43" s="77">
        <f>jar_information!M28</f>
        <v>43873.458333333336</v>
      </c>
      <c r="J43" s="78">
        <f t="shared" si="1"/>
        <v>19.222222222218988</v>
      </c>
      <c r="K43" s="78">
        <f t="shared" si="10"/>
        <v>461.33333333325572</v>
      </c>
      <c r="L43" s="79">
        <f>jar_information!H28</f>
        <v>1085.2052785923754</v>
      </c>
      <c r="M43" s="78">
        <f t="shared" si="11"/>
        <v>3.6447874298437895</v>
      </c>
      <c r="N43" s="78">
        <f t="shared" si="12"/>
        <v>6.6699609966141349</v>
      </c>
      <c r="O43" s="80">
        <f t="shared" si="2"/>
        <v>1.8190802718038548</v>
      </c>
      <c r="P43" s="81">
        <f t="shared" si="13"/>
        <v>0.48992022800455276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3358.6156478813477</v>
      </c>
      <c r="U43" s="7">
        <f t="shared" si="17"/>
        <v>0.33586156478813478</v>
      </c>
      <c r="V43" s="94">
        <f t="shared" si="18"/>
        <v>3.9430930747200018E-3</v>
      </c>
    </row>
    <row r="44" spans="1:27" ht="15" thickBot="1">
      <c r="A44" t="s">
        <v>184</v>
      </c>
      <c r="B44" s="73">
        <f t="shared" si="7"/>
        <v>43892.680555555555</v>
      </c>
      <c r="C44" s="46">
        <v>3</v>
      </c>
      <c r="D44" s="130">
        <v>736.45</v>
      </c>
      <c r="E44" s="131">
        <v>206.18</v>
      </c>
      <c r="F44" s="76">
        <f t="shared" si="8"/>
        <v>2.1324346557097698E-3</v>
      </c>
      <c r="G44" s="76">
        <f t="shared" si="9"/>
        <v>2.2981345284856201E-3</v>
      </c>
      <c r="H44" s="100">
        <v>0.68055555555555547</v>
      </c>
      <c r="I44" s="77">
        <f>jar_information!M29</f>
        <v>43873.458333333336</v>
      </c>
      <c r="J44" s="78">
        <f t="shared" si="1"/>
        <v>19.222222222218988</v>
      </c>
      <c r="K44" s="78">
        <f t="shared" si="10"/>
        <v>461.33333333325572</v>
      </c>
      <c r="L44" s="79">
        <f>jar_information!H29</f>
        <v>1085.2052785923754</v>
      </c>
      <c r="M44" s="78">
        <f t="shared" si="11"/>
        <v>2.3141293446295568</v>
      </c>
      <c r="N44" s="78">
        <f t="shared" si="12"/>
        <v>4.234856700672089</v>
      </c>
      <c r="O44" s="80">
        <f t="shared" si="2"/>
        <v>1.1549609183651151</v>
      </c>
      <c r="P44" s="81">
        <f t="shared" si="13"/>
        <v>0.31105758510628129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2132.4346557097697</v>
      </c>
      <c r="U44" s="7">
        <f t="shared" si="17"/>
        <v>0.21324346557097698</v>
      </c>
      <c r="V44" s="94">
        <f t="shared" si="18"/>
        <v>2.5035280022369421E-3</v>
      </c>
    </row>
  </sheetData>
  <conditionalFormatting sqref="O18:O44">
    <cfRule type="cellIs" dxfId="10" priority="1" operator="greaterThan">
      <formula>4</formula>
    </cfRule>
    <cfRule type="cellIs" dxfId="9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6" workbookViewId="0">
      <selection activeCell="N34" sqref="N34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43899</v>
      </c>
      <c r="C3" s="55">
        <v>2992</v>
      </c>
      <c r="D3" s="44">
        <v>1659.8</v>
      </c>
      <c r="E3" s="56">
        <v>413.58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43899</v>
      </c>
      <c r="C4" s="55">
        <v>2992</v>
      </c>
      <c r="D4" s="56">
        <v>1461.8</v>
      </c>
      <c r="E4" s="56">
        <v>387.96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43899</v>
      </c>
      <c r="C5" s="55">
        <v>2992</v>
      </c>
      <c r="D5" s="44">
        <v>1374.3</v>
      </c>
      <c r="E5" s="56">
        <v>338.83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43899</v>
      </c>
      <c r="C6" s="55">
        <v>2992</v>
      </c>
      <c r="D6" s="56">
        <v>1140.2</v>
      </c>
      <c r="E6" s="56">
        <v>316.44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43899</v>
      </c>
      <c r="C7" s="55">
        <v>2992</v>
      </c>
      <c r="D7" s="44">
        <v>1054</v>
      </c>
      <c r="E7" s="56">
        <v>280.31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43899</v>
      </c>
      <c r="C8" s="55">
        <v>2992</v>
      </c>
      <c r="D8" s="56">
        <v>823.77</v>
      </c>
      <c r="E8" s="56">
        <v>232.1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43899</v>
      </c>
      <c r="C9" s="55">
        <v>2992</v>
      </c>
      <c r="D9" s="44">
        <v>708.59</v>
      </c>
      <c r="E9" s="56">
        <v>192.59</v>
      </c>
      <c r="F9" s="57">
        <f t="shared" si="0"/>
        <v>5.984</v>
      </c>
      <c r="G9" s="60" t="s">
        <v>70</v>
      </c>
      <c r="H9" s="60"/>
      <c r="I9" s="61">
        <f>SLOPE(F3:F15,D3:D15)</f>
        <v>8.9666198278653027E-3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43899</v>
      </c>
      <c r="C10" s="55">
        <v>2992</v>
      </c>
      <c r="D10" s="44">
        <v>519.94000000000005</v>
      </c>
      <c r="E10" s="56">
        <v>139.28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-0.18340827431872153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43899</v>
      </c>
      <c r="C11" s="55">
        <v>2992</v>
      </c>
      <c r="D11" s="44">
        <v>388.24</v>
      </c>
      <c r="E11" s="56">
        <v>100.84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43899</v>
      </c>
      <c r="C12" s="55">
        <v>2992</v>
      </c>
      <c r="D12" s="62">
        <v>147.4</v>
      </c>
      <c r="E12" s="62">
        <v>43.814</v>
      </c>
      <c r="F12" s="57">
        <f t="shared" si="0"/>
        <v>1.1968000000000001</v>
      </c>
      <c r="G12" s="63" t="s">
        <v>72</v>
      </c>
      <c r="H12" s="63"/>
      <c r="I12" s="64">
        <f>SLOPE(F3:F15,E3:E15)</f>
        <v>3.4956225692610948E-2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43899</v>
      </c>
      <c r="C13" s="55">
        <v>2992</v>
      </c>
      <c r="D13" s="62">
        <v>67.805000000000007</v>
      </c>
      <c r="E13" s="62">
        <v>21.641999999999999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-0.38084411027760012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43899</v>
      </c>
      <c r="C14" s="55">
        <v>2992</v>
      </c>
      <c r="D14" s="62">
        <v>29.584</v>
      </c>
      <c r="E14" s="62">
        <v>10.93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1" t="s">
        <v>121</v>
      </c>
      <c r="X14" s="141" t="s">
        <v>122</v>
      </c>
      <c r="Y14" s="141" t="s">
        <v>121</v>
      </c>
      <c r="Z14" s="141" t="s">
        <v>122</v>
      </c>
    </row>
    <row r="15" spans="1:26">
      <c r="A15" s="62">
        <v>0</v>
      </c>
      <c r="B15" s="54">
        <v>43899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1"/>
      <c r="X15" s="141"/>
      <c r="Y15" s="141"/>
      <c r="Z15" s="141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43899.680555555555</v>
      </c>
      <c r="C18" s="46">
        <v>2</v>
      </c>
      <c r="D18" s="74">
        <v>1483.3</v>
      </c>
      <c r="E18" s="75">
        <v>391.26</v>
      </c>
      <c r="F18" s="76">
        <f>((I$9*D18)+I$10)/C18/1000</f>
        <v>6.5583894581769404E-3</v>
      </c>
      <c r="G18" s="76">
        <f>((I$12*E18)+I$13)/C18/1000</f>
        <v>6.6480643771066796E-3</v>
      </c>
      <c r="H18" s="100">
        <v>0.68055555555555547</v>
      </c>
      <c r="I18" s="77">
        <f>jar_information!M3</f>
        <v>43873.458333333336</v>
      </c>
      <c r="J18" s="78">
        <f t="shared" ref="J18:J44" si="1">B18-I18</f>
        <v>26.222222222218988</v>
      </c>
      <c r="K18" s="78">
        <f>J18*24</f>
        <v>629.33333333325572</v>
      </c>
      <c r="L18" s="79">
        <f>jar_information!H3</f>
        <v>1065.6802721088436</v>
      </c>
      <c r="M18" s="78">
        <f>F18*L18</f>
        <v>6.9891462623857734</v>
      </c>
      <c r="N18" s="78">
        <f>M18*1.83</f>
        <v>12.790137660165966</v>
      </c>
      <c r="O18" s="80">
        <f t="shared" ref="O18:O44" si="2">N18*(12/(12+(16*2)))</f>
        <v>3.4882193618634449</v>
      </c>
      <c r="P18" s="81">
        <f>O18*(400/(400+L18))</f>
        <v>0.95197279467903073</v>
      </c>
      <c r="Q18" s="82"/>
      <c r="R18" s="82">
        <f>Q18/314.7</f>
        <v>0</v>
      </c>
      <c r="S18" s="82">
        <f>R18/P18*100</f>
        <v>0</v>
      </c>
      <c r="T18" s="83">
        <f>F18*1000000</f>
        <v>6558.38945817694</v>
      </c>
      <c r="U18" s="7">
        <f>M18/L18*100</f>
        <v>0.65583894581769409</v>
      </c>
      <c r="V18" s="94">
        <f>O18/K18</f>
        <v>5.5427214436396324E-3</v>
      </c>
      <c r="W18" s="101">
        <f t="shared" ref="W18:W23" si="3">V18*24*5</f>
        <v>0.66512657323675595</v>
      </c>
      <c r="X18" s="101">
        <f t="shared" ref="X18:X23" si="4">V18*24*7</f>
        <v>0.93117720253145819</v>
      </c>
      <c r="Y18" s="102">
        <f t="shared" ref="Y18:Y23" si="5">W18*(400/(400+L18))</f>
        <v>0.18152023627356642</v>
      </c>
      <c r="Z18" s="102">
        <f t="shared" ref="Z18:Z29" si="6">X18*(400/(400+L18))</f>
        <v>0.25412833078299296</v>
      </c>
    </row>
    <row r="19" spans="1:27">
      <c r="A19" s="30" t="s">
        <v>159</v>
      </c>
      <c r="B19" s="73">
        <f t="shared" ref="B19:B44" si="7">$B$3+H19</f>
        <v>43899.680555555555</v>
      </c>
      <c r="C19" s="46">
        <v>5</v>
      </c>
      <c r="D19" s="84">
        <v>970.68</v>
      </c>
      <c r="E19" s="85">
        <v>258.45</v>
      </c>
      <c r="F19" s="76">
        <f t="shared" ref="F19:F44" si="8">((I$9*D19)+I$10)/C19/1000</f>
        <v>1.7040620520387137E-3</v>
      </c>
      <c r="G19" s="76">
        <f t="shared" ref="G19:G44" si="9">((I$12*E19)+I$13)/C19/1000</f>
        <v>1.7307184839955396E-3</v>
      </c>
      <c r="H19" s="100">
        <v>0.68055555555555547</v>
      </c>
      <c r="I19" s="77">
        <f>jar_information!M4</f>
        <v>43873.458333333336</v>
      </c>
      <c r="J19" s="78">
        <f t="shared" si="1"/>
        <v>26.222222222218988</v>
      </c>
      <c r="K19" s="78">
        <f t="shared" ref="K19:K44" si="10">J19*24</f>
        <v>629.33333333325572</v>
      </c>
      <c r="L19" s="79">
        <f>jar_information!H4</f>
        <v>1090.1223690651004</v>
      </c>
      <c r="M19" s="78">
        <f t="shared" ref="M19:M44" si="11">F19*L19</f>
        <v>1.8576361612023791</v>
      </c>
      <c r="N19" s="78">
        <f t="shared" ref="N19:N44" si="12">M19*1.83</f>
        <v>3.3994741750003539</v>
      </c>
      <c r="O19" s="80">
        <f t="shared" si="2"/>
        <v>0.92712932045464191</v>
      </c>
      <c r="P19" s="81">
        <f t="shared" ref="P19:P44" si="13">O19*(400/(400+L19))</f>
        <v>0.2488733381101636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1704.0620520387138</v>
      </c>
      <c r="U19" s="7">
        <f t="shared" ref="U19:U44" si="17">M19/L19*100</f>
        <v>0.17040620520387137</v>
      </c>
      <c r="V19" s="94">
        <f t="shared" ref="V19:V44" si="18">O19/K19</f>
        <v>1.4731927761463288E-3</v>
      </c>
      <c r="W19" s="101">
        <f t="shared" si="3"/>
        <v>0.17678313313755945</v>
      </c>
      <c r="X19" s="101">
        <f t="shared" si="4"/>
        <v>0.24749638639258326</v>
      </c>
      <c r="Y19" s="102">
        <f t="shared" si="5"/>
        <v>4.7454661927791283E-2</v>
      </c>
      <c r="Z19" s="102">
        <f t="shared" si="6"/>
        <v>6.6436526698907802E-2</v>
      </c>
    </row>
    <row r="20" spans="1:27">
      <c r="A20" s="30" t="s">
        <v>160</v>
      </c>
      <c r="B20" s="73">
        <f t="shared" si="7"/>
        <v>43899.680555555555</v>
      </c>
      <c r="C20" s="46">
        <v>5</v>
      </c>
      <c r="D20" s="84">
        <v>721.26</v>
      </c>
      <c r="E20" s="85">
        <v>193.63</v>
      </c>
      <c r="F20" s="76">
        <f t="shared" si="8"/>
        <v>1.2567711885454814E-3</v>
      </c>
      <c r="G20" s="76">
        <f t="shared" si="9"/>
        <v>1.2775459741165315E-3</v>
      </c>
      <c r="H20" s="100">
        <v>0.68055555555555547</v>
      </c>
      <c r="I20" s="77">
        <f>jar_information!M5</f>
        <v>43873.458333333336</v>
      </c>
      <c r="J20" s="78">
        <f t="shared" si="1"/>
        <v>26.222222222218988</v>
      </c>
      <c r="K20" s="78">
        <f t="shared" si="10"/>
        <v>629.33333333325572</v>
      </c>
      <c r="L20" s="79">
        <f>jar_information!H5</f>
        <v>1080.3025866276234</v>
      </c>
      <c r="M20" s="78">
        <f t="shared" si="11"/>
        <v>1.3576931657847562</v>
      </c>
      <c r="N20" s="78">
        <f t="shared" si="12"/>
        <v>2.4845784933861039</v>
      </c>
      <c r="O20" s="80">
        <f t="shared" si="2"/>
        <v>0.67761231637802832</v>
      </c>
      <c r="P20" s="81">
        <f t="shared" si="13"/>
        <v>0.18310102880296719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1256.7711885454814</v>
      </c>
      <c r="U20" s="7">
        <f t="shared" si="17"/>
        <v>0.12567711885454813</v>
      </c>
      <c r="V20" s="94">
        <f t="shared" si="18"/>
        <v>1.0767144857703049E-3</v>
      </c>
      <c r="W20" s="101">
        <f t="shared" si="3"/>
        <v>0.12920573829243659</v>
      </c>
      <c r="X20" s="101">
        <f t="shared" si="4"/>
        <v>0.18088803360941122</v>
      </c>
      <c r="Y20" s="102">
        <f t="shared" si="5"/>
        <v>3.491333176328195E-2</v>
      </c>
      <c r="Z20" s="102">
        <f t="shared" si="6"/>
        <v>4.8878664468594728E-2</v>
      </c>
    </row>
    <row r="21" spans="1:27">
      <c r="A21" s="30" t="s">
        <v>161</v>
      </c>
      <c r="B21" s="73">
        <f t="shared" si="7"/>
        <v>43899.680555555555</v>
      </c>
      <c r="C21" s="46">
        <v>2</v>
      </c>
      <c r="D21" s="84">
        <v>1241.9000000000001</v>
      </c>
      <c r="E21" s="85">
        <v>342.84</v>
      </c>
      <c r="F21" s="76">
        <f t="shared" si="8"/>
        <v>5.4761184449535986E-3</v>
      </c>
      <c r="G21" s="76">
        <f t="shared" si="9"/>
        <v>5.8017741530885687E-3</v>
      </c>
      <c r="H21" s="100">
        <v>0.68055555555555547</v>
      </c>
      <c r="I21" s="77">
        <f>jar_information!M6</f>
        <v>43873.458333333336</v>
      </c>
      <c r="J21" s="78">
        <f t="shared" si="1"/>
        <v>26.222222222218988</v>
      </c>
      <c r="K21" s="78">
        <f t="shared" si="10"/>
        <v>629.33333333325572</v>
      </c>
      <c r="L21" s="79">
        <f>jar_information!H6</f>
        <v>1090.1223690651004</v>
      </c>
      <c r="M21" s="78">
        <f t="shared" si="11"/>
        <v>5.9696392124939104</v>
      </c>
      <c r="N21" s="78">
        <f t="shared" si="12"/>
        <v>10.924439758863857</v>
      </c>
      <c r="O21" s="80">
        <f t="shared" si="2"/>
        <v>2.9793926615083244</v>
      </c>
      <c r="P21" s="81">
        <f t="shared" si="13"/>
        <v>0.79977127338275944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5476.1184449535986</v>
      </c>
      <c r="U21" s="7">
        <f t="shared" si="17"/>
        <v>0.54761184449535982</v>
      </c>
      <c r="V21" s="94">
        <f t="shared" si="18"/>
        <v>4.7342044409566077E-3</v>
      </c>
      <c r="W21" s="101">
        <f t="shared" si="3"/>
        <v>0.5681045329147929</v>
      </c>
      <c r="X21" s="101">
        <f t="shared" si="4"/>
        <v>0.7953463460807102</v>
      </c>
      <c r="Y21" s="102">
        <f t="shared" si="5"/>
        <v>0.15249875975520599</v>
      </c>
      <c r="Z21" s="102">
        <f t="shared" si="6"/>
        <v>0.21349826365728841</v>
      </c>
    </row>
    <row r="22" spans="1:27">
      <c r="A22" s="30" t="s">
        <v>162</v>
      </c>
      <c r="B22" s="73">
        <f t="shared" si="7"/>
        <v>43899.680555555555</v>
      </c>
      <c r="C22" s="46">
        <v>3</v>
      </c>
      <c r="D22" s="84">
        <v>871.1</v>
      </c>
      <c r="E22" s="85">
        <v>219.78</v>
      </c>
      <c r="F22" s="76">
        <f t="shared" si="8"/>
        <v>2.5424714192449145E-3</v>
      </c>
      <c r="G22" s="76">
        <f t="shared" si="9"/>
        <v>2.4339450574814782E-3</v>
      </c>
      <c r="H22" s="100">
        <v>0.68055555555555547</v>
      </c>
      <c r="I22" s="77">
        <f>jar_information!M7</f>
        <v>43873.458333333336</v>
      </c>
      <c r="J22" s="78">
        <f t="shared" si="1"/>
        <v>26.222222222218988</v>
      </c>
      <c r="K22" s="78">
        <f t="shared" si="10"/>
        <v>629.33333333325572</v>
      </c>
      <c r="L22" s="79">
        <f>jar_information!H7</f>
        <v>1065.6802721088436</v>
      </c>
      <c r="M22" s="78">
        <f t="shared" si="11"/>
        <v>2.7094616338898785</v>
      </c>
      <c r="N22" s="78">
        <f t="shared" si="12"/>
        <v>4.9583147900184779</v>
      </c>
      <c r="O22" s="80">
        <f t="shared" si="2"/>
        <v>1.3522676700050393</v>
      </c>
      <c r="P22" s="81">
        <f t="shared" si="13"/>
        <v>0.36904847414214714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2542.4714192449146</v>
      </c>
      <c r="U22" s="7">
        <f t="shared" si="17"/>
        <v>0.25424714192449144</v>
      </c>
      <c r="V22" s="94">
        <f t="shared" si="18"/>
        <v>2.1487304078472553E-3</v>
      </c>
      <c r="W22" s="101">
        <f t="shared" si="3"/>
        <v>0.25784764894167062</v>
      </c>
      <c r="X22" s="101">
        <f t="shared" si="4"/>
        <v>0.36098670851833886</v>
      </c>
      <c r="Y22" s="102">
        <f t="shared" si="5"/>
        <v>7.0369412442367232E-2</v>
      </c>
      <c r="Z22" s="102">
        <f t="shared" si="6"/>
        <v>9.8517177419314136E-2</v>
      </c>
    </row>
    <row r="23" spans="1:27">
      <c r="A23" s="30" t="s">
        <v>163</v>
      </c>
      <c r="B23" s="73">
        <f t="shared" si="7"/>
        <v>43899.680555555555</v>
      </c>
      <c r="C23" s="46">
        <v>3</v>
      </c>
      <c r="D23" s="84">
        <v>1363.3</v>
      </c>
      <c r="E23" s="85">
        <v>338.31</v>
      </c>
      <c r="F23" s="76">
        <f t="shared" si="8"/>
        <v>4.0135948456700146E-3</v>
      </c>
      <c r="G23" s="76">
        <f t="shared" si="9"/>
        <v>3.8150655345965366E-3</v>
      </c>
      <c r="H23" s="100">
        <v>0.68055555555555547</v>
      </c>
      <c r="I23" s="77">
        <f>jar_information!M8</f>
        <v>43873.458333333336</v>
      </c>
      <c r="J23" s="78">
        <f t="shared" si="1"/>
        <v>26.222222222218988</v>
      </c>
      <c r="K23" s="78">
        <f t="shared" si="10"/>
        <v>629.33333333325572</v>
      </c>
      <c r="L23" s="79">
        <f>jar_information!H8</f>
        <v>1080.3025866276234</v>
      </c>
      <c r="M23" s="78">
        <f t="shared" si="11"/>
        <v>4.3358968934526141</v>
      </c>
      <c r="N23" s="78">
        <f t="shared" si="12"/>
        <v>7.9346913150182843</v>
      </c>
      <c r="O23" s="80">
        <f t="shared" si="2"/>
        <v>2.1640067222777137</v>
      </c>
      <c r="P23" s="81">
        <f t="shared" si="13"/>
        <v>0.58474712989799804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4013.5948456700144</v>
      </c>
      <c r="U23" s="7">
        <f t="shared" si="17"/>
        <v>0.40135948456700143</v>
      </c>
      <c r="V23" s="94">
        <f t="shared" si="18"/>
        <v>3.4385700036196724E-3</v>
      </c>
      <c r="W23" s="101">
        <f t="shared" si="3"/>
        <v>0.41262840043436066</v>
      </c>
      <c r="X23" s="101">
        <f t="shared" si="4"/>
        <v>0.577679760608105</v>
      </c>
      <c r="Y23" s="102">
        <f t="shared" si="5"/>
        <v>0.1114983934127676</v>
      </c>
      <c r="Z23" s="102">
        <f t="shared" si="6"/>
        <v>0.15609775077787466</v>
      </c>
    </row>
    <row r="24" spans="1:27">
      <c r="A24" s="30" t="s">
        <v>164</v>
      </c>
      <c r="B24" s="73">
        <f t="shared" si="7"/>
        <v>43899.680555555555</v>
      </c>
      <c r="C24" s="46"/>
      <c r="D24" s="84"/>
      <c r="E24" s="85"/>
      <c r="F24" s="76" t="e">
        <f t="shared" si="8"/>
        <v>#DIV/0!</v>
      </c>
      <c r="G24" s="76" t="e">
        <f t="shared" si="9"/>
        <v>#DIV/0!</v>
      </c>
      <c r="H24" s="100">
        <v>0.68055555555555547</v>
      </c>
      <c r="I24" s="77">
        <f>jar_information!M9</f>
        <v>43873.458333333336</v>
      </c>
      <c r="J24" s="78">
        <f t="shared" si="1"/>
        <v>26.222222222218988</v>
      </c>
      <c r="K24" s="78">
        <f t="shared" si="10"/>
        <v>629.33333333325572</v>
      </c>
      <c r="L24" s="79">
        <f>jar_information!H9</f>
        <v>1065.6802721088436</v>
      </c>
      <c r="M24" s="78" t="e">
        <f t="shared" si="11"/>
        <v>#DIV/0!</v>
      </c>
      <c r="N24" s="78" t="e">
        <f t="shared" si="12"/>
        <v>#DIV/0!</v>
      </c>
      <c r="O24" s="80" t="e">
        <f t="shared" si="2"/>
        <v>#DIV/0!</v>
      </c>
      <c r="P24" s="81" t="e">
        <f t="shared" si="13"/>
        <v>#DIV/0!</v>
      </c>
      <c r="Q24" s="82"/>
      <c r="R24" s="82">
        <f t="shared" si="14"/>
        <v>0</v>
      </c>
      <c r="S24" s="82" t="e">
        <f t="shared" si="15"/>
        <v>#DIV/0!</v>
      </c>
      <c r="T24" s="83" t="e">
        <f t="shared" si="16"/>
        <v>#DIV/0!</v>
      </c>
      <c r="U24" s="7" t="e">
        <f t="shared" si="17"/>
        <v>#DIV/0!</v>
      </c>
      <c r="V24" s="94" t="e">
        <f t="shared" si="18"/>
        <v>#DIV/0!</v>
      </c>
      <c r="W24" s="101" t="e">
        <f>V24*24*5</f>
        <v>#DIV/0!</v>
      </c>
      <c r="X24" s="101" t="e">
        <f>V24*24*7</f>
        <v>#DIV/0!</v>
      </c>
      <c r="Y24" s="102" t="e">
        <f>W24*(400/(400+L24))</f>
        <v>#DIV/0!</v>
      </c>
      <c r="Z24" s="102" t="e">
        <f t="shared" si="6"/>
        <v>#DIV/0!</v>
      </c>
      <c r="AA24" t="s">
        <v>187</v>
      </c>
    </row>
    <row r="25" spans="1:27">
      <c r="A25" s="30" t="s">
        <v>165</v>
      </c>
      <c r="B25" s="73">
        <f t="shared" si="7"/>
        <v>43899.680555555555</v>
      </c>
      <c r="C25" s="46">
        <v>1</v>
      </c>
      <c r="D25" s="84">
        <v>841.97</v>
      </c>
      <c r="E25" s="85">
        <v>212.36</v>
      </c>
      <c r="F25" s="76">
        <f t="shared" si="8"/>
        <v>7.3662166221490277E-3</v>
      </c>
      <c r="G25" s="76">
        <f t="shared" si="9"/>
        <v>7.0424599778052613E-3</v>
      </c>
      <c r="H25" s="100">
        <v>0.68055555555555547</v>
      </c>
      <c r="I25" s="77">
        <f>jar_information!M10</f>
        <v>43873.458333333336</v>
      </c>
      <c r="J25" s="78">
        <f t="shared" si="1"/>
        <v>26.222222222218988</v>
      </c>
      <c r="K25" s="78">
        <f t="shared" si="10"/>
        <v>629.33333333325572</v>
      </c>
      <c r="L25" s="79">
        <f>jar_information!H10</f>
        <v>1080.3025866276234</v>
      </c>
      <c r="M25" s="78">
        <f t="shared" si="11"/>
        <v>7.9577428705669897</v>
      </c>
      <c r="N25" s="78">
        <f t="shared" si="12"/>
        <v>14.562669453137591</v>
      </c>
      <c r="O25" s="80">
        <f t="shared" si="2"/>
        <v>3.9716371235829793</v>
      </c>
      <c r="P25" s="81">
        <f t="shared" si="13"/>
        <v>1.0731960234241114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7366.2166221490279</v>
      </c>
      <c r="U25" s="7">
        <f t="shared" si="17"/>
        <v>0.73662166221490277</v>
      </c>
      <c r="V25" s="94">
        <f t="shared" si="18"/>
        <v>6.3108640734906817E-3</v>
      </c>
      <c r="W25" s="101">
        <f t="shared" ref="W25:W29" si="19">V25*24*5</f>
        <v>0.75730368881888177</v>
      </c>
      <c r="X25" s="101">
        <f t="shared" ref="X25:X29" si="20">V25*24*7</f>
        <v>1.0602251643464344</v>
      </c>
      <c r="Y25" s="102">
        <f t="shared" ref="Y25:Y29" si="21">W25*(400/(400+L25))</f>
        <v>0.20463483497496171</v>
      </c>
      <c r="Z25" s="102">
        <f t="shared" si="6"/>
        <v>0.28648876896494641</v>
      </c>
    </row>
    <row r="26" spans="1:27">
      <c r="A26" s="30" t="s">
        <v>166</v>
      </c>
      <c r="B26" s="73">
        <f t="shared" si="7"/>
        <v>43899.680555555555</v>
      </c>
      <c r="C26" s="46">
        <v>2</v>
      </c>
      <c r="D26" s="84">
        <v>1210.3</v>
      </c>
      <c r="E26" s="85">
        <v>311.83999999999997</v>
      </c>
      <c r="F26" s="76">
        <f t="shared" si="8"/>
        <v>5.3344458516733258E-3</v>
      </c>
      <c r="G26" s="76">
        <f t="shared" si="9"/>
        <v>5.259952654853098E-3</v>
      </c>
      <c r="H26" s="100">
        <v>0.68055555555555547</v>
      </c>
      <c r="I26" s="77">
        <f>jar_information!M11</f>
        <v>43873.458333333336</v>
      </c>
      <c r="J26" s="78">
        <f t="shared" si="1"/>
        <v>26.222222222218988</v>
      </c>
      <c r="K26" s="78">
        <f t="shared" si="10"/>
        <v>629.33333333325572</v>
      </c>
      <c r="L26" s="79">
        <f>jar_information!H11</f>
        <v>1051.1852926947267</v>
      </c>
      <c r="M26" s="78">
        <f t="shared" si="11"/>
        <v>5.6074910239553954</v>
      </c>
      <c r="N26" s="78">
        <f t="shared" si="12"/>
        <v>10.261708573838375</v>
      </c>
      <c r="O26" s="80">
        <f t="shared" si="2"/>
        <v>2.7986477928650109</v>
      </c>
      <c r="P26" s="81">
        <f t="shared" si="13"/>
        <v>0.7714101864051176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5334.4458516733257</v>
      </c>
      <c r="U26" s="7">
        <f t="shared" si="17"/>
        <v>0.53344458516733262</v>
      </c>
      <c r="V26" s="94">
        <f t="shared" si="18"/>
        <v>4.447003908154697E-3</v>
      </c>
      <c r="W26" s="101">
        <f t="shared" si="19"/>
        <v>0.53364046897856365</v>
      </c>
      <c r="X26" s="101">
        <f t="shared" si="20"/>
        <v>0.74709665656998914</v>
      </c>
      <c r="Y26" s="102">
        <f t="shared" si="21"/>
        <v>0.1470909253738753</v>
      </c>
      <c r="Z26" s="102">
        <f t="shared" si="6"/>
        <v>0.20592729552342545</v>
      </c>
    </row>
    <row r="27" spans="1:27">
      <c r="A27" s="30" t="s">
        <v>167</v>
      </c>
      <c r="B27" s="73">
        <f t="shared" si="7"/>
        <v>43899.680555555555</v>
      </c>
      <c r="C27" s="46">
        <v>3</v>
      </c>
      <c r="D27" s="84">
        <v>1302.0999999999999</v>
      </c>
      <c r="E27" s="85">
        <v>323.98</v>
      </c>
      <c r="F27" s="76">
        <f t="shared" si="8"/>
        <v>3.8306758011815633E-3</v>
      </c>
      <c r="G27" s="76">
        <f t="shared" si="9"/>
        <v>3.6480912965381651E-3</v>
      </c>
      <c r="H27" s="100">
        <v>0.68055555555555547</v>
      </c>
      <c r="I27" s="77">
        <f>jar_information!M12</f>
        <v>43873.458333333336</v>
      </c>
      <c r="J27" s="78">
        <f t="shared" si="1"/>
        <v>26.222222222218988</v>
      </c>
      <c r="K27" s="78">
        <f t="shared" si="10"/>
        <v>629.33333333325572</v>
      </c>
      <c r="L27" s="79">
        <f>jar_information!H12</f>
        <v>1080.3025866276234</v>
      </c>
      <c r="M27" s="78">
        <f t="shared" si="11"/>
        <v>4.1382889765482869</v>
      </c>
      <c r="N27" s="78">
        <f t="shared" si="12"/>
        <v>7.5730688270833655</v>
      </c>
      <c r="O27" s="80">
        <f t="shared" si="2"/>
        <v>2.0653824073863722</v>
      </c>
      <c r="P27" s="81">
        <f t="shared" si="13"/>
        <v>0.55809735821421702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3830.6758011815632</v>
      </c>
      <c r="U27" s="7">
        <f t="shared" si="17"/>
        <v>0.38306758011815634</v>
      </c>
      <c r="V27" s="94">
        <f t="shared" si="18"/>
        <v>3.2818576388558693E-3</v>
      </c>
      <c r="W27" s="101">
        <f t="shared" si="19"/>
        <v>0.3938229166627043</v>
      </c>
      <c r="X27" s="101">
        <f t="shared" si="20"/>
        <v>0.55135208332778596</v>
      </c>
      <c r="Y27" s="102">
        <f t="shared" si="21"/>
        <v>0.10641686915102909</v>
      </c>
      <c r="Z27" s="102">
        <f t="shared" si="6"/>
        <v>0.14898361681144071</v>
      </c>
    </row>
    <row r="28" spans="1:27">
      <c r="A28" s="30" t="s">
        <v>168</v>
      </c>
      <c r="B28" s="73">
        <f t="shared" si="7"/>
        <v>43899.680555555555</v>
      </c>
      <c r="C28" s="46">
        <v>2</v>
      </c>
      <c r="D28" s="84">
        <v>1089.4000000000001</v>
      </c>
      <c r="E28" s="85">
        <v>286.25</v>
      </c>
      <c r="F28" s="76">
        <f t="shared" si="8"/>
        <v>4.7924136830788701E-3</v>
      </c>
      <c r="G28" s="76">
        <f t="shared" si="9"/>
        <v>4.8126877471161419E-3</v>
      </c>
      <c r="H28" s="100">
        <v>0.68055555555555547</v>
      </c>
      <c r="I28" s="77">
        <f>jar_information!M13</f>
        <v>43873.458333333336</v>
      </c>
      <c r="J28" s="78">
        <f t="shared" si="1"/>
        <v>26.222222222218988</v>
      </c>
      <c r="K28" s="78">
        <f t="shared" si="10"/>
        <v>629.33333333325572</v>
      </c>
      <c r="L28" s="79">
        <f>jar_information!H13</f>
        <v>1090.1223690651004</v>
      </c>
      <c r="M28" s="78">
        <f t="shared" si="11"/>
        <v>5.2243173577379416</v>
      </c>
      <c r="N28" s="78">
        <f t="shared" si="12"/>
        <v>9.5605007646604339</v>
      </c>
      <c r="O28" s="80">
        <f t="shared" si="2"/>
        <v>2.6074092994528453</v>
      </c>
      <c r="P28" s="81">
        <f t="shared" si="13"/>
        <v>0.69991816875783919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4792.4136830788702</v>
      </c>
      <c r="U28" s="7">
        <f t="shared" si="17"/>
        <v>0.47924136830788699</v>
      </c>
      <c r="V28" s="94">
        <f t="shared" si="18"/>
        <v>4.1431291834531248E-3</v>
      </c>
      <c r="W28" s="101">
        <f t="shared" si="19"/>
        <v>0.49717550201437499</v>
      </c>
      <c r="X28" s="101">
        <f t="shared" si="20"/>
        <v>0.69604570282012501</v>
      </c>
      <c r="Y28" s="102">
        <f t="shared" si="21"/>
        <v>0.13345897285638408</v>
      </c>
      <c r="Z28" s="102">
        <f t="shared" si="6"/>
        <v>0.18684256199893773</v>
      </c>
    </row>
    <row r="29" spans="1:27">
      <c r="A29" s="30" t="s">
        <v>169</v>
      </c>
      <c r="B29" s="73">
        <f t="shared" si="7"/>
        <v>43899.680555555555</v>
      </c>
      <c r="C29" s="46">
        <v>2</v>
      </c>
      <c r="D29" s="84">
        <v>1453.5</v>
      </c>
      <c r="E29" s="85">
        <v>354.08</v>
      </c>
      <c r="F29" s="76">
        <f t="shared" si="8"/>
        <v>6.424786822741748E-3</v>
      </c>
      <c r="G29" s="76">
        <f t="shared" si="9"/>
        <v>5.9982281414810417E-3</v>
      </c>
      <c r="H29" s="100">
        <v>0.68055555555555547</v>
      </c>
      <c r="I29" s="77">
        <f>jar_information!M14</f>
        <v>43873.458333333336</v>
      </c>
      <c r="J29" s="78">
        <f t="shared" si="1"/>
        <v>26.222222222218988</v>
      </c>
      <c r="K29" s="78">
        <f t="shared" si="10"/>
        <v>629.33333333325572</v>
      </c>
      <c r="L29" s="79">
        <f>jar_information!H14</f>
        <v>1085.2052785923754</v>
      </c>
      <c r="M29" s="78">
        <f t="shared" si="11"/>
        <v>6.9722125738700811</v>
      </c>
      <c r="N29" s="78">
        <f t="shared" si="12"/>
        <v>12.759149010182249</v>
      </c>
      <c r="O29" s="80">
        <f t="shared" si="2"/>
        <v>3.4797679118678859</v>
      </c>
      <c r="P29" s="81">
        <f t="shared" si="13"/>
        <v>0.93718167098514105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6424.7868227417484</v>
      </c>
      <c r="U29" s="7">
        <f t="shared" si="17"/>
        <v>0.64247868227417482</v>
      </c>
      <c r="V29" s="94">
        <f t="shared" si="18"/>
        <v>5.5292922328416027E-3</v>
      </c>
      <c r="W29" s="101">
        <f t="shared" si="19"/>
        <v>0.66351506794099235</v>
      </c>
      <c r="X29" s="101">
        <f t="shared" si="20"/>
        <v>0.92892109511738929</v>
      </c>
      <c r="Y29" s="102">
        <f t="shared" si="21"/>
        <v>0.17869989489125657</v>
      </c>
      <c r="Z29" s="102">
        <f t="shared" si="6"/>
        <v>0.25017985284775918</v>
      </c>
    </row>
    <row r="30" spans="1:27">
      <c r="A30" t="s">
        <v>170</v>
      </c>
      <c r="B30" s="73">
        <f t="shared" si="7"/>
        <v>43899.680555555555</v>
      </c>
      <c r="C30" s="46">
        <v>2</v>
      </c>
      <c r="D30" s="84">
        <v>1298.9000000000001</v>
      </c>
      <c r="E30" s="85">
        <v>323.33999999999997</v>
      </c>
      <c r="F30" s="76">
        <f t="shared" si="8"/>
        <v>5.731667110047761E-3</v>
      </c>
      <c r="G30" s="76">
        <f t="shared" si="9"/>
        <v>5.460950952585612E-3</v>
      </c>
      <c r="H30" s="100">
        <v>0.68055555555555547</v>
      </c>
      <c r="I30" s="77">
        <f>jar_information!M15</f>
        <v>43873.458333333336</v>
      </c>
      <c r="J30" s="78">
        <f t="shared" si="1"/>
        <v>26.222222222218988</v>
      </c>
      <c r="K30" s="78">
        <f t="shared" si="10"/>
        <v>629.33333333325572</v>
      </c>
      <c r="L30" s="79">
        <f>jar_information!H15</f>
        <v>1065.6802721088436</v>
      </c>
      <c r="M30" s="78">
        <f t="shared" si="11"/>
        <v>6.1081245654730072</v>
      </c>
      <c r="N30" s="78">
        <f t="shared" si="12"/>
        <v>11.177867954815603</v>
      </c>
      <c r="O30" s="80">
        <f t="shared" si="2"/>
        <v>3.048509442222437</v>
      </c>
      <c r="P30" s="81">
        <f t="shared" si="13"/>
        <v>0.83197120142340308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5731.6671100477606</v>
      </c>
      <c r="U30" s="7">
        <f t="shared" si="17"/>
        <v>0.57316671100477612</v>
      </c>
      <c r="V30" s="94">
        <f t="shared" si="18"/>
        <v>4.8440298340404865E-3</v>
      </c>
    </row>
    <row r="31" spans="1:27">
      <c r="A31" t="s">
        <v>171</v>
      </c>
      <c r="B31" s="73">
        <f t="shared" si="7"/>
        <v>43899.680555555555</v>
      </c>
      <c r="C31" s="46">
        <v>3</v>
      </c>
      <c r="D31" s="84">
        <v>1394</v>
      </c>
      <c r="E31" s="85">
        <v>339.37</v>
      </c>
      <c r="F31" s="76">
        <f t="shared" si="8"/>
        <v>4.1053532552418363E-3</v>
      </c>
      <c r="G31" s="76">
        <f t="shared" si="9"/>
        <v>3.8274167343412594E-3</v>
      </c>
      <c r="H31" s="100">
        <v>0.68055555555555547</v>
      </c>
      <c r="I31" s="77">
        <f>jar_information!M16</f>
        <v>43873.458333333336</v>
      </c>
      <c r="J31" s="78">
        <f t="shared" si="1"/>
        <v>26.222222222218988</v>
      </c>
      <c r="K31" s="78">
        <f t="shared" si="10"/>
        <v>629.33333333325572</v>
      </c>
      <c r="L31" s="79">
        <f>jar_information!H16</f>
        <v>1095.0539215686276</v>
      </c>
      <c r="M31" s="78">
        <f t="shared" si="11"/>
        <v>4.4955831815771043</v>
      </c>
      <c r="N31" s="78">
        <f t="shared" si="12"/>
        <v>8.2269172222861009</v>
      </c>
      <c r="O31" s="80">
        <f t="shared" si="2"/>
        <v>2.2437046969871184</v>
      </c>
      <c r="P31" s="81">
        <f t="shared" si="13"/>
        <v>0.60030067534500642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4105.3532552418365</v>
      </c>
      <c r="U31" s="7">
        <f t="shared" si="17"/>
        <v>0.41053532552418365</v>
      </c>
      <c r="V31" s="94">
        <f t="shared" si="18"/>
        <v>3.5652087346198015E-3</v>
      </c>
    </row>
    <row r="32" spans="1:27">
      <c r="A32" t="s">
        <v>172</v>
      </c>
      <c r="B32" s="73">
        <f t="shared" si="7"/>
        <v>43899.680555555555</v>
      </c>
      <c r="C32" s="46">
        <v>2</v>
      </c>
      <c r="D32" s="84">
        <v>1448.6</v>
      </c>
      <c r="E32" s="85">
        <v>383.92</v>
      </c>
      <c r="F32" s="76">
        <f t="shared" si="8"/>
        <v>6.4028186041634782E-3</v>
      </c>
      <c r="G32" s="76">
        <f t="shared" si="9"/>
        <v>6.519775028814798E-3</v>
      </c>
      <c r="H32" s="100">
        <v>0.68055555555555547</v>
      </c>
      <c r="I32" s="77">
        <f>jar_information!M17</f>
        <v>43873.458333333336</v>
      </c>
      <c r="J32" s="78">
        <f t="shared" si="1"/>
        <v>26.222222222218988</v>
      </c>
      <c r="K32" s="78">
        <f t="shared" si="10"/>
        <v>629.33333333325572</v>
      </c>
      <c r="L32" s="79">
        <f>jar_information!H17</f>
        <v>1090.1223690651004</v>
      </c>
      <c r="M32" s="78">
        <f t="shared" si="11"/>
        <v>6.9798557854647907</v>
      </c>
      <c r="N32" s="78">
        <f t="shared" si="12"/>
        <v>12.773136087400568</v>
      </c>
      <c r="O32" s="80">
        <f t="shared" si="2"/>
        <v>3.4835825692910638</v>
      </c>
      <c r="P32" s="81">
        <f t="shared" si="13"/>
        <v>0.93511315355306168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6402.8186041634781</v>
      </c>
      <c r="U32" s="7">
        <f t="shared" si="17"/>
        <v>0.64028186041634783</v>
      </c>
      <c r="V32" s="94">
        <f t="shared" si="18"/>
        <v>5.5353536588318222E-3</v>
      </c>
    </row>
    <row r="33" spans="1:27">
      <c r="A33" t="s">
        <v>173</v>
      </c>
      <c r="B33" s="73">
        <f t="shared" si="7"/>
        <v>43899.680555555555</v>
      </c>
      <c r="C33" s="46"/>
      <c r="D33" s="84"/>
      <c r="E33" s="85"/>
      <c r="F33" s="76" t="e">
        <f t="shared" si="8"/>
        <v>#DIV/0!</v>
      </c>
      <c r="G33" s="76" t="e">
        <f t="shared" si="9"/>
        <v>#DIV/0!</v>
      </c>
      <c r="H33" s="100">
        <v>0.68055555555555547</v>
      </c>
      <c r="I33" s="77">
        <f>jar_information!M18</f>
        <v>43873.458333333336</v>
      </c>
      <c r="J33" s="78">
        <f t="shared" si="1"/>
        <v>26.222222222218988</v>
      </c>
      <c r="K33" s="78">
        <f t="shared" si="10"/>
        <v>629.33333333325572</v>
      </c>
      <c r="L33" s="79">
        <f>jar_information!H18</f>
        <v>1075.4142300194933</v>
      </c>
      <c r="M33" s="78" t="e">
        <f t="shared" si="11"/>
        <v>#DIV/0!</v>
      </c>
      <c r="N33" s="78" t="e">
        <f t="shared" si="12"/>
        <v>#DIV/0!</v>
      </c>
      <c r="O33" s="80" t="e">
        <f t="shared" si="2"/>
        <v>#DIV/0!</v>
      </c>
      <c r="P33" s="81" t="e">
        <f t="shared" si="13"/>
        <v>#DIV/0!</v>
      </c>
      <c r="Q33" s="82"/>
      <c r="R33" s="82">
        <f t="shared" si="14"/>
        <v>0</v>
      </c>
      <c r="S33" s="82" t="e">
        <f t="shared" si="15"/>
        <v>#DIV/0!</v>
      </c>
      <c r="T33" s="83" t="e">
        <f t="shared" si="16"/>
        <v>#DIV/0!</v>
      </c>
      <c r="U33" s="7" t="e">
        <f t="shared" si="17"/>
        <v>#DIV/0!</v>
      </c>
      <c r="V33" s="94" t="e">
        <f t="shared" si="18"/>
        <v>#DIV/0!</v>
      </c>
      <c r="AA33" t="s">
        <v>188</v>
      </c>
    </row>
    <row r="34" spans="1:27">
      <c r="A34" t="s">
        <v>174</v>
      </c>
      <c r="B34" s="73">
        <f t="shared" si="7"/>
        <v>43899.680555555555</v>
      </c>
      <c r="C34" s="46">
        <v>1</v>
      </c>
      <c r="D34" s="84">
        <v>495.7</v>
      </c>
      <c r="E34" s="85">
        <v>129.77000000000001</v>
      </c>
      <c r="F34" s="76">
        <f t="shared" si="8"/>
        <v>4.261345174354109E-3</v>
      </c>
      <c r="G34" s="76">
        <f t="shared" si="9"/>
        <v>4.1554252978525229E-3</v>
      </c>
      <c r="H34" s="100">
        <v>0.68055555555555547</v>
      </c>
      <c r="I34" s="77">
        <f>jar_information!M19</f>
        <v>43873.458333333336</v>
      </c>
      <c r="J34" s="78">
        <f t="shared" si="1"/>
        <v>26.222222222218988</v>
      </c>
      <c r="K34" s="78">
        <f t="shared" si="10"/>
        <v>629.33333333325572</v>
      </c>
      <c r="L34" s="79">
        <f>jar_information!H19</f>
        <v>1100</v>
      </c>
      <c r="M34" s="78">
        <f t="shared" si="11"/>
        <v>4.6874796917895196</v>
      </c>
      <c r="N34" s="78">
        <f t="shared" si="12"/>
        <v>8.5780878359748218</v>
      </c>
      <c r="O34" s="80">
        <f t="shared" si="2"/>
        <v>2.3394785007204058</v>
      </c>
      <c r="P34" s="81">
        <f t="shared" si="13"/>
        <v>0.62386093352544147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4261.3451743541091</v>
      </c>
      <c r="U34" s="7">
        <f t="shared" si="17"/>
        <v>0.42613451743541092</v>
      </c>
      <c r="V34" s="94">
        <f t="shared" si="18"/>
        <v>3.7173916854672047E-3</v>
      </c>
    </row>
    <row r="35" spans="1:27">
      <c r="A35" t="s">
        <v>175</v>
      </c>
      <c r="B35" s="73">
        <f t="shared" si="7"/>
        <v>43899.680555555555</v>
      </c>
      <c r="C35" s="46">
        <v>2</v>
      </c>
      <c r="D35" s="84">
        <v>1098</v>
      </c>
      <c r="E35" s="85">
        <v>298.32</v>
      </c>
      <c r="F35" s="76">
        <f t="shared" si="8"/>
        <v>4.8309701483386898E-3</v>
      </c>
      <c r="G35" s="76">
        <f t="shared" si="9"/>
        <v>5.0236485691710483E-3</v>
      </c>
      <c r="H35" s="100">
        <v>0.68055555555555547</v>
      </c>
      <c r="I35" s="77">
        <f>jar_information!M20</f>
        <v>43873.458333333336</v>
      </c>
      <c r="J35" s="78">
        <f t="shared" si="1"/>
        <v>26.222222222218988</v>
      </c>
      <c r="K35" s="78">
        <f t="shared" si="10"/>
        <v>629.33333333325572</v>
      </c>
      <c r="L35" s="79">
        <f>jar_information!H20</f>
        <v>1095.0539215686276</v>
      </c>
      <c r="M35" s="78">
        <f t="shared" si="11"/>
        <v>5.2901728059192568</v>
      </c>
      <c r="N35" s="78">
        <f t="shared" si="12"/>
        <v>9.6810162348322404</v>
      </c>
      <c r="O35" s="80">
        <f t="shared" si="2"/>
        <v>2.640277154954247</v>
      </c>
      <c r="P35" s="81">
        <f t="shared" si="13"/>
        <v>0.70640319171472776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4830.9701483386898</v>
      </c>
      <c r="U35" s="7">
        <f t="shared" si="17"/>
        <v>0.48309701483386897</v>
      </c>
      <c r="V35" s="94">
        <f t="shared" si="18"/>
        <v>4.1953556487625623E-3</v>
      </c>
    </row>
    <row r="36" spans="1:27">
      <c r="A36" t="s">
        <v>176</v>
      </c>
      <c r="B36" s="73">
        <f t="shared" si="7"/>
        <v>43899.680555555555</v>
      </c>
      <c r="C36" s="46">
        <v>2</v>
      </c>
      <c r="D36" s="84">
        <v>1103.0999999999999</v>
      </c>
      <c r="E36" s="85">
        <v>275.33</v>
      </c>
      <c r="F36" s="76">
        <f t="shared" si="8"/>
        <v>4.8538350288997471E-3</v>
      </c>
      <c r="G36" s="76">
        <f t="shared" si="9"/>
        <v>4.6218267548344856E-3</v>
      </c>
      <c r="H36" s="100">
        <v>0.68055555555555547</v>
      </c>
      <c r="I36" s="77">
        <f>jar_information!M21</f>
        <v>43873.458333333336</v>
      </c>
      <c r="J36" s="78">
        <f t="shared" si="1"/>
        <v>26.222222222218988</v>
      </c>
      <c r="K36" s="78">
        <f t="shared" si="10"/>
        <v>629.33333333325572</v>
      </c>
      <c r="L36" s="79">
        <f>jar_information!H21</f>
        <v>1075.4142300194933</v>
      </c>
      <c r="M36" s="78">
        <f t="shared" si="11"/>
        <v>5.2198832602458669</v>
      </c>
      <c r="N36" s="78">
        <f t="shared" si="12"/>
        <v>9.5523863662499373</v>
      </c>
      <c r="O36" s="80">
        <f t="shared" si="2"/>
        <v>2.605196281704528</v>
      </c>
      <c r="P36" s="81">
        <f t="shared" si="13"/>
        <v>0.70629555515947762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4853.8350288997472</v>
      </c>
      <c r="U36" s="7">
        <f t="shared" si="17"/>
        <v>0.48538350288997473</v>
      </c>
      <c r="V36" s="94">
        <f t="shared" si="18"/>
        <v>4.1396127357598237E-3</v>
      </c>
    </row>
    <row r="37" spans="1:27">
      <c r="A37" t="s">
        <v>177</v>
      </c>
      <c r="B37" s="73">
        <f t="shared" si="7"/>
        <v>43899.680555555555</v>
      </c>
      <c r="C37" s="46">
        <v>2</v>
      </c>
      <c r="D37" s="84">
        <v>1136.8</v>
      </c>
      <c r="E37" s="85">
        <v>305.08</v>
      </c>
      <c r="F37" s="76">
        <f t="shared" si="8"/>
        <v>5.0049225729992767E-3</v>
      </c>
      <c r="G37" s="76">
        <f t="shared" si="9"/>
        <v>5.141800612012074E-3</v>
      </c>
      <c r="H37" s="100">
        <v>0.68055555555555547</v>
      </c>
      <c r="I37" s="77">
        <f>jar_information!M22</f>
        <v>43873.458333333336</v>
      </c>
      <c r="J37" s="78">
        <f t="shared" si="1"/>
        <v>26.222222222218988</v>
      </c>
      <c r="K37" s="78">
        <f t="shared" si="10"/>
        <v>629.33333333325572</v>
      </c>
      <c r="L37" s="79">
        <f>jar_information!H22</f>
        <v>1090.1223690651004</v>
      </c>
      <c r="M37" s="78">
        <f t="shared" si="11"/>
        <v>5.4559780522653698</v>
      </c>
      <c r="N37" s="78">
        <f t="shared" si="12"/>
        <v>9.9844398356456274</v>
      </c>
      <c r="O37" s="80">
        <f t="shared" si="2"/>
        <v>2.7230290460851707</v>
      </c>
      <c r="P37" s="81">
        <f t="shared" si="13"/>
        <v>0.73095447799863389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5004.9225729992768</v>
      </c>
      <c r="U37" s="7">
        <f t="shared" si="17"/>
        <v>0.50049225729992763</v>
      </c>
      <c r="V37" s="94">
        <f t="shared" si="18"/>
        <v>4.3268470011951906E-3</v>
      </c>
    </row>
    <row r="38" spans="1:27">
      <c r="A38" t="s">
        <v>178</v>
      </c>
      <c r="B38" s="73">
        <f t="shared" si="7"/>
        <v>43899.680555555555</v>
      </c>
      <c r="C38" s="46">
        <v>2</v>
      </c>
      <c r="D38" s="84">
        <v>879.07</v>
      </c>
      <c r="E38" s="85">
        <v>253.3</v>
      </c>
      <c r="F38" s="76">
        <f t="shared" si="8"/>
        <v>3.8494391088814152E-3</v>
      </c>
      <c r="G38" s="76">
        <f t="shared" si="9"/>
        <v>4.2367839288303772E-3</v>
      </c>
      <c r="H38" s="100">
        <v>0.68055555555555547</v>
      </c>
      <c r="I38" s="77">
        <f>jar_information!M23</f>
        <v>43873.458333333336</v>
      </c>
      <c r="J38" s="78">
        <f t="shared" si="1"/>
        <v>26.222222222218988</v>
      </c>
      <c r="K38" s="78">
        <f t="shared" si="10"/>
        <v>629.33333333325572</v>
      </c>
      <c r="L38" s="79">
        <f>jar_information!H23</f>
        <v>1080.3025866276234</v>
      </c>
      <c r="M38" s="78">
        <f t="shared" si="11"/>
        <v>4.1585590263901269</v>
      </c>
      <c r="N38" s="78">
        <f t="shared" si="12"/>
        <v>7.6101630182939326</v>
      </c>
      <c r="O38" s="80">
        <f t="shared" si="2"/>
        <v>2.0754990049892541</v>
      </c>
      <c r="P38" s="81">
        <f t="shared" si="13"/>
        <v>0.56083101488529785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3849.4391088814155</v>
      </c>
      <c r="U38" s="7">
        <f t="shared" si="17"/>
        <v>0.38494391088814151</v>
      </c>
      <c r="V38" s="94">
        <f t="shared" si="18"/>
        <v>3.2979327409790944E-3</v>
      </c>
    </row>
    <row r="39" spans="1:27">
      <c r="A39" t="s">
        <v>179</v>
      </c>
      <c r="B39" s="73">
        <f t="shared" si="7"/>
        <v>43899.680555555555</v>
      </c>
      <c r="C39" s="46">
        <v>2</v>
      </c>
      <c r="D39" s="84">
        <v>1121.9000000000001</v>
      </c>
      <c r="E39" s="85">
        <v>298.89999999999998</v>
      </c>
      <c r="F39" s="76">
        <f t="shared" si="8"/>
        <v>4.9381212552816805E-3</v>
      </c>
      <c r="G39" s="76">
        <f t="shared" si="9"/>
        <v>5.0337858746219051E-3</v>
      </c>
      <c r="H39" s="100">
        <v>0.68055555555555547</v>
      </c>
      <c r="I39" s="77">
        <f>jar_information!M24</f>
        <v>43873.458333333336</v>
      </c>
      <c r="J39" s="78">
        <f t="shared" si="1"/>
        <v>26.222222222218988</v>
      </c>
      <c r="K39" s="78">
        <f t="shared" si="10"/>
        <v>629.33333333325572</v>
      </c>
      <c r="L39" s="79">
        <f>jar_information!H24</f>
        <v>1080.3025866276234</v>
      </c>
      <c r="M39" s="78">
        <f t="shared" si="11"/>
        <v>5.3346651651616463</v>
      </c>
      <c r="N39" s="78">
        <f t="shared" si="12"/>
        <v>9.7624372522458138</v>
      </c>
      <c r="O39" s="80">
        <f t="shared" si="2"/>
        <v>2.662482886976131</v>
      </c>
      <c r="P39" s="81">
        <f t="shared" si="13"/>
        <v>0.71944287905129223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4938.1212552816805</v>
      </c>
      <c r="U39" s="7">
        <f t="shared" si="17"/>
        <v>0.49381212552816806</v>
      </c>
      <c r="V39" s="94">
        <f t="shared" si="18"/>
        <v>4.2306401805770012E-3</v>
      </c>
    </row>
    <row r="40" spans="1:27">
      <c r="A40" t="s">
        <v>180</v>
      </c>
      <c r="B40" s="73">
        <f t="shared" si="7"/>
        <v>43899.680555555555</v>
      </c>
      <c r="C40" s="46">
        <v>3</v>
      </c>
      <c r="D40" s="84">
        <v>1074.9000000000001</v>
      </c>
      <c r="E40" s="85">
        <v>274.17</v>
      </c>
      <c r="F40" s="76">
        <f t="shared" si="8"/>
        <v>3.1516037928845646E-3</v>
      </c>
      <c r="G40" s="76">
        <f t="shared" si="9"/>
        <v>3.0677014292885148E-3</v>
      </c>
      <c r="H40" s="100">
        <v>0.68055555555555547</v>
      </c>
      <c r="I40" s="77">
        <f>jar_information!M25</f>
        <v>43873.458333333336</v>
      </c>
      <c r="J40" s="78">
        <f t="shared" si="1"/>
        <v>26.222222222218988</v>
      </c>
      <c r="K40" s="78">
        <f t="shared" si="10"/>
        <v>629.33333333325572</v>
      </c>
      <c r="L40" s="79">
        <f>jar_information!H25</f>
        <v>1080.3025866276234</v>
      </c>
      <c r="M40" s="78">
        <f t="shared" si="11"/>
        <v>3.4046857294786239</v>
      </c>
      <c r="N40" s="78">
        <f t="shared" si="12"/>
        <v>6.2305748849458817</v>
      </c>
      <c r="O40" s="80">
        <f t="shared" si="2"/>
        <v>1.6992476958943312</v>
      </c>
      <c r="P40" s="81">
        <f t="shared" si="13"/>
        <v>0.45916225810710803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3151.6037928845644</v>
      </c>
      <c r="U40" s="7">
        <f t="shared" si="17"/>
        <v>0.31516037928845647</v>
      </c>
      <c r="V40" s="94">
        <f t="shared" si="18"/>
        <v>2.7000757879680204E-3</v>
      </c>
    </row>
    <row r="41" spans="1:27">
      <c r="A41" t="s">
        <v>181</v>
      </c>
      <c r="B41" s="73">
        <f t="shared" si="7"/>
        <v>43899.680555555555</v>
      </c>
      <c r="C41" s="46">
        <v>3</v>
      </c>
      <c r="D41" s="84">
        <v>500.36</v>
      </c>
      <c r="E41" s="85">
        <v>140.4</v>
      </c>
      <c r="F41" s="76">
        <f t="shared" si="8"/>
        <v>1.4343765409173203E-3</v>
      </c>
      <c r="G41" s="76">
        <f t="shared" si="9"/>
        <v>1.5090033256549924E-3</v>
      </c>
      <c r="H41" s="100">
        <v>0.68055555555555547</v>
      </c>
      <c r="I41" s="77">
        <f>jar_information!M26</f>
        <v>43873.458333333336</v>
      </c>
      <c r="J41" s="78">
        <f t="shared" si="1"/>
        <v>26.222222222218988</v>
      </c>
      <c r="K41" s="78">
        <f t="shared" si="10"/>
        <v>629.33333333325572</v>
      </c>
      <c r="L41" s="79">
        <f>jar_information!H26</f>
        <v>1100</v>
      </c>
      <c r="M41" s="78">
        <f t="shared" si="11"/>
        <v>1.5778141950090523</v>
      </c>
      <c r="N41" s="78">
        <f t="shared" si="12"/>
        <v>2.8873999768665657</v>
      </c>
      <c r="O41" s="80">
        <f t="shared" si="2"/>
        <v>0.78747272096360876</v>
      </c>
      <c r="P41" s="81">
        <f t="shared" si="13"/>
        <v>0.20999272559029566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1434.3765409173202</v>
      </c>
      <c r="U41" s="7">
        <f t="shared" si="17"/>
        <v>0.14343765409173204</v>
      </c>
      <c r="V41" s="94">
        <f t="shared" si="18"/>
        <v>1.251280806616058E-3</v>
      </c>
    </row>
    <row r="42" spans="1:27">
      <c r="A42" t="s">
        <v>182</v>
      </c>
      <c r="B42" s="73">
        <f t="shared" si="7"/>
        <v>43899.680555555555</v>
      </c>
      <c r="C42" s="46">
        <v>1</v>
      </c>
      <c r="D42" s="84">
        <v>1224.4000000000001</v>
      </c>
      <c r="E42" s="85">
        <v>319.70999999999998</v>
      </c>
      <c r="F42" s="76">
        <f t="shared" si="8"/>
        <v>1.0795321042919557E-2</v>
      </c>
      <c r="G42" s="76">
        <f t="shared" si="9"/>
        <v>1.0795010805907045E-2</v>
      </c>
      <c r="H42" s="100">
        <v>0.68055555555555547</v>
      </c>
      <c r="I42" s="77">
        <f>jar_information!M27</f>
        <v>43873.458333333336</v>
      </c>
      <c r="J42" s="78">
        <f t="shared" si="1"/>
        <v>26.222222222218988</v>
      </c>
      <c r="K42" s="78">
        <f t="shared" si="10"/>
        <v>629.33333333325572</v>
      </c>
      <c r="L42" s="79">
        <f>jar_information!H27</f>
        <v>1080.3025866276234</v>
      </c>
      <c r="M42" s="78">
        <f t="shared" si="11"/>
        <v>11.662213246141611</v>
      </c>
      <c r="N42" s="78">
        <f t="shared" si="12"/>
        <v>21.34185024043915</v>
      </c>
      <c r="O42" s="80">
        <f t="shared" si="2"/>
        <v>5.8205046110288592</v>
      </c>
      <c r="P42" s="81">
        <f t="shared" si="13"/>
        <v>1.5727877972000146</v>
      </c>
      <c r="Q42" s="82"/>
      <c r="R42" s="82">
        <f t="shared" si="14"/>
        <v>0</v>
      </c>
      <c r="S42" s="82">
        <f t="shared" si="15"/>
        <v>0</v>
      </c>
      <c r="T42" s="83">
        <f t="shared" si="16"/>
        <v>10795.321042919557</v>
      </c>
      <c r="U42" s="7">
        <f t="shared" si="17"/>
        <v>1.0795321042919557</v>
      </c>
      <c r="V42" s="94">
        <f t="shared" si="18"/>
        <v>9.2486831743054717E-3</v>
      </c>
      <c r="AA42" t="s">
        <v>189</v>
      </c>
    </row>
    <row r="43" spans="1:27">
      <c r="A43" t="s">
        <v>183</v>
      </c>
      <c r="B43" s="73">
        <f t="shared" si="7"/>
        <v>43899.680555555555</v>
      </c>
      <c r="C43" s="46">
        <v>2</v>
      </c>
      <c r="D43" s="84">
        <v>832.81</v>
      </c>
      <c r="E43" s="85">
        <v>219.54</v>
      </c>
      <c r="F43" s="76">
        <f t="shared" si="8"/>
        <v>3.6420411922628904E-3</v>
      </c>
      <c r="G43" s="76">
        <f t="shared" si="9"/>
        <v>3.6467228391391035E-3</v>
      </c>
      <c r="H43" s="100">
        <v>0.68055555555555547</v>
      </c>
      <c r="I43" s="77">
        <f>jar_information!M28</f>
        <v>43873.458333333336</v>
      </c>
      <c r="J43" s="78">
        <f t="shared" si="1"/>
        <v>26.222222222218988</v>
      </c>
      <c r="K43" s="78">
        <f t="shared" si="10"/>
        <v>629.33333333325572</v>
      </c>
      <c r="L43" s="79">
        <f>jar_information!H28</f>
        <v>1085.2052785923754</v>
      </c>
      <c r="M43" s="78">
        <f t="shared" si="11"/>
        <v>3.9523623266945571</v>
      </c>
      <c r="N43" s="78">
        <f t="shared" si="12"/>
        <v>7.2328230578510402</v>
      </c>
      <c r="O43" s="80">
        <f t="shared" si="2"/>
        <v>1.9725881066866471</v>
      </c>
      <c r="P43" s="81">
        <f t="shared" si="13"/>
        <v>0.5312634246913519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3642.0411922628905</v>
      </c>
      <c r="U43" s="7">
        <f t="shared" si="17"/>
        <v>0.36420411922628904</v>
      </c>
      <c r="V43" s="94">
        <f t="shared" si="18"/>
        <v>3.1344090678287451E-3</v>
      </c>
    </row>
    <row r="44" spans="1:27" ht="15" thickBot="1">
      <c r="A44" t="s">
        <v>184</v>
      </c>
      <c r="B44" s="73">
        <f t="shared" si="7"/>
        <v>43899.680555555555</v>
      </c>
      <c r="C44" s="46">
        <v>3</v>
      </c>
      <c r="D44" s="130">
        <v>757.7</v>
      </c>
      <c r="E44" s="131">
        <v>211.51</v>
      </c>
      <c r="F44" s="76">
        <f t="shared" si="8"/>
        <v>2.2035331897516061E-3</v>
      </c>
      <c r="G44" s="76">
        <f t="shared" si="9"/>
        <v>2.3375823953221803E-3</v>
      </c>
      <c r="H44" s="100">
        <v>0.68055555555555547</v>
      </c>
      <c r="I44" s="77">
        <f>jar_information!M29</f>
        <v>43873.458333333336</v>
      </c>
      <c r="J44" s="78">
        <f t="shared" si="1"/>
        <v>26.222222222218988</v>
      </c>
      <c r="K44" s="78">
        <f t="shared" si="10"/>
        <v>629.33333333325572</v>
      </c>
      <c r="L44" s="79">
        <f>jar_information!H29</f>
        <v>1085.2052785923754</v>
      </c>
      <c r="M44" s="78">
        <f t="shared" si="11"/>
        <v>2.3912858490719371</v>
      </c>
      <c r="N44" s="78">
        <f t="shared" si="12"/>
        <v>4.3760531038016452</v>
      </c>
      <c r="O44" s="80">
        <f t="shared" si="2"/>
        <v>1.1934690283095395</v>
      </c>
      <c r="P44" s="81">
        <f t="shared" si="13"/>
        <v>0.32142870632419696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2203.5331897516062</v>
      </c>
      <c r="U44" s="7">
        <f t="shared" si="17"/>
        <v>0.22035331897516061</v>
      </c>
      <c r="V44" s="94">
        <f t="shared" si="18"/>
        <v>1.8964020576954768E-3</v>
      </c>
    </row>
  </sheetData>
  <conditionalFormatting sqref="O18:O44">
    <cfRule type="cellIs" dxfId="8" priority="1" operator="greaterThan">
      <formula>4</formula>
    </cfRule>
    <cfRule type="cellIs" dxfId="7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A4"/>
    </sheetView>
  </sheetViews>
  <sheetFormatPr baseColWidth="10" defaultRowHeight="14" x14ac:dyDescent="0"/>
  <cols>
    <col min="1" max="1" width="27.5" customWidth="1"/>
  </cols>
  <sheetData>
    <row r="1" spans="1:11" ht="135">
      <c r="A1" s="144" t="s">
        <v>190</v>
      </c>
      <c r="B1" s="144" t="s">
        <v>191</v>
      </c>
      <c r="C1" s="145" t="s">
        <v>192</v>
      </c>
      <c r="D1" s="145" t="s">
        <v>198</v>
      </c>
      <c r="E1" s="145" t="s">
        <v>199</v>
      </c>
      <c r="F1" s="145" t="s">
        <v>193</v>
      </c>
      <c r="G1" s="144" t="s">
        <v>200</v>
      </c>
      <c r="H1" s="144" t="s">
        <v>194</v>
      </c>
      <c r="I1" s="144" t="s">
        <v>195</v>
      </c>
      <c r="J1" s="145" t="s">
        <v>196</v>
      </c>
      <c r="K1" s="145" t="s">
        <v>197</v>
      </c>
    </row>
    <row r="2" spans="1:11" ht="15">
      <c r="A2" s="99" t="s">
        <v>201</v>
      </c>
      <c r="B2" s="146"/>
      <c r="C2" s="146"/>
      <c r="D2" s="146"/>
      <c r="E2" s="146"/>
      <c r="F2" s="146"/>
      <c r="G2" s="146">
        <v>0</v>
      </c>
      <c r="H2" s="146"/>
      <c r="I2" s="146"/>
      <c r="J2" s="147"/>
      <c r="K2" s="143"/>
    </row>
    <row r="3" spans="1:11" ht="15">
      <c r="A3" s="99" t="s">
        <v>202</v>
      </c>
      <c r="B3" s="146"/>
      <c r="C3" s="146"/>
      <c r="D3" s="146"/>
      <c r="E3" s="146"/>
      <c r="F3" s="146"/>
      <c r="G3" s="146">
        <v>0</v>
      </c>
      <c r="H3" s="146"/>
      <c r="I3" s="146"/>
      <c r="J3" s="147"/>
      <c r="K3" s="143"/>
    </row>
    <row r="4" spans="1:11" ht="15">
      <c r="A4" s="99" t="s">
        <v>203</v>
      </c>
      <c r="B4" s="146"/>
      <c r="C4" s="146"/>
      <c r="D4" s="146"/>
      <c r="E4" s="146"/>
      <c r="F4" s="146"/>
      <c r="G4" s="146">
        <v>0</v>
      </c>
      <c r="H4" s="146"/>
      <c r="I4" s="146"/>
      <c r="J4" s="147"/>
      <c r="K4" s="143"/>
    </row>
    <row r="5" spans="1:11" ht="15">
      <c r="A5" s="99"/>
      <c r="B5" s="146"/>
      <c r="C5" s="146"/>
      <c r="D5" s="146"/>
      <c r="E5" s="146"/>
      <c r="F5" s="146"/>
      <c r="G5" s="146"/>
      <c r="H5" s="146"/>
      <c r="I5" s="146"/>
      <c r="J5" s="147"/>
      <c r="K5" s="143"/>
    </row>
    <row r="6" spans="1:11" ht="15">
      <c r="A6" s="99"/>
      <c r="B6" s="146"/>
      <c r="C6" s="146"/>
      <c r="D6" s="146"/>
      <c r="E6" s="146"/>
      <c r="F6" s="146"/>
      <c r="G6" s="146"/>
      <c r="H6" s="146"/>
      <c r="I6" s="146"/>
      <c r="J6" s="147"/>
      <c r="K6" s="143"/>
    </row>
    <row r="7" spans="1:11" ht="15">
      <c r="A7" s="99"/>
      <c r="B7" s="146"/>
      <c r="C7" s="146"/>
      <c r="D7" s="146"/>
      <c r="E7" s="146"/>
      <c r="F7" s="146"/>
      <c r="G7" s="146"/>
      <c r="H7" s="146"/>
      <c r="I7" s="146"/>
      <c r="J7" s="147"/>
      <c r="K7" s="143"/>
    </row>
    <row r="8" spans="1:11" ht="15">
      <c r="A8" s="99"/>
      <c r="B8" s="146"/>
      <c r="C8" s="146"/>
      <c r="D8" s="146"/>
      <c r="E8" s="146"/>
      <c r="F8" s="146"/>
      <c r="G8" s="146"/>
      <c r="H8" s="146"/>
      <c r="I8" s="146"/>
      <c r="J8" s="147"/>
      <c r="K8" s="148"/>
    </row>
    <row r="9" spans="1:11" ht="15">
      <c r="A9" s="99"/>
      <c r="B9" s="146"/>
      <c r="C9" s="146"/>
      <c r="D9" s="146"/>
      <c r="E9" s="146"/>
      <c r="F9" s="146"/>
      <c r="G9" s="146"/>
      <c r="H9" s="146"/>
      <c r="I9" s="146"/>
      <c r="J9" s="147"/>
      <c r="K9" s="148"/>
    </row>
    <row r="10" spans="1:11" ht="15">
      <c r="A10" s="99"/>
      <c r="B10" s="146"/>
      <c r="C10" s="146"/>
      <c r="D10" s="146"/>
      <c r="E10" s="146"/>
      <c r="F10" s="146"/>
      <c r="G10" s="146"/>
      <c r="H10" s="146"/>
      <c r="I10" s="146"/>
      <c r="J10" s="147"/>
      <c r="K10" s="148"/>
    </row>
    <row r="11" spans="1:11" ht="15">
      <c r="A11" s="149"/>
      <c r="B11" s="146"/>
      <c r="C11" s="146"/>
      <c r="D11" s="146"/>
      <c r="E11" s="146"/>
      <c r="F11" s="146"/>
      <c r="G11" s="146"/>
      <c r="H11" s="146"/>
      <c r="I11" s="146"/>
      <c r="J11" s="147"/>
      <c r="K11" s="148"/>
    </row>
    <row r="12" spans="1:11" ht="15">
      <c r="A12" s="99"/>
      <c r="B12" s="146"/>
      <c r="C12" s="146"/>
      <c r="D12" s="146"/>
      <c r="E12" s="146"/>
      <c r="F12" s="146"/>
      <c r="G12" s="146"/>
      <c r="H12" s="146"/>
      <c r="I12" s="146"/>
      <c r="J12" s="147"/>
      <c r="K12" s="148"/>
    </row>
    <row r="13" spans="1:11" ht="15">
      <c r="A13" s="99"/>
      <c r="B13" s="150"/>
      <c r="C13" s="151"/>
      <c r="D13" s="152"/>
      <c r="E13" s="153"/>
      <c r="F13" s="151"/>
      <c r="G13" s="146"/>
      <c r="H13" s="151"/>
      <c r="I13" s="151"/>
      <c r="J13" s="147"/>
      <c r="K13" s="143"/>
    </row>
    <row r="14" spans="1:11" ht="15">
      <c r="A14" s="149"/>
      <c r="B14" s="150"/>
      <c r="C14" s="150"/>
      <c r="D14" s="154"/>
      <c r="E14" s="154"/>
      <c r="F14" s="150"/>
      <c r="G14" s="146"/>
      <c r="H14" s="150"/>
      <c r="I14" s="150"/>
      <c r="J14" s="147"/>
      <c r="K14" s="143"/>
    </row>
    <row r="15" spans="1:11" ht="15">
      <c r="A15" s="149"/>
      <c r="B15" s="150"/>
      <c r="C15" s="150"/>
      <c r="D15" s="154"/>
      <c r="E15" s="154"/>
      <c r="F15" s="150"/>
      <c r="G15" s="146"/>
      <c r="H15" s="150"/>
      <c r="I15" s="150"/>
      <c r="J15" s="147"/>
      <c r="K15" s="143"/>
    </row>
    <row r="16" spans="1:11" ht="15">
      <c r="A16" s="149"/>
      <c r="B16" s="150"/>
      <c r="C16" s="150"/>
      <c r="D16" s="154"/>
      <c r="E16" s="154"/>
      <c r="F16" s="150"/>
      <c r="G16" s="146"/>
      <c r="H16" s="150"/>
      <c r="I16" s="150"/>
      <c r="J16" s="147"/>
      <c r="K16" s="143"/>
    </row>
    <row r="17" spans="1:11" ht="15">
      <c r="A17" s="149"/>
      <c r="B17" s="150"/>
      <c r="C17" s="150"/>
      <c r="D17" s="154"/>
      <c r="E17" s="154"/>
      <c r="F17" s="150"/>
      <c r="G17" s="146"/>
      <c r="H17" s="150"/>
      <c r="I17" s="150"/>
      <c r="J17" s="147"/>
      <c r="K17" s="143"/>
    </row>
    <row r="18" spans="1:11" ht="15">
      <c r="A18" s="149"/>
      <c r="B18" s="150"/>
      <c r="C18" s="150"/>
      <c r="D18" s="154"/>
      <c r="E18" s="154"/>
      <c r="F18" s="150"/>
      <c r="G18" s="146"/>
      <c r="H18" s="150"/>
      <c r="I18" s="150"/>
      <c r="J18" s="147"/>
      <c r="K18" s="143"/>
    </row>
    <row r="19" spans="1:11" ht="15">
      <c r="A19" s="149"/>
      <c r="B19" s="150"/>
      <c r="C19" s="150"/>
      <c r="D19" s="154"/>
      <c r="E19" s="154"/>
      <c r="F19" s="150"/>
      <c r="G19" s="146"/>
      <c r="H19" s="150"/>
      <c r="I19" s="150"/>
      <c r="J19" s="147"/>
      <c r="K19" s="143"/>
    </row>
    <row r="20" spans="1:11" ht="15">
      <c r="A20" s="149"/>
      <c r="B20" s="150"/>
      <c r="C20" s="150"/>
      <c r="D20" s="154"/>
      <c r="E20" s="154"/>
      <c r="F20" s="150"/>
      <c r="G20" s="146"/>
      <c r="H20" s="150"/>
      <c r="I20" s="150"/>
      <c r="J20" s="147"/>
      <c r="K20" s="143"/>
    </row>
    <row r="21" spans="1:11" ht="15">
      <c r="A21" s="149"/>
      <c r="B21" s="150"/>
      <c r="C21" s="150"/>
      <c r="D21" s="154"/>
      <c r="E21" s="154"/>
      <c r="F21" s="150"/>
      <c r="G21" s="146"/>
      <c r="H21" s="150"/>
      <c r="I21" s="150"/>
      <c r="J21" s="147"/>
      <c r="K21" s="143"/>
    </row>
  </sheetData>
  <conditionalFormatting sqref="J2:J12">
    <cfRule type="cellIs" dxfId="6" priority="3" operator="greaterThan">
      <formula>26</formula>
    </cfRule>
  </conditionalFormatting>
  <conditionalFormatting sqref="J13:J14">
    <cfRule type="cellIs" dxfId="5" priority="2" operator="greaterThan">
      <formula>26</formula>
    </cfRule>
  </conditionalFormatting>
  <conditionalFormatting sqref="J15:J21">
    <cfRule type="cellIs" dxfId="4" priority="1" operator="greaterThan">
      <formula>26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B3" sqref="B3:B15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43906</v>
      </c>
      <c r="C3" s="55">
        <v>2992</v>
      </c>
      <c r="D3" s="44">
        <v>1661.5</v>
      </c>
      <c r="E3" s="56">
        <v>408.18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43906</v>
      </c>
      <c r="C4" s="55">
        <v>2992</v>
      </c>
      <c r="D4" s="56">
        <v>1433.4</v>
      </c>
      <c r="E4" s="56">
        <v>383.61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43906</v>
      </c>
      <c r="C5" s="55">
        <v>2992</v>
      </c>
      <c r="D5" s="44">
        <v>1344.4</v>
      </c>
      <c r="E5" s="56">
        <v>327.89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43906</v>
      </c>
      <c r="C6" s="55">
        <v>2992</v>
      </c>
      <c r="D6" s="56">
        <v>1166.3</v>
      </c>
      <c r="E6" s="56">
        <v>287.66000000000003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43906</v>
      </c>
      <c r="C7" s="55">
        <v>2992</v>
      </c>
      <c r="D7" s="44">
        <v>1047.5</v>
      </c>
      <c r="E7" s="56">
        <v>273.70999999999998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43906</v>
      </c>
      <c r="C8" s="55">
        <v>2992</v>
      </c>
      <c r="D8" s="56">
        <v>824.06</v>
      </c>
      <c r="E8" s="56">
        <v>225.56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43906</v>
      </c>
      <c r="C9" s="55">
        <v>2992</v>
      </c>
      <c r="D9" s="44">
        <v>724.98</v>
      </c>
      <c r="E9" s="56">
        <v>182.93</v>
      </c>
      <c r="F9" s="57">
        <f t="shared" si="0"/>
        <v>5.984</v>
      </c>
      <c r="G9" s="60" t="s">
        <v>70</v>
      </c>
      <c r="H9" s="60"/>
      <c r="I9" s="61">
        <f>SLOPE(F3:F15,D3:D15)</f>
        <v>8.9730175221678522E-3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43906</v>
      </c>
      <c r="C10" s="55">
        <v>2992</v>
      </c>
      <c r="D10" s="44">
        <v>509.96</v>
      </c>
      <c r="E10" s="56">
        <v>139.69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-0.1402567643285817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43906</v>
      </c>
      <c r="C11" s="55">
        <v>2992</v>
      </c>
      <c r="D11" s="44">
        <v>383.46</v>
      </c>
      <c r="E11" s="56">
        <v>106.46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43906</v>
      </c>
      <c r="C12" s="55">
        <v>2992</v>
      </c>
      <c r="D12" s="62">
        <v>129.6</v>
      </c>
      <c r="E12" s="62">
        <v>37.85</v>
      </c>
      <c r="F12" s="57">
        <f t="shared" si="0"/>
        <v>1.1968000000000001</v>
      </c>
      <c r="G12" s="63" t="s">
        <v>72</v>
      </c>
      <c r="H12" s="63"/>
      <c r="I12" s="64">
        <f>SLOPE(F3:F15,E3:E15)</f>
        <v>3.588565715245419E-2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43906</v>
      </c>
      <c r="C13" s="55">
        <v>2992</v>
      </c>
      <c r="D13" s="62">
        <v>57.518000000000001</v>
      </c>
      <c r="E13" s="62">
        <v>18.414999999999999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-0.34780969776896331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43906</v>
      </c>
      <c r="C14" s="55">
        <v>2992</v>
      </c>
      <c r="D14" s="62">
        <v>23.548999999999999</v>
      </c>
      <c r="E14" s="62">
        <v>10.206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42" t="s">
        <v>121</v>
      </c>
      <c r="X14" s="142" t="s">
        <v>122</v>
      </c>
      <c r="Y14" s="142" t="s">
        <v>121</v>
      </c>
      <c r="Z14" s="142" t="s">
        <v>122</v>
      </c>
    </row>
    <row r="15" spans="1:26">
      <c r="A15" s="62">
        <v>0</v>
      </c>
      <c r="B15" s="54">
        <v>43906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42"/>
      <c r="X15" s="142"/>
      <c r="Y15" s="142"/>
      <c r="Z15" s="142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43906.4375</v>
      </c>
      <c r="C18" s="46">
        <v>1</v>
      </c>
      <c r="D18" s="74">
        <v>940.03</v>
      </c>
      <c r="E18" s="75">
        <v>239.66</v>
      </c>
      <c r="F18" s="76">
        <f>((I$9*D18)+I$10)/C18/1000</f>
        <v>8.2946488970348647E-3</v>
      </c>
      <c r="G18" s="76">
        <f>((I$12*E18)+I$13)/C18/1000</f>
        <v>8.2525468953882075E-3</v>
      </c>
      <c r="H18" s="100">
        <v>0.4375</v>
      </c>
      <c r="I18" s="77">
        <f>jar_information!M3</f>
        <v>43873.458333333336</v>
      </c>
      <c r="J18" s="78">
        <f t="shared" ref="J18:J44" si="1">B18-I18</f>
        <v>32.979166666664241</v>
      </c>
      <c r="K18" s="78">
        <f>J18*24</f>
        <v>791.49999999994179</v>
      </c>
      <c r="L18" s="79">
        <f>jar_information!H3</f>
        <v>1065.6802721088436</v>
      </c>
      <c r="M18" s="78">
        <f>F18*L18</f>
        <v>8.8394436936394349</v>
      </c>
      <c r="N18" s="78">
        <f>M18*1.83</f>
        <v>16.176181959360168</v>
      </c>
      <c r="O18" s="80">
        <f t="shared" ref="O18:O44" si="2">N18*(12/(12+(16*2)))</f>
        <v>4.4116859889164095</v>
      </c>
      <c r="P18" s="81">
        <f>O18*(400/(400+L18))</f>
        <v>1.203996826011394</v>
      </c>
      <c r="Q18" s="82"/>
      <c r="R18" s="82">
        <f>Q18/314.7</f>
        <v>0</v>
      </c>
      <c r="S18" s="82">
        <f>R18/P18*100</f>
        <v>0</v>
      </c>
      <c r="T18" s="83">
        <f>F18*1000000</f>
        <v>8294.6488970348655</v>
      </c>
      <c r="U18" s="7">
        <f>M18/L18*100</f>
        <v>0.82946488970348642</v>
      </c>
      <c r="V18" s="94">
        <f>O18/K18</f>
        <v>5.5738294237735108E-3</v>
      </c>
      <c r="W18" s="101">
        <f t="shared" ref="W18:W23" si="3">V18*24*5</f>
        <v>0.66885953085282124</v>
      </c>
      <c r="X18" s="101">
        <f t="shared" ref="X18:X23" si="4">V18*24*7</f>
        <v>0.9364033431939498</v>
      </c>
      <c r="Y18" s="102">
        <f t="shared" ref="Y18:Y23" si="5">W18*(400/(400+L18))</f>
        <v>0.18253900078506366</v>
      </c>
      <c r="Z18" s="102">
        <f t="shared" ref="Z18:Z29" si="6">X18*(400/(400+L18))</f>
        <v>0.25555460109908912</v>
      </c>
    </row>
    <row r="19" spans="1:27">
      <c r="A19" s="30" t="s">
        <v>159</v>
      </c>
      <c r="B19" s="73">
        <f t="shared" ref="B19:B44" si="7">$B$3+H19</f>
        <v>43906.4375</v>
      </c>
      <c r="C19" s="46">
        <v>3</v>
      </c>
      <c r="D19" s="84">
        <v>670.95</v>
      </c>
      <c r="E19" s="85">
        <v>169.99</v>
      </c>
      <c r="F19" s="76">
        <f t="shared" ref="F19:F44" si="8">((I$9*D19)+I$10)/C19/1000</f>
        <v>1.9600631140566467E-3</v>
      </c>
      <c r="G19" s="76">
        <f t="shared" ref="G19:G44" si="9">((I$12*E19)+I$13)/C19/1000</f>
        <v>1.9174643871922416E-3</v>
      </c>
      <c r="H19" s="100">
        <v>0.4375</v>
      </c>
      <c r="I19" s="77">
        <f>jar_information!M4</f>
        <v>43873.458333333336</v>
      </c>
      <c r="J19" s="78">
        <f t="shared" si="1"/>
        <v>32.979166666664241</v>
      </c>
      <c r="K19" s="78">
        <f t="shared" ref="K19:K44" si="10">J19*24</f>
        <v>791.49999999994179</v>
      </c>
      <c r="L19" s="79">
        <f>jar_information!H4</f>
        <v>1090.1223690651004</v>
      </c>
      <c r="M19" s="78">
        <f t="shared" ref="M19:M44" si="11">F19*L19</f>
        <v>2.1367086454125497</v>
      </c>
      <c r="N19" s="78">
        <f t="shared" ref="N19:N44" si="12">M19*1.83</f>
        <v>3.9101768211049661</v>
      </c>
      <c r="O19" s="80">
        <f t="shared" si="2"/>
        <v>1.0664118603013544</v>
      </c>
      <c r="P19" s="81">
        <f t="shared" ref="P19:P44" si="13">O19*(400/(400+L19))</f>
        <v>0.28626155339723375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1960.0631140566468</v>
      </c>
      <c r="U19" s="7">
        <f t="shared" ref="U19:U44" si="17">M19/L19*100</f>
        <v>0.19600631140566466</v>
      </c>
      <c r="V19" s="94">
        <f t="shared" ref="V19:V44" si="18">O19/K19</f>
        <v>1.3473302088457774E-3</v>
      </c>
      <c r="W19" s="101">
        <f t="shared" si="3"/>
        <v>0.16167962506149328</v>
      </c>
      <c r="X19" s="101">
        <f t="shared" si="4"/>
        <v>0.2263514750860906</v>
      </c>
      <c r="Y19" s="102">
        <f t="shared" si="5"/>
        <v>4.3400361854290047E-2</v>
      </c>
      <c r="Z19" s="102">
        <f t="shared" si="6"/>
        <v>6.0760506596006077E-2</v>
      </c>
    </row>
    <row r="20" spans="1:27">
      <c r="A20" s="30" t="s">
        <v>160</v>
      </c>
      <c r="B20" s="73">
        <f t="shared" si="7"/>
        <v>43906.4375</v>
      </c>
      <c r="C20" s="46">
        <v>5</v>
      </c>
      <c r="D20" s="84">
        <v>746.05</v>
      </c>
      <c r="E20" s="85">
        <v>198.49</v>
      </c>
      <c r="F20" s="76">
        <f t="shared" si="8"/>
        <v>1.3108125916169487E-3</v>
      </c>
      <c r="G20" s="76">
        <f t="shared" si="9"/>
        <v>1.3550268780843338E-3</v>
      </c>
      <c r="H20" s="100">
        <v>0.4375</v>
      </c>
      <c r="I20" s="77">
        <f>jar_information!M5</f>
        <v>43873.458333333336</v>
      </c>
      <c r="J20" s="78">
        <f t="shared" si="1"/>
        <v>32.979166666664241</v>
      </c>
      <c r="K20" s="78">
        <f t="shared" si="10"/>
        <v>791.49999999994179</v>
      </c>
      <c r="L20" s="79">
        <f>jar_information!H5</f>
        <v>1080.3025866276234</v>
      </c>
      <c r="M20" s="78">
        <f t="shared" si="11"/>
        <v>1.4160742333078484</v>
      </c>
      <c r="N20" s="78">
        <f t="shared" si="12"/>
        <v>2.5914158469533626</v>
      </c>
      <c r="O20" s="80">
        <f t="shared" si="2"/>
        <v>0.70674977644182613</v>
      </c>
      <c r="P20" s="81">
        <f t="shared" si="13"/>
        <v>0.1909744082936233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1310.8125916169488</v>
      </c>
      <c r="U20" s="7">
        <f t="shared" si="17"/>
        <v>0.13108125916169489</v>
      </c>
      <c r="V20" s="94">
        <f t="shared" si="18"/>
        <v>8.9292454383054724E-4</v>
      </c>
      <c r="W20" s="101">
        <f t="shared" si="3"/>
        <v>0.10715094525966568</v>
      </c>
      <c r="X20" s="101">
        <f t="shared" si="4"/>
        <v>0.15001132336353193</v>
      </c>
      <c r="Y20" s="102">
        <f t="shared" si="5"/>
        <v>2.8953795319313309E-2</v>
      </c>
      <c r="Z20" s="102">
        <f t="shared" si="6"/>
        <v>4.0535313447038625E-2</v>
      </c>
    </row>
    <row r="21" spans="1:27">
      <c r="A21" s="30" t="s">
        <v>161</v>
      </c>
      <c r="B21" s="73">
        <f t="shared" si="7"/>
        <v>43906.4375</v>
      </c>
      <c r="C21" s="46">
        <v>1</v>
      </c>
      <c r="D21" s="84">
        <v>707.53</v>
      </c>
      <c r="E21" s="85">
        <v>198.8</v>
      </c>
      <c r="F21" s="76">
        <f t="shared" si="8"/>
        <v>6.208422323130838E-3</v>
      </c>
      <c r="G21" s="76">
        <f t="shared" si="9"/>
        <v>6.7862589441389301E-3</v>
      </c>
      <c r="H21" s="100">
        <v>0.4375</v>
      </c>
      <c r="I21" s="77">
        <f>jar_information!M6</f>
        <v>43873.458333333336</v>
      </c>
      <c r="J21" s="78">
        <f t="shared" si="1"/>
        <v>32.979166666664241</v>
      </c>
      <c r="K21" s="78">
        <f t="shared" si="10"/>
        <v>791.49999999994179</v>
      </c>
      <c r="L21" s="79">
        <f>jar_information!H6</f>
        <v>1090.1223690651004</v>
      </c>
      <c r="M21" s="78">
        <f t="shared" si="11"/>
        <v>6.7679400510480434</v>
      </c>
      <c r="N21" s="78">
        <f t="shared" si="12"/>
        <v>12.385330293417921</v>
      </c>
      <c r="O21" s="80">
        <f t="shared" si="2"/>
        <v>3.3778173527503417</v>
      </c>
      <c r="P21" s="81">
        <f t="shared" si="13"/>
        <v>0.90672213849647176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6208.4223231308379</v>
      </c>
      <c r="U21" s="7">
        <f t="shared" si="17"/>
        <v>0.62084223231308377</v>
      </c>
      <c r="V21" s="94">
        <f t="shared" si="18"/>
        <v>4.2676151013905121E-3</v>
      </c>
      <c r="W21" s="101">
        <f t="shared" si="3"/>
        <v>0.51211381216686136</v>
      </c>
      <c r="X21" s="101">
        <f t="shared" si="4"/>
        <v>0.71695933703360604</v>
      </c>
      <c r="Y21" s="102">
        <f t="shared" si="5"/>
        <v>0.13746892813592496</v>
      </c>
      <c r="Z21" s="102">
        <f t="shared" si="6"/>
        <v>0.19245649939029497</v>
      </c>
    </row>
    <row r="22" spans="1:27">
      <c r="A22" s="30" t="s">
        <v>162</v>
      </c>
      <c r="B22" s="73">
        <f t="shared" si="7"/>
        <v>43906.4375</v>
      </c>
      <c r="C22" s="46">
        <v>3</v>
      </c>
      <c r="D22" s="84">
        <v>865.79</v>
      </c>
      <c r="E22" s="85">
        <v>227.38</v>
      </c>
      <c r="F22" s="76">
        <f t="shared" si="8"/>
        <v>2.5428306920630408E-3</v>
      </c>
      <c r="G22" s="76">
        <f t="shared" si="9"/>
        <v>2.6039570085186902E-3</v>
      </c>
      <c r="H22" s="100">
        <v>0.4375</v>
      </c>
      <c r="I22" s="77">
        <f>jar_information!M7</f>
        <v>43873.458333333336</v>
      </c>
      <c r="J22" s="78">
        <f t="shared" si="1"/>
        <v>32.979166666664241</v>
      </c>
      <c r="K22" s="78">
        <f t="shared" si="10"/>
        <v>791.49999999994179</v>
      </c>
      <c r="L22" s="79">
        <f>jar_information!H7</f>
        <v>1065.6802721088436</v>
      </c>
      <c r="M22" s="78">
        <f t="shared" si="11"/>
        <v>2.7098445038444603</v>
      </c>
      <c r="N22" s="78">
        <f t="shared" si="12"/>
        <v>4.9590154420353629</v>
      </c>
      <c r="O22" s="80">
        <f t="shared" si="2"/>
        <v>1.3524587569187352</v>
      </c>
      <c r="P22" s="81">
        <f t="shared" si="13"/>
        <v>0.36910062382781383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2542.8306920630407</v>
      </c>
      <c r="U22" s="7">
        <f t="shared" si="17"/>
        <v>0.25428306920630406</v>
      </c>
      <c r="V22" s="94">
        <f t="shared" si="18"/>
        <v>1.7087286884634677E-3</v>
      </c>
      <c r="W22" s="101">
        <f t="shared" si="3"/>
        <v>0.20504744261561611</v>
      </c>
      <c r="X22" s="101">
        <f t="shared" si="4"/>
        <v>0.28706641966186253</v>
      </c>
      <c r="Y22" s="102">
        <f t="shared" si="5"/>
        <v>5.5959665014960094E-2</v>
      </c>
      <c r="Z22" s="102">
        <f t="shared" si="6"/>
        <v>7.8343531020944129E-2</v>
      </c>
    </row>
    <row r="23" spans="1:27">
      <c r="A23" s="30" t="s">
        <v>163</v>
      </c>
      <c r="B23" s="73">
        <f t="shared" si="7"/>
        <v>43906.4375</v>
      </c>
      <c r="C23" s="46">
        <v>1</v>
      </c>
      <c r="D23" s="84">
        <v>549.28</v>
      </c>
      <c r="E23" s="85">
        <v>156.34</v>
      </c>
      <c r="F23" s="76">
        <f t="shared" si="8"/>
        <v>4.7884423002477758E-3</v>
      </c>
      <c r="G23" s="76">
        <f t="shared" si="9"/>
        <v>5.2625539414457249E-3</v>
      </c>
      <c r="H23" s="100">
        <v>0.4375</v>
      </c>
      <c r="I23" s="77">
        <f>jar_information!M8</f>
        <v>43873.458333333336</v>
      </c>
      <c r="J23" s="78">
        <f t="shared" si="1"/>
        <v>32.979166666664241</v>
      </c>
      <c r="K23" s="78">
        <f t="shared" si="10"/>
        <v>791.49999999994179</v>
      </c>
      <c r="L23" s="79">
        <f>jar_information!H8</f>
        <v>1080.3025866276234</v>
      </c>
      <c r="M23" s="78">
        <f t="shared" si="11"/>
        <v>5.1729666028747996</v>
      </c>
      <c r="N23" s="78">
        <f t="shared" si="12"/>
        <v>9.4665288832608834</v>
      </c>
      <c r="O23" s="80">
        <f t="shared" si="2"/>
        <v>2.5817806045256955</v>
      </c>
      <c r="P23" s="81">
        <f t="shared" si="13"/>
        <v>0.69763590980609524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4788.4423002477761</v>
      </c>
      <c r="U23" s="7">
        <f t="shared" si="17"/>
        <v>0.47884423002477761</v>
      </c>
      <c r="V23" s="94">
        <f t="shared" si="18"/>
        <v>3.2618832653517186E-3</v>
      </c>
      <c r="W23" s="101">
        <f t="shared" si="3"/>
        <v>0.39142599184220628</v>
      </c>
      <c r="X23" s="101">
        <f t="shared" si="4"/>
        <v>0.54799638857908872</v>
      </c>
      <c r="Y23" s="102">
        <f t="shared" si="5"/>
        <v>0.10576918405146885</v>
      </c>
      <c r="Z23" s="102">
        <f t="shared" si="6"/>
        <v>0.14807685767205636</v>
      </c>
    </row>
    <row r="24" spans="1:27">
      <c r="A24" s="30" t="s">
        <v>164</v>
      </c>
      <c r="B24" s="73">
        <f t="shared" si="7"/>
        <v>43906.4375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32.979166666664241</v>
      </c>
      <c r="K24" s="78">
        <f t="shared" si="10"/>
        <v>791.49999999994179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43906.4375</v>
      </c>
      <c r="C25" s="46">
        <v>1</v>
      </c>
      <c r="D25" s="84">
        <v>809.88</v>
      </c>
      <c r="E25" s="85">
        <v>217.72</v>
      </c>
      <c r="F25" s="76">
        <f t="shared" si="8"/>
        <v>7.1268106665247181E-3</v>
      </c>
      <c r="G25" s="76">
        <f t="shared" si="9"/>
        <v>7.4652155774633635E-3</v>
      </c>
      <c r="H25" s="100">
        <v>0.4375</v>
      </c>
      <c r="I25" s="77">
        <f>jar_information!M10</f>
        <v>43873.458333333336</v>
      </c>
      <c r="J25" s="78">
        <f t="shared" si="1"/>
        <v>32.979166666664241</v>
      </c>
      <c r="K25" s="78">
        <f t="shared" si="10"/>
        <v>791.49999999994179</v>
      </c>
      <c r="L25" s="79">
        <f>jar_information!H10</f>
        <v>1080.3025866276234</v>
      </c>
      <c r="M25" s="78">
        <f t="shared" si="11"/>
        <v>7.6991119974519897</v>
      </c>
      <c r="N25" s="78">
        <f t="shared" si="12"/>
        <v>14.089374955337142</v>
      </c>
      <c r="O25" s="80">
        <f t="shared" si="2"/>
        <v>3.8425568060010384</v>
      </c>
      <c r="P25" s="81">
        <f t="shared" si="13"/>
        <v>1.0383165822212133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7126.8106665247178</v>
      </c>
      <c r="U25" s="7">
        <f t="shared" si="17"/>
        <v>0.71268106665247177</v>
      </c>
      <c r="V25" s="94">
        <f t="shared" si="18"/>
        <v>4.8547780240067225E-3</v>
      </c>
      <c r="W25" s="101">
        <f t="shared" ref="W25:W29" si="19">V25*24*5</f>
        <v>0.58257336288080674</v>
      </c>
      <c r="X25" s="101">
        <f t="shared" ref="X25:X29" si="20">V25*24*7</f>
        <v>0.8156027080331294</v>
      </c>
      <c r="Y25" s="102">
        <f t="shared" ref="Y25:Y29" si="21">W25*(400/(400+L25))</f>
        <v>0.1574200756368348</v>
      </c>
      <c r="Z25" s="102">
        <f t="shared" si="6"/>
        <v>0.22038810589156871</v>
      </c>
    </row>
    <row r="26" spans="1:27">
      <c r="A26" s="30" t="s">
        <v>166</v>
      </c>
      <c r="B26" s="73">
        <f t="shared" si="7"/>
        <v>43906.4375</v>
      </c>
      <c r="C26" s="46">
        <v>1</v>
      </c>
      <c r="D26" s="84">
        <v>727.66</v>
      </c>
      <c r="E26" s="85">
        <v>193.84</v>
      </c>
      <c r="F26" s="76">
        <f t="shared" si="8"/>
        <v>6.3890491658520768E-3</v>
      </c>
      <c r="G26" s="76">
        <f t="shared" si="9"/>
        <v>6.6082660846627575E-3</v>
      </c>
      <c r="H26" s="100">
        <v>0.4375</v>
      </c>
      <c r="I26" s="77">
        <f>jar_information!M11</f>
        <v>43873.458333333336</v>
      </c>
      <c r="J26" s="78">
        <f t="shared" si="1"/>
        <v>32.979166666664241</v>
      </c>
      <c r="K26" s="78">
        <f t="shared" si="10"/>
        <v>791.49999999994179</v>
      </c>
      <c r="L26" s="79">
        <f>jar_information!H11</f>
        <v>1051.1852926947267</v>
      </c>
      <c r="M26" s="78">
        <f t="shared" si="11"/>
        <v>6.7160745174472147</v>
      </c>
      <c r="N26" s="78">
        <f t="shared" si="12"/>
        <v>12.290416366928403</v>
      </c>
      <c r="O26" s="80">
        <f t="shared" si="2"/>
        <v>3.3519317364350187</v>
      </c>
      <c r="P26" s="81">
        <f t="shared" si="13"/>
        <v>0.92391557530486512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6389.0491658520768</v>
      </c>
      <c r="U26" s="7">
        <f t="shared" si="17"/>
        <v>0.63890491658520765</v>
      </c>
      <c r="V26" s="94">
        <f t="shared" si="18"/>
        <v>4.2349105956225709E-3</v>
      </c>
      <c r="W26" s="101">
        <f t="shared" si="19"/>
        <v>0.50818927147470849</v>
      </c>
      <c r="X26" s="101">
        <f t="shared" si="20"/>
        <v>0.71146498006459202</v>
      </c>
      <c r="Y26" s="102">
        <f t="shared" si="21"/>
        <v>0.14007563997042571</v>
      </c>
      <c r="Z26" s="102">
        <f t="shared" si="6"/>
        <v>0.19610589595859601</v>
      </c>
    </row>
    <row r="27" spans="1:27">
      <c r="A27" s="30" t="s">
        <v>167</v>
      </c>
      <c r="B27" s="73">
        <f t="shared" si="7"/>
        <v>43906.4375</v>
      </c>
      <c r="C27" s="46">
        <v>1</v>
      </c>
      <c r="D27" s="84">
        <v>454.66</v>
      </c>
      <c r="E27" s="85">
        <v>129.13</v>
      </c>
      <c r="F27" s="76">
        <f t="shared" si="8"/>
        <v>3.9394153823002539E-3</v>
      </c>
      <c r="G27" s="76">
        <f t="shared" si="9"/>
        <v>4.2861052103274466E-3</v>
      </c>
      <c r="H27" s="100">
        <v>0.4375</v>
      </c>
      <c r="I27" s="77">
        <f>jar_information!M12</f>
        <v>43873.458333333336</v>
      </c>
      <c r="J27" s="78">
        <f t="shared" si="1"/>
        <v>32.979166666664241</v>
      </c>
      <c r="K27" s="78">
        <f t="shared" si="10"/>
        <v>791.49999999994179</v>
      </c>
      <c r="L27" s="79">
        <f>jar_information!H12</f>
        <v>1080.3025866276234</v>
      </c>
      <c r="M27" s="78">
        <f t="shared" si="11"/>
        <v>4.2557606272996127</v>
      </c>
      <c r="N27" s="78">
        <f t="shared" si="12"/>
        <v>7.7880419479582912</v>
      </c>
      <c r="O27" s="80">
        <f t="shared" si="2"/>
        <v>2.1240114403522612</v>
      </c>
      <c r="P27" s="81">
        <f t="shared" si="13"/>
        <v>0.57393980380487319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3939.4153823002539</v>
      </c>
      <c r="U27" s="7">
        <f t="shared" si="17"/>
        <v>0.39394153823002537</v>
      </c>
      <c r="V27" s="94">
        <f t="shared" si="18"/>
        <v>2.6835267723972424E-3</v>
      </c>
      <c r="W27" s="101">
        <f t="shared" si="19"/>
        <v>0.32202321268766909</v>
      </c>
      <c r="X27" s="101">
        <f t="shared" si="20"/>
        <v>0.45083249776273676</v>
      </c>
      <c r="Y27" s="102">
        <f t="shared" si="21"/>
        <v>8.7015510368401564E-2</v>
      </c>
      <c r="Z27" s="102">
        <f t="shared" si="6"/>
        <v>0.12182171451576221</v>
      </c>
    </row>
    <row r="28" spans="1:27">
      <c r="A28" s="30" t="s">
        <v>168</v>
      </c>
      <c r="B28" s="73">
        <f t="shared" si="7"/>
        <v>43906.4375</v>
      </c>
      <c r="C28" s="46">
        <v>1</v>
      </c>
      <c r="D28" s="84">
        <v>652.66999999999996</v>
      </c>
      <c r="E28" s="85">
        <v>172.32</v>
      </c>
      <c r="F28" s="76">
        <f t="shared" si="8"/>
        <v>5.7161625818647095E-3</v>
      </c>
      <c r="G28" s="76">
        <f t="shared" si="9"/>
        <v>5.8360067427419421E-3</v>
      </c>
      <c r="H28" s="100">
        <v>0.4375</v>
      </c>
      <c r="I28" s="77">
        <f>jar_information!M13</f>
        <v>43873.458333333336</v>
      </c>
      <c r="J28" s="78">
        <f t="shared" si="1"/>
        <v>32.979166666664241</v>
      </c>
      <c r="K28" s="78">
        <f t="shared" si="10"/>
        <v>791.49999999994179</v>
      </c>
      <c r="L28" s="79">
        <f>jar_information!H13</f>
        <v>1090.1223690651004</v>
      </c>
      <c r="M28" s="78">
        <f t="shared" si="11"/>
        <v>6.2313166957036383</v>
      </c>
      <c r="N28" s="78">
        <f t="shared" si="12"/>
        <v>11.403309553137658</v>
      </c>
      <c r="O28" s="80">
        <f t="shared" si="2"/>
        <v>3.1099935144920883</v>
      </c>
      <c r="P28" s="81">
        <f t="shared" si="13"/>
        <v>0.83482902587209429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5716.1625818647099</v>
      </c>
      <c r="U28" s="7">
        <f t="shared" si="17"/>
        <v>0.57161625818647099</v>
      </c>
      <c r="V28" s="94">
        <f t="shared" si="18"/>
        <v>3.9292400688468948E-3</v>
      </c>
      <c r="W28" s="101">
        <f t="shared" si="19"/>
        <v>0.47150880826162744</v>
      </c>
      <c r="X28" s="101">
        <f t="shared" si="20"/>
        <v>0.66011233156627835</v>
      </c>
      <c r="Y28" s="102">
        <f t="shared" si="21"/>
        <v>0.12656915111138181</v>
      </c>
      <c r="Z28" s="102">
        <f t="shared" si="6"/>
        <v>0.17719681155593453</v>
      </c>
    </row>
    <row r="29" spans="1:27">
      <c r="A29" s="30" t="s">
        <v>169</v>
      </c>
      <c r="B29" s="73">
        <f t="shared" si="7"/>
        <v>43906.4375</v>
      </c>
      <c r="C29" s="46">
        <v>1</v>
      </c>
      <c r="D29" s="84">
        <v>869.26</v>
      </c>
      <c r="E29" s="85">
        <v>237.91</v>
      </c>
      <c r="F29" s="76">
        <f t="shared" si="8"/>
        <v>7.6596284469910457E-3</v>
      </c>
      <c r="G29" s="76">
        <f t="shared" si="9"/>
        <v>8.1897469953714115E-3</v>
      </c>
      <c r="H29" s="100">
        <v>0.4375</v>
      </c>
      <c r="I29" s="77">
        <f>jar_information!M14</f>
        <v>43873.458333333336</v>
      </c>
      <c r="J29" s="78">
        <f t="shared" si="1"/>
        <v>32.979166666664241</v>
      </c>
      <c r="K29" s="78">
        <f t="shared" si="10"/>
        <v>791.49999999994179</v>
      </c>
      <c r="L29" s="79">
        <f>jar_information!H14</f>
        <v>1085.2052785923754</v>
      </c>
      <c r="M29" s="78">
        <f t="shared" si="11"/>
        <v>8.3122692227310022</v>
      </c>
      <c r="N29" s="78">
        <f t="shared" si="12"/>
        <v>15.211452677597734</v>
      </c>
      <c r="O29" s="80">
        <f t="shared" si="2"/>
        <v>4.1485780029811998</v>
      </c>
      <c r="P29" s="81">
        <f t="shared" si="13"/>
        <v>1.1173076376117042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7659.6284469910461</v>
      </c>
      <c r="U29" s="7">
        <f t="shared" si="17"/>
        <v>0.76596284469910469</v>
      </c>
      <c r="V29" s="94">
        <f t="shared" si="18"/>
        <v>5.2414125116633037E-3</v>
      </c>
      <c r="W29" s="101">
        <f t="shared" si="19"/>
        <v>0.62896950139959651</v>
      </c>
      <c r="X29" s="101">
        <f t="shared" si="20"/>
        <v>0.88055730195943505</v>
      </c>
      <c r="Y29" s="102">
        <f t="shared" si="21"/>
        <v>0.16939597790703015</v>
      </c>
      <c r="Z29" s="102">
        <f t="shared" si="6"/>
        <v>0.23715436906984219</v>
      </c>
    </row>
    <row r="30" spans="1:27">
      <c r="A30" t="s">
        <v>170</v>
      </c>
      <c r="B30" s="73">
        <f t="shared" si="7"/>
        <v>43906.4375</v>
      </c>
      <c r="C30" s="46">
        <v>1</v>
      </c>
      <c r="D30" s="84">
        <v>797.07</v>
      </c>
      <c r="E30" s="85">
        <v>199.57</v>
      </c>
      <c r="F30" s="76">
        <f t="shared" si="8"/>
        <v>7.0118663120657485E-3</v>
      </c>
      <c r="G30" s="76">
        <f t="shared" si="9"/>
        <v>6.813890900146319E-3</v>
      </c>
      <c r="H30" s="100">
        <v>0.4375</v>
      </c>
      <c r="I30" s="77">
        <f>jar_information!M15</f>
        <v>43873.458333333336</v>
      </c>
      <c r="J30" s="78">
        <f t="shared" si="1"/>
        <v>32.979166666664241</v>
      </c>
      <c r="K30" s="78">
        <f t="shared" si="10"/>
        <v>791.49999999994179</v>
      </c>
      <c r="L30" s="79">
        <f>jar_information!H15</f>
        <v>1065.6802721088436</v>
      </c>
      <c r="M30" s="78">
        <f t="shared" si="11"/>
        <v>7.472407599433061</v>
      </c>
      <c r="N30" s="78">
        <f t="shared" si="12"/>
        <v>13.674505906962501</v>
      </c>
      <c r="O30" s="80">
        <f t="shared" si="2"/>
        <v>3.7294107018988636</v>
      </c>
      <c r="P30" s="81">
        <f t="shared" si="13"/>
        <v>1.0177965202555206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7011.8663120657484</v>
      </c>
      <c r="U30" s="7">
        <f t="shared" si="17"/>
        <v>0.70118663120657487</v>
      </c>
      <c r="V30" s="94">
        <f t="shared" si="18"/>
        <v>4.7118265343008689E-3</v>
      </c>
    </row>
    <row r="31" spans="1:27">
      <c r="A31" t="s">
        <v>171</v>
      </c>
      <c r="B31" s="73">
        <f t="shared" si="7"/>
        <v>43906.4375</v>
      </c>
      <c r="C31" s="46">
        <v>2</v>
      </c>
      <c r="D31" s="84">
        <v>1011.1</v>
      </c>
      <c r="E31" s="85">
        <v>247.8</v>
      </c>
      <c r="F31" s="76">
        <f t="shared" si="8"/>
        <v>4.4661806261676665E-3</v>
      </c>
      <c r="G31" s="76">
        <f t="shared" si="9"/>
        <v>4.2723280723045926E-3</v>
      </c>
      <c r="H31" s="100">
        <v>0.4375</v>
      </c>
      <c r="I31" s="77">
        <f>jar_information!M16</f>
        <v>43873.458333333336</v>
      </c>
      <c r="J31" s="78">
        <f t="shared" si="1"/>
        <v>32.979166666664241</v>
      </c>
      <c r="K31" s="78">
        <f t="shared" si="10"/>
        <v>791.49999999994179</v>
      </c>
      <c r="L31" s="79">
        <f>jar_information!H16</f>
        <v>1095.0539215686276</v>
      </c>
      <c r="M31" s="78">
        <f t="shared" si="11"/>
        <v>4.8907086091187324</v>
      </c>
      <c r="N31" s="78">
        <f t="shared" si="12"/>
        <v>8.9499967546872803</v>
      </c>
      <c r="O31" s="80">
        <f t="shared" si="2"/>
        <v>2.4409082058238036</v>
      </c>
      <c r="P31" s="81">
        <f t="shared" si="13"/>
        <v>0.65306225296884945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4466.1806261676666</v>
      </c>
      <c r="U31" s="7">
        <f t="shared" si="17"/>
        <v>0.44661806261676662</v>
      </c>
      <c r="V31" s="94">
        <f t="shared" si="18"/>
        <v>3.0839017129803956E-3</v>
      </c>
    </row>
    <row r="32" spans="1:27">
      <c r="A32" t="s">
        <v>172</v>
      </c>
      <c r="B32" s="73">
        <f t="shared" si="7"/>
        <v>43906.4375</v>
      </c>
      <c r="C32" s="46">
        <v>1</v>
      </c>
      <c r="D32" s="84">
        <v>818.81</v>
      </c>
      <c r="E32" s="85">
        <v>231.8</v>
      </c>
      <c r="F32" s="76">
        <f t="shared" si="8"/>
        <v>7.2069397129976773E-3</v>
      </c>
      <c r="G32" s="76">
        <f t="shared" si="9"/>
        <v>7.9704856301699191E-3</v>
      </c>
      <c r="H32" s="100">
        <v>0.4375</v>
      </c>
      <c r="I32" s="77">
        <f>jar_information!M17</f>
        <v>43873.458333333336</v>
      </c>
      <c r="J32" s="78">
        <f t="shared" si="1"/>
        <v>32.979166666664241</v>
      </c>
      <c r="K32" s="78">
        <f t="shared" si="10"/>
        <v>791.49999999994179</v>
      </c>
      <c r="L32" s="79">
        <f>jar_information!H17</f>
        <v>1090.1223690651004</v>
      </c>
      <c r="M32" s="78">
        <f t="shared" si="11"/>
        <v>7.8564461936423831</v>
      </c>
      <c r="N32" s="78">
        <f t="shared" si="12"/>
        <v>14.377296534365561</v>
      </c>
      <c r="O32" s="80">
        <f t="shared" si="2"/>
        <v>3.9210808730087892</v>
      </c>
      <c r="P32" s="81">
        <f t="shared" si="13"/>
        <v>1.0525527176587159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7206.9397129976769</v>
      </c>
      <c r="U32" s="7">
        <f t="shared" si="17"/>
        <v>0.72069397129976775</v>
      </c>
      <c r="V32" s="94">
        <f t="shared" si="18"/>
        <v>4.9539872053178486E-3</v>
      </c>
    </row>
    <row r="33" spans="1:27">
      <c r="A33" t="s">
        <v>173</v>
      </c>
      <c r="B33" s="73">
        <f t="shared" si="7"/>
        <v>43906.4375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32.979166666664241</v>
      </c>
      <c r="K33" s="78">
        <f t="shared" si="10"/>
        <v>791.49999999994179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43906.4375</v>
      </c>
      <c r="C34" s="46">
        <v>1</v>
      </c>
      <c r="D34" s="84">
        <v>491.77</v>
      </c>
      <c r="E34" s="85">
        <v>135.85</v>
      </c>
      <c r="F34" s="76">
        <f t="shared" si="8"/>
        <v>4.2724040625479031E-3</v>
      </c>
      <c r="G34" s="76">
        <f t="shared" si="9"/>
        <v>4.5272568263919387E-3</v>
      </c>
      <c r="H34" s="100">
        <v>0.4375</v>
      </c>
      <c r="I34" s="77">
        <f>jar_information!M19</f>
        <v>43873.458333333336</v>
      </c>
      <c r="J34" s="78">
        <f t="shared" si="1"/>
        <v>32.979166666664241</v>
      </c>
      <c r="K34" s="78">
        <f t="shared" si="10"/>
        <v>791.49999999994179</v>
      </c>
      <c r="L34" s="79">
        <f>jar_information!H19</f>
        <v>1100</v>
      </c>
      <c r="M34" s="78">
        <f t="shared" si="11"/>
        <v>4.6996444688026937</v>
      </c>
      <c r="N34" s="78">
        <f t="shared" si="12"/>
        <v>8.6003493779089304</v>
      </c>
      <c r="O34" s="80">
        <f t="shared" si="2"/>
        <v>2.3455498303387992</v>
      </c>
      <c r="P34" s="81">
        <f t="shared" si="13"/>
        <v>0.62547995475701312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4272.4040625479029</v>
      </c>
      <c r="U34" s="7">
        <f t="shared" si="17"/>
        <v>0.42724040625479032</v>
      </c>
      <c r="V34" s="94">
        <f t="shared" si="18"/>
        <v>2.9634236643575132E-3</v>
      </c>
    </row>
    <row r="35" spans="1:27">
      <c r="A35" t="s">
        <v>175</v>
      </c>
      <c r="B35" s="73">
        <f t="shared" si="7"/>
        <v>43906.4375</v>
      </c>
      <c r="C35" s="46">
        <v>1</v>
      </c>
      <c r="D35" s="84">
        <v>592.01</v>
      </c>
      <c r="E35" s="85">
        <v>153.94</v>
      </c>
      <c r="F35" s="76">
        <f t="shared" si="8"/>
        <v>5.1718593389700083E-3</v>
      </c>
      <c r="G35" s="76">
        <f t="shared" si="9"/>
        <v>5.176428364279834E-3</v>
      </c>
      <c r="H35" s="100">
        <v>0.4375</v>
      </c>
      <c r="I35" s="77">
        <f>jar_information!M20</f>
        <v>43873.458333333336</v>
      </c>
      <c r="J35" s="78">
        <f t="shared" si="1"/>
        <v>32.979166666664241</v>
      </c>
      <c r="K35" s="78">
        <f t="shared" si="10"/>
        <v>791.49999999994179</v>
      </c>
      <c r="L35" s="79">
        <f>jar_information!H20</f>
        <v>1095.0539215686276</v>
      </c>
      <c r="M35" s="78">
        <f t="shared" si="11"/>
        <v>5.6634648509404375</v>
      </c>
      <c r="N35" s="78">
        <f t="shared" si="12"/>
        <v>10.364140677221002</v>
      </c>
      <c r="O35" s="80">
        <f t="shared" si="2"/>
        <v>2.8265838210602729</v>
      </c>
      <c r="P35" s="81">
        <f t="shared" si="13"/>
        <v>0.75624933128688465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5171.8593389700081</v>
      </c>
      <c r="U35" s="7">
        <f t="shared" si="17"/>
        <v>0.51718593389700085</v>
      </c>
      <c r="V35" s="94">
        <f t="shared" si="18"/>
        <v>3.5711734947068614E-3</v>
      </c>
    </row>
    <row r="36" spans="1:27">
      <c r="A36" t="s">
        <v>176</v>
      </c>
      <c r="B36" s="73">
        <f t="shared" si="7"/>
        <v>43906.4375</v>
      </c>
      <c r="C36" s="46">
        <v>1</v>
      </c>
      <c r="D36" s="84">
        <v>583.65</v>
      </c>
      <c r="E36" s="85">
        <v>165.72</v>
      </c>
      <c r="F36" s="76">
        <f t="shared" si="8"/>
        <v>5.0968449124846847E-3</v>
      </c>
      <c r="G36" s="76">
        <f t="shared" si="9"/>
        <v>5.5991614055357448E-3</v>
      </c>
      <c r="H36" s="100">
        <v>0.4375</v>
      </c>
      <c r="I36" s="77">
        <f>jar_information!M21</f>
        <v>43873.458333333336</v>
      </c>
      <c r="J36" s="78">
        <f t="shared" si="1"/>
        <v>32.979166666664241</v>
      </c>
      <c r="K36" s="78">
        <f t="shared" si="10"/>
        <v>791.49999999994179</v>
      </c>
      <c r="L36" s="79">
        <f>jar_information!H21</f>
        <v>1075.4142300194933</v>
      </c>
      <c r="M36" s="78">
        <f t="shared" si="11"/>
        <v>5.4812195470884886</v>
      </c>
      <c r="N36" s="78">
        <f t="shared" si="12"/>
        <v>10.030631771171935</v>
      </c>
      <c r="O36" s="80">
        <f t="shared" si="2"/>
        <v>2.735626846683255</v>
      </c>
      <c r="P36" s="81">
        <f t="shared" si="13"/>
        <v>0.74165662524404741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5096.8449124846848</v>
      </c>
      <c r="U36" s="7">
        <f t="shared" si="17"/>
        <v>0.50968449124846849</v>
      </c>
      <c r="V36" s="94">
        <f t="shared" si="18"/>
        <v>3.456256281343596E-3</v>
      </c>
    </row>
    <row r="37" spans="1:27">
      <c r="A37" t="s">
        <v>177</v>
      </c>
      <c r="B37" s="73">
        <f t="shared" si="7"/>
        <v>43906.4375</v>
      </c>
      <c r="C37" s="46">
        <v>1</v>
      </c>
      <c r="D37" s="84">
        <v>694.94</v>
      </c>
      <c r="E37" s="85">
        <v>187.37</v>
      </c>
      <c r="F37" s="76">
        <f t="shared" si="8"/>
        <v>6.0954520325267455E-3</v>
      </c>
      <c r="G37" s="76">
        <f t="shared" si="9"/>
        <v>6.3760858828863778E-3</v>
      </c>
      <c r="H37" s="100">
        <v>0.4375</v>
      </c>
      <c r="I37" s="77">
        <f>jar_information!M22</f>
        <v>43873.458333333336</v>
      </c>
      <c r="J37" s="78">
        <f t="shared" si="1"/>
        <v>32.979166666664241</v>
      </c>
      <c r="K37" s="78">
        <f t="shared" si="10"/>
        <v>791.49999999994179</v>
      </c>
      <c r="L37" s="79">
        <f>jar_information!H22</f>
        <v>1090.1223690651004</v>
      </c>
      <c r="M37" s="78">
        <f t="shared" si="11"/>
        <v>6.6447886102207372</v>
      </c>
      <c r="N37" s="78">
        <f t="shared" si="12"/>
        <v>12.159963156703949</v>
      </c>
      <c r="O37" s="80">
        <f t="shared" si="2"/>
        <v>3.3163535881919857</v>
      </c>
      <c r="P37" s="81">
        <f t="shared" si="13"/>
        <v>0.8902231540279899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6095.4520325267458</v>
      </c>
      <c r="U37" s="7">
        <f t="shared" si="17"/>
        <v>0.60954520325267458</v>
      </c>
      <c r="V37" s="94">
        <f t="shared" si="18"/>
        <v>4.1899603135719891E-3</v>
      </c>
    </row>
    <row r="38" spans="1:27">
      <c r="A38" t="s">
        <v>178</v>
      </c>
      <c r="B38" s="73">
        <f t="shared" si="7"/>
        <v>43906.4375</v>
      </c>
      <c r="C38" s="46">
        <v>2</v>
      </c>
      <c r="D38" s="84">
        <v>1020.8</v>
      </c>
      <c r="E38" s="85">
        <v>254.56</v>
      </c>
      <c r="F38" s="76">
        <f t="shared" si="8"/>
        <v>4.5096997611501809E-3</v>
      </c>
      <c r="G38" s="76">
        <f t="shared" si="9"/>
        <v>4.3936215934798871E-3</v>
      </c>
      <c r="H38" s="100">
        <v>0.4375</v>
      </c>
      <c r="I38" s="77">
        <f>jar_information!M23</f>
        <v>43873.458333333336</v>
      </c>
      <c r="J38" s="78">
        <f t="shared" si="1"/>
        <v>32.979166666664241</v>
      </c>
      <c r="K38" s="78">
        <f t="shared" si="10"/>
        <v>791.49999999994179</v>
      </c>
      <c r="L38" s="79">
        <f>jar_information!H23</f>
        <v>1080.3025866276234</v>
      </c>
      <c r="M38" s="78">
        <f t="shared" si="11"/>
        <v>4.8718403168845157</v>
      </c>
      <c r="N38" s="78">
        <f t="shared" si="12"/>
        <v>8.9154677798986643</v>
      </c>
      <c r="O38" s="80">
        <f t="shared" si="2"/>
        <v>2.4314912126996355</v>
      </c>
      <c r="P38" s="81">
        <f t="shared" si="13"/>
        <v>0.65702545808258794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4509.6997611501811</v>
      </c>
      <c r="U38" s="7">
        <f t="shared" si="17"/>
        <v>0.4509699761150181</v>
      </c>
      <c r="V38" s="94">
        <f t="shared" si="18"/>
        <v>3.0720040590016605E-3</v>
      </c>
    </row>
    <row r="39" spans="1:27">
      <c r="A39" t="s">
        <v>179</v>
      </c>
      <c r="B39" s="73">
        <f t="shared" si="7"/>
        <v>43906.4375</v>
      </c>
      <c r="C39" s="46">
        <v>1</v>
      </c>
      <c r="D39" s="84">
        <v>727.21</v>
      </c>
      <c r="E39" s="85">
        <v>183.71</v>
      </c>
      <c r="F39" s="76">
        <f t="shared" si="8"/>
        <v>6.3850113079671018E-3</v>
      </c>
      <c r="G39" s="76">
        <f t="shared" si="9"/>
        <v>6.2447443777083958E-3</v>
      </c>
      <c r="H39" s="100">
        <v>0.4375</v>
      </c>
      <c r="I39" s="77">
        <f>jar_information!M24</f>
        <v>43873.458333333336</v>
      </c>
      <c r="J39" s="78">
        <f t="shared" si="1"/>
        <v>32.979166666664241</v>
      </c>
      <c r="K39" s="78">
        <f t="shared" si="10"/>
        <v>791.49999999994179</v>
      </c>
      <c r="L39" s="79">
        <f>jar_information!H24</f>
        <v>1080.3025866276234</v>
      </c>
      <c r="M39" s="78">
        <f t="shared" si="11"/>
        <v>6.8977442316434852</v>
      </c>
      <c r="N39" s="78">
        <f t="shared" si="12"/>
        <v>12.622871943907578</v>
      </c>
      <c r="O39" s="80">
        <f t="shared" si="2"/>
        <v>3.4426014392475208</v>
      </c>
      <c r="P39" s="81">
        <f t="shared" si="13"/>
        <v>0.9302426329174609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6385.0113079671019</v>
      </c>
      <c r="U39" s="7">
        <f t="shared" si="17"/>
        <v>0.63850113079671023</v>
      </c>
      <c r="V39" s="94">
        <f t="shared" si="18"/>
        <v>4.349464863231553E-3</v>
      </c>
    </row>
    <row r="40" spans="1:27">
      <c r="A40" t="s">
        <v>180</v>
      </c>
      <c r="B40" s="73">
        <f t="shared" si="7"/>
        <v>43906.4375</v>
      </c>
      <c r="C40" s="46">
        <v>2</v>
      </c>
      <c r="D40" s="84">
        <v>721.79</v>
      </c>
      <c r="E40" s="85">
        <v>189.69</v>
      </c>
      <c r="F40" s="76">
        <f t="shared" si="8"/>
        <v>3.1681887764984759E-3</v>
      </c>
      <c r="G40" s="76">
        <f t="shared" si="9"/>
        <v>3.2296703037400358E-3</v>
      </c>
      <c r="H40" s="100">
        <v>0.4375</v>
      </c>
      <c r="I40" s="77">
        <f>jar_information!M25</f>
        <v>43873.458333333336</v>
      </c>
      <c r="J40" s="78">
        <f t="shared" si="1"/>
        <v>32.979166666664241</v>
      </c>
      <c r="K40" s="78">
        <f t="shared" si="10"/>
        <v>791.49999999994179</v>
      </c>
      <c r="L40" s="79">
        <f>jar_information!H25</f>
        <v>1080.3025866276234</v>
      </c>
      <c r="M40" s="78">
        <f t="shared" si="11"/>
        <v>3.4226025301759093</v>
      </c>
      <c r="N40" s="78">
        <f t="shared" si="12"/>
        <v>6.2633626302219145</v>
      </c>
      <c r="O40" s="80">
        <f t="shared" si="2"/>
        <v>1.7081898082423401</v>
      </c>
      <c r="P40" s="81">
        <f t="shared" si="13"/>
        <v>0.46157855121604069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3168.1887764984758</v>
      </c>
      <c r="U40" s="7">
        <f t="shared" si="17"/>
        <v>0.31681887764984762</v>
      </c>
      <c r="V40" s="94">
        <f t="shared" si="18"/>
        <v>2.1581677931048209E-3</v>
      </c>
    </row>
    <row r="41" spans="1:27">
      <c r="A41" t="s">
        <v>181</v>
      </c>
      <c r="B41" s="73">
        <f t="shared" si="7"/>
        <v>43906.4375</v>
      </c>
      <c r="C41" s="46">
        <v>3</v>
      </c>
      <c r="D41" s="84">
        <v>515.62</v>
      </c>
      <c r="E41" s="85">
        <v>148.5</v>
      </c>
      <c r="F41" s="76">
        <f t="shared" si="8"/>
        <v>1.495470176817202E-3</v>
      </c>
      <c r="G41" s="76">
        <f t="shared" si="9"/>
        <v>1.6604034631234948E-3</v>
      </c>
      <c r="H41" s="100">
        <v>0.4375</v>
      </c>
      <c r="I41" s="77">
        <f>jar_information!M26</f>
        <v>43873.458333333336</v>
      </c>
      <c r="J41" s="78">
        <f t="shared" si="1"/>
        <v>32.979166666664241</v>
      </c>
      <c r="K41" s="78">
        <f t="shared" si="10"/>
        <v>791.49999999994179</v>
      </c>
      <c r="L41" s="79">
        <f>jar_information!H26</f>
        <v>1100</v>
      </c>
      <c r="M41" s="78">
        <f t="shared" si="11"/>
        <v>1.6450171944989223</v>
      </c>
      <c r="N41" s="78">
        <f t="shared" si="12"/>
        <v>3.0103814659330279</v>
      </c>
      <c r="O41" s="80">
        <f t="shared" si="2"/>
        <v>0.82101312707264396</v>
      </c>
      <c r="P41" s="81">
        <f t="shared" si="13"/>
        <v>0.21893683388603838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1495.4701768172019</v>
      </c>
      <c r="U41" s="7">
        <f t="shared" si="17"/>
        <v>0.14954701768172018</v>
      </c>
      <c r="V41" s="94">
        <f t="shared" si="18"/>
        <v>1.0372875894790958E-3</v>
      </c>
    </row>
    <row r="42" spans="1:27">
      <c r="A42" t="s">
        <v>182</v>
      </c>
      <c r="B42" s="73">
        <f t="shared" si="7"/>
        <v>43906.4375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32.979166666664241</v>
      </c>
      <c r="K42" s="78">
        <f t="shared" si="10"/>
        <v>791.49999999994179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43906.4375</v>
      </c>
      <c r="C43" s="46">
        <v>2</v>
      </c>
      <c r="D43" s="84">
        <v>837</v>
      </c>
      <c r="E43" s="85">
        <v>219.23</v>
      </c>
      <c r="F43" s="76">
        <f t="shared" si="8"/>
        <v>3.6850794508629554E-3</v>
      </c>
      <c r="G43" s="76">
        <f t="shared" si="9"/>
        <v>3.759701459881784E-3</v>
      </c>
      <c r="H43" s="100">
        <v>0.4375</v>
      </c>
      <c r="I43" s="77">
        <f>jar_information!M28</f>
        <v>43873.458333333336</v>
      </c>
      <c r="J43" s="78">
        <f t="shared" si="1"/>
        <v>32.979166666664241</v>
      </c>
      <c r="K43" s="78">
        <f t="shared" si="10"/>
        <v>791.49999999994179</v>
      </c>
      <c r="L43" s="79">
        <f>jar_information!H28</f>
        <v>1085.2052785923754</v>
      </c>
      <c r="M43" s="78">
        <f t="shared" si="11"/>
        <v>3.9990676721087715</v>
      </c>
      <c r="N43" s="78">
        <f t="shared" si="12"/>
        <v>7.3182938399590522</v>
      </c>
      <c r="O43" s="80">
        <f t="shared" si="2"/>
        <v>1.9958983199888323</v>
      </c>
      <c r="P43" s="81">
        <f t="shared" si="13"/>
        <v>0.53754140219067181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3685.0794508629556</v>
      </c>
      <c r="U43" s="7">
        <f t="shared" si="17"/>
        <v>0.36850794508629553</v>
      </c>
      <c r="V43" s="94">
        <f t="shared" si="18"/>
        <v>2.5216655969538585E-3</v>
      </c>
    </row>
    <row r="44" spans="1:27" ht="15" thickBot="1">
      <c r="A44" t="s">
        <v>184</v>
      </c>
      <c r="B44" s="73">
        <f t="shared" si="7"/>
        <v>43906.4375</v>
      </c>
      <c r="C44" s="46">
        <v>3</v>
      </c>
      <c r="D44" s="130">
        <v>760.74</v>
      </c>
      <c r="E44" s="131">
        <v>200.22</v>
      </c>
      <c r="F44" s="76">
        <f t="shared" si="8"/>
        <v>2.2286255284951302E-3</v>
      </c>
      <c r="G44" s="76">
        <f t="shared" si="9"/>
        <v>2.2790721924318049E-3</v>
      </c>
      <c r="H44" s="100">
        <v>0.4375</v>
      </c>
      <c r="I44" s="77">
        <f>jar_information!M29</f>
        <v>43873.458333333336</v>
      </c>
      <c r="J44" s="78">
        <f t="shared" si="1"/>
        <v>32.979166666664241</v>
      </c>
      <c r="K44" s="78">
        <f t="shared" si="10"/>
        <v>791.49999999994179</v>
      </c>
      <c r="L44" s="79">
        <f>jar_information!H29</f>
        <v>1085.2052785923754</v>
      </c>
      <c r="M44" s="78">
        <f t="shared" si="11"/>
        <v>2.4185161875286378</v>
      </c>
      <c r="N44" s="78">
        <f t="shared" si="12"/>
        <v>4.4258846231774074</v>
      </c>
      <c r="O44" s="80">
        <f t="shared" si="2"/>
        <v>1.2070594426847474</v>
      </c>
      <c r="P44" s="81">
        <f t="shared" si="13"/>
        <v>0.32508891803259821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2228.6255284951303</v>
      </c>
      <c r="U44" s="7">
        <f t="shared" si="17"/>
        <v>0.22286255284951301</v>
      </c>
      <c r="V44" s="94">
        <f t="shared" si="18"/>
        <v>1.525027722911985E-3</v>
      </c>
    </row>
  </sheetData>
  <conditionalFormatting sqref="O18:O44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A4" workbookViewId="0">
      <selection activeCell="P18" sqref="P18"/>
    </sheetView>
  </sheetViews>
  <sheetFormatPr baseColWidth="10" defaultRowHeight="14" x14ac:dyDescent="0"/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43913</v>
      </c>
      <c r="C3" s="55">
        <v>2992</v>
      </c>
      <c r="D3" s="44">
        <v>1609</v>
      </c>
      <c r="E3" s="56">
        <v>428.83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43913</v>
      </c>
      <c r="C4" s="55">
        <v>2992</v>
      </c>
      <c r="D4" s="56">
        <v>1459.9</v>
      </c>
      <c r="E4" s="56">
        <v>364.99</v>
      </c>
      <c r="F4" s="57">
        <f t="shared" ref="F4:F15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43913</v>
      </c>
      <c r="C5" s="55">
        <v>2992</v>
      </c>
      <c r="D5" s="44">
        <v>1324.6</v>
      </c>
      <c r="E5" s="56">
        <v>344.92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43913</v>
      </c>
      <c r="C6" s="55">
        <v>2992</v>
      </c>
      <c r="D6" s="56">
        <v>1143.4000000000001</v>
      </c>
      <c r="E6" s="56">
        <v>310.52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43913</v>
      </c>
      <c r="C7" s="55">
        <v>2992</v>
      </c>
      <c r="D7" s="44">
        <v>1012.3</v>
      </c>
      <c r="E7" s="56">
        <v>270.94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43913</v>
      </c>
      <c r="C8" s="55">
        <v>2992</v>
      </c>
      <c r="D8" s="56">
        <v>841.97</v>
      </c>
      <c r="E8" s="56">
        <v>210.48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43913</v>
      </c>
      <c r="C9" s="55">
        <v>2992</v>
      </c>
      <c r="D9" s="44">
        <v>707.85</v>
      </c>
      <c r="E9" s="56">
        <v>158.41</v>
      </c>
      <c r="F9" s="57">
        <f t="shared" si="0"/>
        <v>5.984</v>
      </c>
      <c r="G9" s="60" t="s">
        <v>70</v>
      </c>
      <c r="H9" s="60"/>
      <c r="I9" s="61">
        <f>SLOPE(F3:F15,D3:D15)</f>
        <v>9.0938601483663613E-3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43913</v>
      </c>
      <c r="C10" s="55">
        <v>2992</v>
      </c>
      <c r="D10" s="44">
        <v>483.08</v>
      </c>
      <c r="E10" s="56">
        <v>127.06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-0.1293312864543168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43913</v>
      </c>
      <c r="C11" s="55">
        <v>2992</v>
      </c>
      <c r="D11" s="44">
        <v>374.3</v>
      </c>
      <c r="E11" s="56">
        <v>99.632000000000005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>
      <c r="A12" s="62">
        <v>0.4</v>
      </c>
      <c r="B12" s="54">
        <v>43913</v>
      </c>
      <c r="C12" s="55">
        <v>2992</v>
      </c>
      <c r="D12" s="62">
        <v>119.32</v>
      </c>
      <c r="E12" s="62">
        <v>38.853000000000002</v>
      </c>
      <c r="F12" s="57">
        <f t="shared" si="0"/>
        <v>1.1968000000000001</v>
      </c>
      <c r="G12" s="63" t="s">
        <v>72</v>
      </c>
      <c r="H12" s="63"/>
      <c r="I12" s="64">
        <f>SLOPE(F3:F15,E3:E15)</f>
        <v>3.5078074715353298E-2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43913</v>
      </c>
      <c r="C13" s="55">
        <v>2992</v>
      </c>
      <c r="D13" s="62">
        <v>62.112000000000002</v>
      </c>
      <c r="E13" s="62">
        <v>22.326000000000001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-0.1616272096158724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</row>
    <row r="14" spans="1:26">
      <c r="A14" s="62">
        <v>0.1</v>
      </c>
      <c r="B14" s="54">
        <v>43913</v>
      </c>
      <c r="C14" s="55">
        <v>2992</v>
      </c>
      <c r="D14" s="62">
        <v>29.111999999999998</v>
      </c>
      <c r="E14" s="62">
        <v>11.504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55" t="s">
        <v>121</v>
      </c>
      <c r="X14" s="155" t="s">
        <v>122</v>
      </c>
      <c r="Y14" s="155" t="s">
        <v>121</v>
      </c>
      <c r="Z14" s="155" t="s">
        <v>122</v>
      </c>
    </row>
    <row r="15" spans="1:26">
      <c r="A15" s="62">
        <v>0</v>
      </c>
      <c r="B15" s="54">
        <v>43913</v>
      </c>
      <c r="C15" s="55">
        <v>2992</v>
      </c>
      <c r="D15" s="62">
        <v>0</v>
      </c>
      <c r="E15" s="62">
        <v>0</v>
      </c>
      <c r="F15" s="57">
        <f t="shared" si="0"/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55"/>
      <c r="X15" s="155"/>
      <c r="Y15" s="155"/>
      <c r="Z15" s="155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7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7">
      <c r="A18" s="30" t="s">
        <v>158</v>
      </c>
      <c r="B18" s="73">
        <f>$B$3+H18</f>
        <v>43913.4375</v>
      </c>
      <c r="C18" s="46">
        <v>1</v>
      </c>
      <c r="D18" s="74">
        <v>974.71</v>
      </c>
      <c r="E18" s="75"/>
      <c r="F18" s="76">
        <f>((I$9*D18)+I$10)/C18/1000</f>
        <v>8.7345451387598593E-3</v>
      </c>
      <c r="G18" s="76">
        <f>((I$12*E18)+I$13)/C18/1000</f>
        <v>-1.6162720961587239E-4</v>
      </c>
      <c r="H18" s="100">
        <v>0.4375</v>
      </c>
      <c r="I18" s="77">
        <f>jar_information!M3</f>
        <v>43873.458333333336</v>
      </c>
      <c r="J18" s="78">
        <f t="shared" ref="J18:J44" si="1">B18-I18</f>
        <v>39.979166666664241</v>
      </c>
      <c r="K18" s="78">
        <f>J18*24</f>
        <v>959.49999999994179</v>
      </c>
      <c r="L18" s="79">
        <f>jar_information!H3</f>
        <v>1065.6802721088436</v>
      </c>
      <c r="M18" s="78">
        <f>F18*L18</f>
        <v>9.3082324402205838</v>
      </c>
      <c r="N18" s="78">
        <f>M18*1.83</f>
        <v>17.03406536560367</v>
      </c>
      <c r="O18" s="80">
        <f t="shared" ref="O18:O44" si="2">N18*(12/(12+(16*2)))</f>
        <v>4.6456541906191822</v>
      </c>
      <c r="P18" s="81">
        <f>O18*(400/(400+L18))</f>
        <v>1.2678492790067899</v>
      </c>
      <c r="Q18" s="82"/>
      <c r="R18" s="82">
        <f>Q18/314.7</f>
        <v>0</v>
      </c>
      <c r="S18" s="82">
        <f>R18/P18*100</f>
        <v>0</v>
      </c>
      <c r="T18" s="83">
        <f>F18*1000000</f>
        <v>8734.5451387598587</v>
      </c>
      <c r="U18" s="7">
        <f>M18/L18*100</f>
        <v>0.87345451387598594</v>
      </c>
      <c r="V18" s="94">
        <f>O18/K18</f>
        <v>4.8417448573418072E-3</v>
      </c>
      <c r="W18" s="101">
        <f t="shared" ref="W18:W23" si="3">V18*24*5</f>
        <v>0.58100938288101689</v>
      </c>
      <c r="X18" s="101">
        <f t="shared" ref="X18:X23" si="4">V18*24*7</f>
        <v>0.81341313603342358</v>
      </c>
      <c r="Y18" s="102">
        <f t="shared" ref="Y18:Y23" si="5">W18*(400/(400+L18))</f>
        <v>0.15856374515979577</v>
      </c>
      <c r="Z18" s="102">
        <f t="shared" ref="Z18:Z29" si="6">X18*(400/(400+L18))</f>
        <v>0.22198924322371405</v>
      </c>
    </row>
    <row r="19" spans="1:27">
      <c r="A19" s="30" t="s">
        <v>159</v>
      </c>
      <c r="B19" s="73">
        <f t="shared" ref="B19:B44" si="7">$B$3+H19</f>
        <v>43913.4375</v>
      </c>
      <c r="C19" s="46">
        <v>3</v>
      </c>
      <c r="D19" s="84">
        <v>639.11</v>
      </c>
      <c r="E19" s="85"/>
      <c r="F19" s="76">
        <f t="shared" ref="F19:F44" si="8">((I$9*D19)+I$10)/C19/1000</f>
        <v>1.8942152243227029E-3</v>
      </c>
      <c r="G19" s="76">
        <f t="shared" ref="G19:G44" si="9">((I$12*E19)+I$13)/C19/1000</f>
        <v>-5.3875736538624133E-5</v>
      </c>
      <c r="H19" s="100">
        <v>0.4375</v>
      </c>
      <c r="I19" s="77">
        <f>jar_information!M4</f>
        <v>43873.458333333336</v>
      </c>
      <c r="J19" s="78">
        <f t="shared" si="1"/>
        <v>39.979166666664241</v>
      </c>
      <c r="K19" s="78">
        <f t="shared" ref="K19:K44" si="10">J19*24</f>
        <v>959.49999999994179</v>
      </c>
      <c r="L19" s="79">
        <f>jar_information!H4</f>
        <v>1090.1223690651004</v>
      </c>
      <c r="M19" s="78">
        <f t="shared" ref="M19:M44" si="11">F19*L19</f>
        <v>2.0649263878578457</v>
      </c>
      <c r="N19" s="78">
        <f t="shared" ref="N19:N44" si="12">M19*1.83</f>
        <v>3.7788152897798577</v>
      </c>
      <c r="O19" s="80">
        <f t="shared" si="2"/>
        <v>1.0305859881217794</v>
      </c>
      <c r="P19" s="81">
        <f t="shared" ref="P19:P44" si="13">O19*(400/(400+L19))</f>
        <v>0.27664465939622573</v>
      </c>
      <c r="Q19" s="82"/>
      <c r="R19" s="82">
        <f t="shared" ref="R19:R44" si="14">Q19/314.7</f>
        <v>0</v>
      </c>
      <c r="S19" s="82">
        <f t="shared" ref="S19:S44" si="15">R19/P19*100</f>
        <v>0</v>
      </c>
      <c r="T19" s="83">
        <f t="shared" ref="T19:T44" si="16">F19*1000000</f>
        <v>1894.2152243227029</v>
      </c>
      <c r="U19" s="7">
        <f t="shared" ref="U19:U44" si="17">M19/L19*100</f>
        <v>0.18942152243227031</v>
      </c>
      <c r="V19" s="94">
        <f t="shared" ref="V19:V44" si="18">O19/K19</f>
        <v>1.0740864910076518E-3</v>
      </c>
      <c r="W19" s="101">
        <f t="shared" si="3"/>
        <v>0.1288903789209182</v>
      </c>
      <c r="X19" s="101">
        <f t="shared" si="4"/>
        <v>0.18044653048928549</v>
      </c>
      <c r="Y19" s="102">
        <f t="shared" si="5"/>
        <v>3.4598602530014698E-2</v>
      </c>
      <c r="Z19" s="102">
        <f t="shared" si="6"/>
        <v>4.8438043542020574E-2</v>
      </c>
    </row>
    <row r="20" spans="1:27">
      <c r="A20" s="30" t="s">
        <v>160</v>
      </c>
      <c r="B20" s="73">
        <f t="shared" si="7"/>
        <v>43913.4375</v>
      </c>
      <c r="C20" s="46">
        <v>5</v>
      </c>
      <c r="D20" s="84">
        <v>769.99</v>
      </c>
      <c r="E20" s="85"/>
      <c r="F20" s="76">
        <f t="shared" si="8"/>
        <v>1.3745700178372595E-3</v>
      </c>
      <c r="G20" s="76">
        <f t="shared" si="9"/>
        <v>-3.232544192317448E-5</v>
      </c>
      <c r="H20" s="100">
        <v>0.4375</v>
      </c>
      <c r="I20" s="77">
        <f>jar_information!M5</f>
        <v>43873.458333333336</v>
      </c>
      <c r="J20" s="78">
        <f t="shared" si="1"/>
        <v>39.979166666664241</v>
      </c>
      <c r="K20" s="78">
        <f t="shared" si="10"/>
        <v>959.49999999994179</v>
      </c>
      <c r="L20" s="79">
        <f>jar_information!H5</f>
        <v>1080.3025866276234</v>
      </c>
      <c r="M20" s="78">
        <f t="shared" si="11"/>
        <v>1.4849515457703699</v>
      </c>
      <c r="N20" s="78">
        <f t="shared" si="12"/>
        <v>2.7174613287597769</v>
      </c>
      <c r="O20" s="80">
        <f t="shared" si="2"/>
        <v>0.74112581693448454</v>
      </c>
      <c r="P20" s="81">
        <f t="shared" si="13"/>
        <v>0.20026333092422485</v>
      </c>
      <c r="Q20" s="82"/>
      <c r="R20" s="82">
        <f t="shared" si="14"/>
        <v>0</v>
      </c>
      <c r="S20" s="82">
        <f t="shared" si="15"/>
        <v>0</v>
      </c>
      <c r="T20" s="83">
        <f t="shared" si="16"/>
        <v>1374.5700178372595</v>
      </c>
      <c r="U20" s="7">
        <f t="shared" si="17"/>
        <v>0.13745700178372594</v>
      </c>
      <c r="V20" s="94">
        <f t="shared" si="18"/>
        <v>7.7240835532520007E-4</v>
      </c>
      <c r="W20" s="101">
        <f t="shared" si="3"/>
        <v>9.2689002639023993E-2</v>
      </c>
      <c r="X20" s="101">
        <f t="shared" si="4"/>
        <v>0.12976460369463361</v>
      </c>
      <c r="Y20" s="102">
        <f t="shared" si="5"/>
        <v>2.5045961136955119E-2</v>
      </c>
      <c r="Z20" s="102">
        <f t="shared" si="6"/>
        <v>3.506434559173717E-2</v>
      </c>
    </row>
    <row r="21" spans="1:27">
      <c r="A21" s="30" t="s">
        <v>161</v>
      </c>
      <c r="B21" s="73">
        <f t="shared" si="7"/>
        <v>43913.4375</v>
      </c>
      <c r="C21" s="46">
        <v>1</v>
      </c>
      <c r="D21" s="84">
        <v>727.34</v>
      </c>
      <c r="E21" s="85"/>
      <c r="F21" s="76">
        <f t="shared" si="8"/>
        <v>6.4849969538584729E-3</v>
      </c>
      <c r="G21" s="76">
        <f t="shared" si="9"/>
        <v>-1.6162720961587239E-4</v>
      </c>
      <c r="H21" s="100">
        <v>0.4375</v>
      </c>
      <c r="I21" s="77">
        <f>jar_information!M6</f>
        <v>43873.458333333336</v>
      </c>
      <c r="J21" s="78">
        <f t="shared" si="1"/>
        <v>39.979166666664241</v>
      </c>
      <c r="K21" s="78">
        <f t="shared" si="10"/>
        <v>959.49999999994179</v>
      </c>
      <c r="L21" s="79">
        <f>jar_information!H6</f>
        <v>1090.1223690651004</v>
      </c>
      <c r="M21" s="78">
        <f t="shared" si="11"/>
        <v>7.0694402427201579</v>
      </c>
      <c r="N21" s="78">
        <f t="shared" si="12"/>
        <v>12.93707564417789</v>
      </c>
      <c r="O21" s="80">
        <f t="shared" si="2"/>
        <v>3.5282933575030606</v>
      </c>
      <c r="P21" s="81">
        <f t="shared" si="13"/>
        <v>0.94711506403778212</v>
      </c>
      <c r="Q21" s="82"/>
      <c r="R21" s="82">
        <f t="shared" si="14"/>
        <v>0</v>
      </c>
      <c r="S21" s="82">
        <f t="shared" si="15"/>
        <v>0</v>
      </c>
      <c r="T21" s="83">
        <f t="shared" si="16"/>
        <v>6484.9969538584728</v>
      </c>
      <c r="U21" s="7">
        <f t="shared" si="17"/>
        <v>0.64849969538584729</v>
      </c>
      <c r="V21" s="94">
        <f t="shared" si="18"/>
        <v>3.6772207998991917E-3</v>
      </c>
      <c r="W21" s="101">
        <f t="shared" si="3"/>
        <v>0.44126649598790302</v>
      </c>
      <c r="X21" s="101">
        <f t="shared" si="4"/>
        <v>0.61777309438306416</v>
      </c>
      <c r="Y21" s="102">
        <f t="shared" si="5"/>
        <v>0.11845107627362245</v>
      </c>
      <c r="Z21" s="102">
        <f t="shared" si="6"/>
        <v>0.1658315067830714</v>
      </c>
    </row>
    <row r="22" spans="1:27">
      <c r="A22" s="30" t="s">
        <v>162</v>
      </c>
      <c r="B22" s="73">
        <f t="shared" si="7"/>
        <v>43913.4375</v>
      </c>
      <c r="C22" s="46">
        <v>3</v>
      </c>
      <c r="D22" s="84">
        <v>840.78</v>
      </c>
      <c r="E22" s="85"/>
      <c r="F22" s="76">
        <f t="shared" si="8"/>
        <v>2.5055348163630507E-3</v>
      </c>
      <c r="G22" s="76">
        <f t="shared" si="9"/>
        <v>-5.3875736538624133E-5</v>
      </c>
      <c r="H22" s="100">
        <v>0.4375</v>
      </c>
      <c r="I22" s="77">
        <f>jar_information!M7</f>
        <v>43873.458333333336</v>
      </c>
      <c r="J22" s="78">
        <f t="shared" si="1"/>
        <v>39.979166666664241</v>
      </c>
      <c r="K22" s="78">
        <f t="shared" si="10"/>
        <v>959.49999999994179</v>
      </c>
      <c r="L22" s="79">
        <f>jar_information!H7</f>
        <v>1065.6802721088436</v>
      </c>
      <c r="M22" s="78">
        <f t="shared" si="11"/>
        <v>2.6700990248799572</v>
      </c>
      <c r="N22" s="78">
        <f t="shared" si="12"/>
        <v>4.8862812155303219</v>
      </c>
      <c r="O22" s="80">
        <f t="shared" si="2"/>
        <v>1.3326221496900876</v>
      </c>
      <c r="P22" s="81">
        <f t="shared" si="13"/>
        <v>0.3636869991496004</v>
      </c>
      <c r="Q22" s="82"/>
      <c r="R22" s="82">
        <f t="shared" si="14"/>
        <v>0</v>
      </c>
      <c r="S22" s="82">
        <f t="shared" si="15"/>
        <v>0</v>
      </c>
      <c r="T22" s="83">
        <f t="shared" si="16"/>
        <v>2505.5348163630506</v>
      </c>
      <c r="U22" s="7">
        <f t="shared" si="17"/>
        <v>0.25055348163630509</v>
      </c>
      <c r="V22" s="94">
        <f t="shared" si="18"/>
        <v>1.3888714431372262E-3</v>
      </c>
      <c r="W22" s="101">
        <f t="shared" si="3"/>
        <v>0.16666457317646713</v>
      </c>
      <c r="X22" s="101">
        <f t="shared" si="4"/>
        <v>0.233330402447054</v>
      </c>
      <c r="Y22" s="102">
        <f t="shared" si="5"/>
        <v>4.5484564771187799E-2</v>
      </c>
      <c r="Z22" s="102">
        <f t="shared" si="6"/>
        <v>6.3678390679662925E-2</v>
      </c>
    </row>
    <row r="23" spans="1:27">
      <c r="A23" s="30" t="s">
        <v>163</v>
      </c>
      <c r="B23" s="73">
        <f t="shared" si="7"/>
        <v>43913.4375</v>
      </c>
      <c r="C23" s="46">
        <v>1</v>
      </c>
      <c r="D23" s="84">
        <v>601.65</v>
      </c>
      <c r="E23" s="85"/>
      <c r="F23" s="76">
        <f t="shared" si="8"/>
        <v>5.3419896718103045E-3</v>
      </c>
      <c r="G23" s="76">
        <f t="shared" si="9"/>
        <v>-1.6162720961587239E-4</v>
      </c>
      <c r="H23" s="100">
        <v>0.4375</v>
      </c>
      <c r="I23" s="77">
        <f>jar_information!M8</f>
        <v>43873.458333333336</v>
      </c>
      <c r="J23" s="78">
        <f t="shared" si="1"/>
        <v>39.979166666664241</v>
      </c>
      <c r="K23" s="78">
        <f t="shared" si="10"/>
        <v>959.49999999994179</v>
      </c>
      <c r="L23" s="79">
        <f>jar_information!H8</f>
        <v>1080.3025866276234</v>
      </c>
      <c r="M23" s="78">
        <f t="shared" si="11"/>
        <v>5.7709652601947212</v>
      </c>
      <c r="N23" s="78">
        <f t="shared" si="12"/>
        <v>10.560866426156339</v>
      </c>
      <c r="O23" s="80">
        <f t="shared" si="2"/>
        <v>2.8802362980426377</v>
      </c>
      <c r="P23" s="81">
        <f t="shared" si="13"/>
        <v>0.77828312239980524</v>
      </c>
      <c r="Q23" s="82"/>
      <c r="R23" s="82">
        <f t="shared" si="14"/>
        <v>0</v>
      </c>
      <c r="S23" s="82">
        <f t="shared" si="15"/>
        <v>0</v>
      </c>
      <c r="T23" s="83">
        <f t="shared" si="16"/>
        <v>5341.9896718103046</v>
      </c>
      <c r="U23" s="7">
        <f t="shared" si="17"/>
        <v>0.53419896718103044</v>
      </c>
      <c r="V23" s="94">
        <f t="shared" si="18"/>
        <v>3.0018095862874542E-3</v>
      </c>
      <c r="W23" s="101">
        <f t="shared" si="3"/>
        <v>0.36021715035449453</v>
      </c>
      <c r="X23" s="101">
        <f t="shared" si="4"/>
        <v>0.50430401049629237</v>
      </c>
      <c r="Y23" s="102">
        <f t="shared" si="5"/>
        <v>9.7336086178199374E-2</v>
      </c>
      <c r="Z23" s="102">
        <f t="shared" si="6"/>
        <v>0.13627052064947914</v>
      </c>
    </row>
    <row r="24" spans="1:27">
      <c r="A24" s="30" t="s">
        <v>164</v>
      </c>
      <c r="B24" s="73">
        <f t="shared" si="7"/>
        <v>43913.4375</v>
      </c>
      <c r="C24" s="46" t="s">
        <v>204</v>
      </c>
      <c r="D24" s="84"/>
      <c r="E24" s="85"/>
      <c r="F24" s="76" t="e">
        <f t="shared" si="8"/>
        <v>#VALUE!</v>
      </c>
      <c r="G24" s="76" t="e">
        <f t="shared" si="9"/>
        <v>#VALUE!</v>
      </c>
      <c r="H24" s="100">
        <v>0.4375</v>
      </c>
      <c r="I24" s="77">
        <f>jar_information!M9</f>
        <v>43873.458333333336</v>
      </c>
      <c r="J24" s="78">
        <f t="shared" si="1"/>
        <v>39.979166666664241</v>
      </c>
      <c r="K24" s="78">
        <f t="shared" si="10"/>
        <v>959.49999999994179</v>
      </c>
      <c r="L24" s="79">
        <f>jar_information!H9</f>
        <v>1065.6802721088436</v>
      </c>
      <c r="M24" s="78" t="e">
        <f t="shared" si="11"/>
        <v>#VALUE!</v>
      </c>
      <c r="N24" s="78" t="e">
        <f t="shared" si="12"/>
        <v>#VALUE!</v>
      </c>
      <c r="O24" s="80" t="e">
        <f t="shared" si="2"/>
        <v>#VALUE!</v>
      </c>
      <c r="P24" s="81" t="e">
        <f t="shared" si="13"/>
        <v>#VALUE!</v>
      </c>
      <c r="Q24" s="82"/>
      <c r="R24" s="82">
        <f t="shared" si="14"/>
        <v>0</v>
      </c>
      <c r="S24" s="82" t="e">
        <f t="shared" si="15"/>
        <v>#VALUE!</v>
      </c>
      <c r="T24" s="83" t="e">
        <f t="shared" si="16"/>
        <v>#VALUE!</v>
      </c>
      <c r="U24" s="7" t="e">
        <f t="shared" si="17"/>
        <v>#VALUE!</v>
      </c>
      <c r="V24" s="94" t="e">
        <f t="shared" si="18"/>
        <v>#VALUE!</v>
      </c>
      <c r="W24" s="101" t="e">
        <f>V24*24*5</f>
        <v>#VALUE!</v>
      </c>
      <c r="X24" s="101" t="e">
        <f>V24*24*7</f>
        <v>#VALUE!</v>
      </c>
      <c r="Y24" s="102" t="e">
        <f>W24*(400/(400+L24))</f>
        <v>#VALUE!</v>
      </c>
      <c r="Z24" s="102" t="e">
        <f t="shared" si="6"/>
        <v>#VALUE!</v>
      </c>
      <c r="AA24" t="s">
        <v>187</v>
      </c>
    </row>
    <row r="25" spans="1:27">
      <c r="A25" s="30" t="s">
        <v>165</v>
      </c>
      <c r="B25" s="73">
        <f t="shared" si="7"/>
        <v>43913.4375</v>
      </c>
      <c r="C25" s="46">
        <v>1</v>
      </c>
      <c r="D25" s="84">
        <v>762.58</v>
      </c>
      <c r="E25" s="85"/>
      <c r="F25" s="76">
        <f t="shared" si="8"/>
        <v>6.8054645854869035E-3</v>
      </c>
      <c r="G25" s="76">
        <f t="shared" si="9"/>
        <v>-1.6162720961587239E-4</v>
      </c>
      <c r="H25" s="100">
        <v>0.4375</v>
      </c>
      <c r="I25" s="77">
        <f>jar_information!M10</f>
        <v>43873.458333333336</v>
      </c>
      <c r="J25" s="78">
        <f t="shared" si="1"/>
        <v>39.979166666664241</v>
      </c>
      <c r="K25" s="78">
        <f t="shared" si="10"/>
        <v>959.49999999994179</v>
      </c>
      <c r="L25" s="79">
        <f>jar_information!H10</f>
        <v>1080.3025866276234</v>
      </c>
      <c r="M25" s="78">
        <f t="shared" si="11"/>
        <v>7.3519609949041893</v>
      </c>
      <c r="N25" s="78">
        <f t="shared" si="12"/>
        <v>13.454088620674668</v>
      </c>
      <c r="O25" s="80">
        <f t="shared" si="2"/>
        <v>3.6692968965476362</v>
      </c>
      <c r="P25" s="81">
        <f t="shared" si="13"/>
        <v>0.99149915150980239</v>
      </c>
      <c r="Q25" s="82"/>
      <c r="R25" s="82">
        <f t="shared" si="14"/>
        <v>0</v>
      </c>
      <c r="S25" s="82">
        <f t="shared" si="15"/>
        <v>0</v>
      </c>
      <c r="T25" s="83">
        <f t="shared" si="16"/>
        <v>6805.4645854869032</v>
      </c>
      <c r="U25" s="7">
        <f t="shared" si="17"/>
        <v>0.68054645854869034</v>
      </c>
      <c r="V25" s="94">
        <f t="shared" si="18"/>
        <v>3.8241760255840113E-3</v>
      </c>
      <c r="W25" s="101">
        <f t="shared" ref="W25:W29" si="19">V25*24*5</f>
        <v>0.45890112307008135</v>
      </c>
      <c r="X25" s="101">
        <f t="shared" ref="X25:X29" si="20">V25*24*7</f>
        <v>0.64246157229811396</v>
      </c>
      <c r="Y25" s="102">
        <f t="shared" ref="Y25:Y29" si="21">W25*(400/(400+L25))</f>
        <v>0.12400197830243199</v>
      </c>
      <c r="Z25" s="102">
        <f t="shared" si="6"/>
        <v>0.17360276962340482</v>
      </c>
    </row>
    <row r="26" spans="1:27">
      <c r="A26" s="30" t="s">
        <v>166</v>
      </c>
      <c r="B26" s="73">
        <f t="shared" si="7"/>
        <v>43913.4375</v>
      </c>
      <c r="C26" s="46">
        <v>1</v>
      </c>
      <c r="D26" s="84">
        <v>798.49</v>
      </c>
      <c r="E26" s="85"/>
      <c r="F26" s="76">
        <f t="shared" si="8"/>
        <v>7.1320251034147396E-3</v>
      </c>
      <c r="G26" s="76">
        <f t="shared" si="9"/>
        <v>-1.6162720961587239E-4</v>
      </c>
      <c r="H26" s="100">
        <v>0.4375</v>
      </c>
      <c r="I26" s="77">
        <f>jar_information!M11</f>
        <v>43873.458333333336</v>
      </c>
      <c r="J26" s="78">
        <f t="shared" si="1"/>
        <v>39.979166666664241</v>
      </c>
      <c r="K26" s="78">
        <f t="shared" si="10"/>
        <v>959.49999999994179</v>
      </c>
      <c r="L26" s="79">
        <f>jar_information!H11</f>
        <v>1051.1852926947267</v>
      </c>
      <c r="M26" s="78">
        <f t="shared" si="11"/>
        <v>7.4970798958391622</v>
      </c>
      <c r="N26" s="78">
        <f t="shared" si="12"/>
        <v>13.719656209385667</v>
      </c>
      <c r="O26" s="80">
        <f t="shared" si="2"/>
        <v>3.7417244207415452</v>
      </c>
      <c r="P26" s="81">
        <f t="shared" si="13"/>
        <v>1.0313567645916486</v>
      </c>
      <c r="Q26" s="82"/>
      <c r="R26" s="82">
        <f t="shared" si="14"/>
        <v>0</v>
      </c>
      <c r="S26" s="82">
        <f t="shared" si="15"/>
        <v>0</v>
      </c>
      <c r="T26" s="83">
        <f t="shared" si="16"/>
        <v>7132.0251034147395</v>
      </c>
      <c r="U26" s="7">
        <f t="shared" si="17"/>
        <v>0.71320251034147397</v>
      </c>
      <c r="V26" s="94">
        <f t="shared" si="18"/>
        <v>3.8996606782092467E-3</v>
      </c>
      <c r="W26" s="101">
        <f t="shared" si="19"/>
        <v>0.46795928138510962</v>
      </c>
      <c r="X26" s="101">
        <f t="shared" si="20"/>
        <v>0.65514299393915343</v>
      </c>
      <c r="Y26" s="102">
        <f t="shared" si="21"/>
        <v>0.12898677618656107</v>
      </c>
      <c r="Z26" s="102">
        <f t="shared" si="6"/>
        <v>0.18058148666118548</v>
      </c>
    </row>
    <row r="27" spans="1:27">
      <c r="A27" s="30" t="s">
        <v>167</v>
      </c>
      <c r="B27" s="73">
        <f t="shared" si="7"/>
        <v>43913.4375</v>
      </c>
      <c r="C27" s="46">
        <v>1</v>
      </c>
      <c r="D27" s="84">
        <v>427.77</v>
      </c>
      <c r="E27" s="85"/>
      <c r="F27" s="76">
        <f t="shared" si="8"/>
        <v>3.7607492692123615E-3</v>
      </c>
      <c r="G27" s="76">
        <f t="shared" si="9"/>
        <v>-1.6162720961587239E-4</v>
      </c>
      <c r="H27" s="100">
        <v>0.4375</v>
      </c>
      <c r="I27" s="77">
        <f>jar_information!M12</f>
        <v>43873.458333333336</v>
      </c>
      <c r="J27" s="78">
        <f t="shared" si="1"/>
        <v>39.979166666664241</v>
      </c>
      <c r="K27" s="78">
        <f t="shared" si="10"/>
        <v>959.49999999994179</v>
      </c>
      <c r="L27" s="79">
        <f>jar_information!H12</f>
        <v>1080.3025866276234</v>
      </c>
      <c r="M27" s="78">
        <f t="shared" si="11"/>
        <v>4.0627471631880585</v>
      </c>
      <c r="N27" s="78">
        <f t="shared" si="12"/>
        <v>7.434827308634147</v>
      </c>
      <c r="O27" s="80">
        <f t="shared" si="2"/>
        <v>2.0276801750820401</v>
      </c>
      <c r="P27" s="81">
        <f t="shared" si="13"/>
        <v>0.54790964858108748</v>
      </c>
      <c r="Q27" s="82"/>
      <c r="R27" s="82">
        <f t="shared" si="14"/>
        <v>0</v>
      </c>
      <c r="S27" s="82">
        <f t="shared" si="15"/>
        <v>0</v>
      </c>
      <c r="T27" s="83">
        <f t="shared" si="16"/>
        <v>3760.7492692123615</v>
      </c>
      <c r="U27" s="7">
        <f t="shared" si="17"/>
        <v>0.37607492692123612</v>
      </c>
      <c r="V27" s="94">
        <f t="shared" si="18"/>
        <v>2.1132675092049641E-3</v>
      </c>
      <c r="W27" s="101">
        <f t="shared" si="19"/>
        <v>0.25359210110459568</v>
      </c>
      <c r="X27" s="101">
        <f t="shared" si="20"/>
        <v>0.35502894154643394</v>
      </c>
      <c r="Y27" s="102">
        <f t="shared" si="21"/>
        <v>6.852439586215163E-2</v>
      </c>
      <c r="Z27" s="102">
        <f t="shared" si="6"/>
        <v>9.5934154207012276E-2</v>
      </c>
    </row>
    <row r="28" spans="1:27">
      <c r="A28" s="30" t="s">
        <v>168</v>
      </c>
      <c r="B28" s="73">
        <f t="shared" si="7"/>
        <v>43913.4375</v>
      </c>
      <c r="C28" s="46">
        <v>1</v>
      </c>
      <c r="D28" s="84">
        <v>674.7</v>
      </c>
      <c r="E28" s="85"/>
      <c r="F28" s="76">
        <f t="shared" si="8"/>
        <v>6.0062961556484676E-3</v>
      </c>
      <c r="G28" s="76">
        <f t="shared" si="9"/>
        <v>-1.6162720961587239E-4</v>
      </c>
      <c r="H28" s="100">
        <v>0.4375</v>
      </c>
      <c r="I28" s="77">
        <f>jar_information!M13</f>
        <v>43873.458333333336</v>
      </c>
      <c r="J28" s="78">
        <f t="shared" si="1"/>
        <v>39.979166666664241</v>
      </c>
      <c r="K28" s="78">
        <f t="shared" si="10"/>
        <v>959.49999999994179</v>
      </c>
      <c r="L28" s="79">
        <f>jar_information!H13</f>
        <v>1090.1223690651004</v>
      </c>
      <c r="M28" s="78">
        <f t="shared" si="11"/>
        <v>6.5475977945021127</v>
      </c>
      <c r="N28" s="78">
        <f t="shared" si="12"/>
        <v>11.982103963938867</v>
      </c>
      <c r="O28" s="80">
        <f t="shared" si="2"/>
        <v>3.2678465356196909</v>
      </c>
      <c r="P28" s="81">
        <f t="shared" si="13"/>
        <v>0.87720219586259363</v>
      </c>
      <c r="Q28" s="82"/>
      <c r="R28" s="82">
        <f t="shared" si="14"/>
        <v>0</v>
      </c>
      <c r="S28" s="82">
        <f t="shared" si="15"/>
        <v>0</v>
      </c>
      <c r="T28" s="83">
        <f t="shared" si="16"/>
        <v>6006.2961556484679</v>
      </c>
      <c r="U28" s="7">
        <f t="shared" si="17"/>
        <v>0.60062961556484673</v>
      </c>
      <c r="V28" s="94">
        <f t="shared" si="18"/>
        <v>3.4057806520269821E-3</v>
      </c>
      <c r="W28" s="101">
        <f t="shared" si="19"/>
        <v>0.40869367824323788</v>
      </c>
      <c r="X28" s="101">
        <f t="shared" si="20"/>
        <v>0.57217114954053305</v>
      </c>
      <c r="Y28" s="102">
        <f t="shared" si="21"/>
        <v>0.1097074137608313</v>
      </c>
      <c r="Z28" s="102">
        <f t="shared" si="6"/>
        <v>0.15359037926516383</v>
      </c>
    </row>
    <row r="29" spans="1:27">
      <c r="A29" s="30" t="s">
        <v>169</v>
      </c>
      <c r="B29" s="73">
        <f t="shared" si="7"/>
        <v>43913.4375</v>
      </c>
      <c r="C29" s="46">
        <v>1</v>
      </c>
      <c r="D29" s="84">
        <v>911.41</v>
      </c>
      <c r="E29" s="85"/>
      <c r="F29" s="76">
        <f t="shared" si="8"/>
        <v>8.1589037913682699E-3</v>
      </c>
      <c r="G29" s="76">
        <f t="shared" si="9"/>
        <v>-1.6162720961587239E-4</v>
      </c>
      <c r="H29" s="100">
        <v>0.4375</v>
      </c>
      <c r="I29" s="77">
        <f>jar_information!M14</f>
        <v>43873.458333333336</v>
      </c>
      <c r="J29" s="78">
        <f t="shared" si="1"/>
        <v>39.979166666664241</v>
      </c>
      <c r="K29" s="78">
        <f t="shared" si="10"/>
        <v>959.49999999994179</v>
      </c>
      <c r="L29" s="79">
        <f>jar_information!H14</f>
        <v>1085.2052785923754</v>
      </c>
      <c r="M29" s="78">
        <f t="shared" si="11"/>
        <v>8.8540854619201905</v>
      </c>
      <c r="N29" s="78">
        <f t="shared" si="12"/>
        <v>16.20297639531395</v>
      </c>
      <c r="O29" s="80">
        <f t="shared" si="2"/>
        <v>4.4189935623583496</v>
      </c>
      <c r="P29" s="81">
        <f t="shared" si="13"/>
        <v>1.1901367780072836</v>
      </c>
      <c r="Q29" s="82"/>
      <c r="R29" s="82">
        <f t="shared" si="14"/>
        <v>0</v>
      </c>
      <c r="S29" s="82">
        <f t="shared" si="15"/>
        <v>0</v>
      </c>
      <c r="T29" s="83">
        <f t="shared" si="16"/>
        <v>8158.9037913682696</v>
      </c>
      <c r="U29" s="7">
        <f t="shared" si="17"/>
        <v>0.81589037913682694</v>
      </c>
      <c r="V29" s="94">
        <f t="shared" si="18"/>
        <v>4.6055170008948597E-3</v>
      </c>
      <c r="W29" s="101">
        <f t="shared" si="19"/>
        <v>0.55266204010738318</v>
      </c>
      <c r="X29" s="101">
        <f t="shared" si="20"/>
        <v>0.77372685615033632</v>
      </c>
      <c r="Y29" s="102">
        <f t="shared" si="21"/>
        <v>0.14884462049075842</v>
      </c>
      <c r="Z29" s="102">
        <f t="shared" si="6"/>
        <v>0.20838246868706176</v>
      </c>
    </row>
    <row r="30" spans="1:27">
      <c r="A30" t="s">
        <v>170</v>
      </c>
      <c r="B30" s="73">
        <f t="shared" si="7"/>
        <v>43913.4375</v>
      </c>
      <c r="C30" s="46">
        <v>1</v>
      </c>
      <c r="D30" s="84">
        <v>857.72</v>
      </c>
      <c r="E30" s="85"/>
      <c r="F30" s="76">
        <f t="shared" si="8"/>
        <v>7.6706544400024787E-3</v>
      </c>
      <c r="G30" s="76">
        <f t="shared" si="9"/>
        <v>-1.6162720961587239E-4</v>
      </c>
      <c r="H30" s="100">
        <v>0.4375</v>
      </c>
      <c r="I30" s="77">
        <f>jar_information!M15</f>
        <v>43873.458333333336</v>
      </c>
      <c r="J30" s="78">
        <f t="shared" si="1"/>
        <v>39.979166666664241</v>
      </c>
      <c r="K30" s="78">
        <f t="shared" si="10"/>
        <v>959.49999999994179</v>
      </c>
      <c r="L30" s="79">
        <f>jar_information!H15</f>
        <v>1065.6802721088436</v>
      </c>
      <c r="M30" s="78">
        <f t="shared" si="11"/>
        <v>8.1744651108747508</v>
      </c>
      <c r="N30" s="78">
        <f t="shared" si="12"/>
        <v>14.959271152900795</v>
      </c>
      <c r="O30" s="80">
        <f t="shared" si="2"/>
        <v>4.0798012235183982</v>
      </c>
      <c r="P30" s="81">
        <f t="shared" si="13"/>
        <v>1.1134218836549712</v>
      </c>
      <c r="Q30" s="82"/>
      <c r="R30" s="82">
        <f t="shared" si="14"/>
        <v>0</v>
      </c>
      <c r="S30" s="82">
        <f t="shared" si="15"/>
        <v>0</v>
      </c>
      <c r="T30" s="83">
        <f t="shared" si="16"/>
        <v>7670.6544400024786</v>
      </c>
      <c r="U30" s="7">
        <f t="shared" si="17"/>
        <v>0.7670654440002479</v>
      </c>
      <c r="V30" s="94">
        <f t="shared" si="18"/>
        <v>4.2520075284196409E-3</v>
      </c>
    </row>
    <row r="31" spans="1:27">
      <c r="A31" t="s">
        <v>171</v>
      </c>
      <c r="B31" s="73">
        <f t="shared" si="7"/>
        <v>43913.4375</v>
      </c>
      <c r="C31" s="46">
        <v>2</v>
      </c>
      <c r="D31" s="84">
        <v>998.64</v>
      </c>
      <c r="E31" s="85"/>
      <c r="F31" s="76">
        <f t="shared" si="8"/>
        <v>4.4760806060551326E-3</v>
      </c>
      <c r="G31" s="76">
        <f t="shared" si="9"/>
        <v>-8.0813604807936196E-5</v>
      </c>
      <c r="H31" s="100">
        <v>0.4375</v>
      </c>
      <c r="I31" s="77">
        <f>jar_information!M16</f>
        <v>43873.458333333336</v>
      </c>
      <c r="J31" s="78">
        <f t="shared" si="1"/>
        <v>39.979166666664241</v>
      </c>
      <c r="K31" s="78">
        <f t="shared" si="10"/>
        <v>959.49999999994179</v>
      </c>
      <c r="L31" s="79">
        <f>jar_information!H16</f>
        <v>1095.0539215686276</v>
      </c>
      <c r="M31" s="78">
        <f t="shared" si="11"/>
        <v>4.9015496209179528</v>
      </c>
      <c r="N31" s="78">
        <f t="shared" si="12"/>
        <v>8.9698358062798533</v>
      </c>
      <c r="O31" s="80">
        <f t="shared" si="2"/>
        <v>2.4463188562581415</v>
      </c>
      <c r="P31" s="81">
        <f t="shared" si="13"/>
        <v>0.65450986642446607</v>
      </c>
      <c r="Q31" s="82"/>
      <c r="R31" s="82">
        <f t="shared" si="14"/>
        <v>0</v>
      </c>
      <c r="S31" s="82">
        <f t="shared" si="15"/>
        <v>0</v>
      </c>
      <c r="T31" s="83">
        <f t="shared" si="16"/>
        <v>4476.0806060551322</v>
      </c>
      <c r="U31" s="7">
        <f t="shared" si="17"/>
        <v>0.44760806060551328</v>
      </c>
      <c r="V31" s="94">
        <f t="shared" si="18"/>
        <v>2.5495767131404794E-3</v>
      </c>
    </row>
    <row r="32" spans="1:27">
      <c r="A32" t="s">
        <v>172</v>
      </c>
      <c r="B32" s="73">
        <f t="shared" si="7"/>
        <v>43913.4375</v>
      </c>
      <c r="C32" s="46">
        <v>1</v>
      </c>
      <c r="D32" s="84">
        <v>909.53</v>
      </c>
      <c r="E32" s="85"/>
      <c r="F32" s="76">
        <f t="shared" si="8"/>
        <v>8.1418073342893402E-3</v>
      </c>
      <c r="G32" s="76">
        <f t="shared" si="9"/>
        <v>-1.6162720961587239E-4</v>
      </c>
      <c r="H32" s="100">
        <v>0.4375</v>
      </c>
      <c r="I32" s="77">
        <f>jar_information!M17</f>
        <v>43873.458333333336</v>
      </c>
      <c r="J32" s="78">
        <f t="shared" si="1"/>
        <v>39.979166666664241</v>
      </c>
      <c r="K32" s="78">
        <f t="shared" si="10"/>
        <v>959.49999999994179</v>
      </c>
      <c r="L32" s="79">
        <f>jar_information!H17</f>
        <v>1090.1223690651004</v>
      </c>
      <c r="M32" s="78">
        <f t="shared" si="11"/>
        <v>8.8755662997271063</v>
      </c>
      <c r="N32" s="78">
        <f t="shared" si="12"/>
        <v>16.242286328500604</v>
      </c>
      <c r="O32" s="80">
        <f t="shared" si="2"/>
        <v>4.4297144532274375</v>
      </c>
      <c r="P32" s="81">
        <f t="shared" si="13"/>
        <v>1.1890874320628124</v>
      </c>
      <c r="Q32" s="82"/>
      <c r="R32" s="82">
        <f t="shared" si="14"/>
        <v>0</v>
      </c>
      <c r="S32" s="82">
        <f t="shared" si="15"/>
        <v>0</v>
      </c>
      <c r="T32" s="83">
        <f t="shared" si="16"/>
        <v>8141.8073342893404</v>
      </c>
      <c r="U32" s="7">
        <f t="shared" si="17"/>
        <v>0.81418073342893404</v>
      </c>
      <c r="V32" s="94">
        <f t="shared" si="18"/>
        <v>4.6166904150366922E-3</v>
      </c>
    </row>
    <row r="33" spans="1:27">
      <c r="A33" t="s">
        <v>173</v>
      </c>
      <c r="B33" s="73">
        <f t="shared" si="7"/>
        <v>43913.4375</v>
      </c>
      <c r="C33" s="46" t="s">
        <v>204</v>
      </c>
      <c r="D33" s="84"/>
      <c r="E33" s="85"/>
      <c r="F33" s="76" t="e">
        <f t="shared" si="8"/>
        <v>#VALUE!</v>
      </c>
      <c r="G33" s="76" t="e">
        <f t="shared" si="9"/>
        <v>#VALUE!</v>
      </c>
      <c r="H33" s="100">
        <v>0.4375</v>
      </c>
      <c r="I33" s="77">
        <f>jar_information!M18</f>
        <v>43873.458333333336</v>
      </c>
      <c r="J33" s="78">
        <f t="shared" si="1"/>
        <v>39.979166666664241</v>
      </c>
      <c r="K33" s="78">
        <f t="shared" si="10"/>
        <v>959.49999999994179</v>
      </c>
      <c r="L33" s="79">
        <f>jar_information!H18</f>
        <v>1075.4142300194933</v>
      </c>
      <c r="M33" s="78" t="e">
        <f t="shared" si="11"/>
        <v>#VALUE!</v>
      </c>
      <c r="N33" s="78" t="e">
        <f t="shared" si="12"/>
        <v>#VALUE!</v>
      </c>
      <c r="O33" s="80" t="e">
        <f t="shared" si="2"/>
        <v>#VALUE!</v>
      </c>
      <c r="P33" s="81" t="e">
        <f t="shared" si="13"/>
        <v>#VALUE!</v>
      </c>
      <c r="Q33" s="82"/>
      <c r="R33" s="82">
        <f t="shared" si="14"/>
        <v>0</v>
      </c>
      <c r="S33" s="82" t="e">
        <f t="shared" si="15"/>
        <v>#VALUE!</v>
      </c>
      <c r="T33" s="83" t="e">
        <f t="shared" si="16"/>
        <v>#VALUE!</v>
      </c>
      <c r="U33" s="7" t="e">
        <f t="shared" si="17"/>
        <v>#VALUE!</v>
      </c>
      <c r="V33" s="94" t="e">
        <f t="shared" si="18"/>
        <v>#VALUE!</v>
      </c>
      <c r="AA33" t="s">
        <v>188</v>
      </c>
    </row>
    <row r="34" spans="1:27">
      <c r="A34" t="s">
        <v>174</v>
      </c>
      <c r="B34" s="73">
        <f t="shared" si="7"/>
        <v>43913.4375</v>
      </c>
      <c r="C34" s="46">
        <v>1</v>
      </c>
      <c r="D34" s="84">
        <v>516.82000000000005</v>
      </c>
      <c r="E34" s="85"/>
      <c r="F34" s="76">
        <f t="shared" si="8"/>
        <v>4.5705575154243866E-3</v>
      </c>
      <c r="G34" s="76">
        <f t="shared" si="9"/>
        <v>-1.6162720961587239E-4</v>
      </c>
      <c r="H34" s="100">
        <v>0.4375</v>
      </c>
      <c r="I34" s="77">
        <f>jar_information!M19</f>
        <v>43873.458333333336</v>
      </c>
      <c r="J34" s="78">
        <f t="shared" si="1"/>
        <v>39.979166666664241</v>
      </c>
      <c r="K34" s="78">
        <f t="shared" si="10"/>
        <v>959.49999999994179</v>
      </c>
      <c r="L34" s="79">
        <f>jar_information!H19</f>
        <v>1100</v>
      </c>
      <c r="M34" s="78">
        <f t="shared" si="11"/>
        <v>5.0276132669668252</v>
      </c>
      <c r="N34" s="78">
        <f t="shared" si="12"/>
        <v>9.2005322785492911</v>
      </c>
      <c r="O34" s="80">
        <f t="shared" si="2"/>
        <v>2.5092360759679884</v>
      </c>
      <c r="P34" s="81">
        <f t="shared" si="13"/>
        <v>0.66912962025813028</v>
      </c>
      <c r="Q34" s="82"/>
      <c r="R34" s="82">
        <f t="shared" si="14"/>
        <v>0</v>
      </c>
      <c r="S34" s="82">
        <f t="shared" si="15"/>
        <v>0</v>
      </c>
      <c r="T34" s="83">
        <f t="shared" si="16"/>
        <v>4570.557515424387</v>
      </c>
      <c r="U34" s="7">
        <f t="shared" si="17"/>
        <v>0.45705575154243866</v>
      </c>
      <c r="V34" s="94">
        <f t="shared" si="18"/>
        <v>2.6151496362356859E-3</v>
      </c>
    </row>
    <row r="35" spans="1:27">
      <c r="A35" t="s">
        <v>175</v>
      </c>
      <c r="B35" s="73">
        <f t="shared" si="7"/>
        <v>43913.4375</v>
      </c>
      <c r="C35" s="46">
        <v>1</v>
      </c>
      <c r="D35" s="84">
        <v>596.75</v>
      </c>
      <c r="E35" s="85"/>
      <c r="F35" s="76">
        <f t="shared" si="8"/>
        <v>5.2974297570833094E-3</v>
      </c>
      <c r="G35" s="76">
        <f t="shared" si="9"/>
        <v>-1.6162720961587239E-4</v>
      </c>
      <c r="H35" s="100">
        <v>0.4375</v>
      </c>
      <c r="I35" s="77">
        <f>jar_information!M20</f>
        <v>43873.458333333336</v>
      </c>
      <c r="J35" s="78">
        <f t="shared" si="1"/>
        <v>39.979166666664241</v>
      </c>
      <c r="K35" s="78">
        <f t="shared" si="10"/>
        <v>959.49999999994179</v>
      </c>
      <c r="L35" s="79">
        <f>jar_information!H20</f>
        <v>1095.0539215686276</v>
      </c>
      <c r="M35" s="78">
        <f t="shared" si="11"/>
        <v>5.8009712297284208</v>
      </c>
      <c r="N35" s="78">
        <f t="shared" si="12"/>
        <v>10.615777350403011</v>
      </c>
      <c r="O35" s="80">
        <f t="shared" si="2"/>
        <v>2.8952120046553667</v>
      </c>
      <c r="P35" s="81">
        <f t="shared" si="13"/>
        <v>0.77461072484066051</v>
      </c>
      <c r="Q35" s="82"/>
      <c r="R35" s="82">
        <f t="shared" si="14"/>
        <v>0</v>
      </c>
      <c r="S35" s="82">
        <f t="shared" si="15"/>
        <v>0</v>
      </c>
      <c r="T35" s="83">
        <f t="shared" si="16"/>
        <v>5297.4297570833096</v>
      </c>
      <c r="U35" s="7">
        <f t="shared" si="17"/>
        <v>0.52974297570833095</v>
      </c>
      <c r="V35" s="94">
        <f t="shared" si="18"/>
        <v>3.0174174097504351E-3</v>
      </c>
    </row>
    <row r="36" spans="1:27">
      <c r="A36" t="s">
        <v>176</v>
      </c>
      <c r="B36" s="73">
        <f t="shared" si="7"/>
        <v>43913.4375</v>
      </c>
      <c r="C36" s="46">
        <v>1</v>
      </c>
      <c r="D36" s="84">
        <v>622.04</v>
      </c>
      <c r="E36" s="85"/>
      <c r="F36" s="76">
        <f t="shared" si="8"/>
        <v>5.5274134802354939E-3</v>
      </c>
      <c r="G36" s="76">
        <f t="shared" si="9"/>
        <v>-1.6162720961587239E-4</v>
      </c>
      <c r="H36" s="100">
        <v>0.4375</v>
      </c>
      <c r="I36" s="77">
        <f>jar_information!M21</f>
        <v>43873.458333333336</v>
      </c>
      <c r="J36" s="78">
        <f t="shared" si="1"/>
        <v>39.979166666664241</v>
      </c>
      <c r="K36" s="78">
        <f t="shared" si="10"/>
        <v>959.49999999994179</v>
      </c>
      <c r="L36" s="79">
        <f>jar_information!H21</f>
        <v>1075.4142300194933</v>
      </c>
      <c r="M36" s="78">
        <f t="shared" si="11"/>
        <v>5.9442591118468213</v>
      </c>
      <c r="N36" s="78">
        <f t="shared" si="12"/>
        <v>10.877994174679683</v>
      </c>
      <c r="O36" s="80">
        <f t="shared" si="2"/>
        <v>2.9667256840035496</v>
      </c>
      <c r="P36" s="81">
        <f t="shared" si="13"/>
        <v>0.80430990121719326</v>
      </c>
      <c r="Q36" s="82"/>
      <c r="R36" s="82">
        <f t="shared" si="14"/>
        <v>0</v>
      </c>
      <c r="S36" s="82">
        <f t="shared" si="15"/>
        <v>0</v>
      </c>
      <c r="T36" s="83">
        <f t="shared" si="16"/>
        <v>5527.4134802354938</v>
      </c>
      <c r="U36" s="7">
        <f t="shared" si="17"/>
        <v>0.55274134802354935</v>
      </c>
      <c r="V36" s="94">
        <f t="shared" si="18"/>
        <v>3.0919496446104528E-3</v>
      </c>
    </row>
    <row r="37" spans="1:27">
      <c r="A37" t="s">
        <v>177</v>
      </c>
      <c r="B37" s="73">
        <f t="shared" si="7"/>
        <v>43913.4375</v>
      </c>
      <c r="C37" s="46">
        <v>1</v>
      </c>
      <c r="D37" s="84">
        <v>702.68</v>
      </c>
      <c r="E37" s="85"/>
      <c r="F37" s="76">
        <f t="shared" si="8"/>
        <v>6.2607423625997581E-3</v>
      </c>
      <c r="G37" s="76">
        <f t="shared" si="9"/>
        <v>-1.6162720961587239E-4</v>
      </c>
      <c r="H37" s="100">
        <v>0.4375</v>
      </c>
      <c r="I37" s="77">
        <f>jar_information!M22</f>
        <v>43873.458333333336</v>
      </c>
      <c r="J37" s="78">
        <f t="shared" si="1"/>
        <v>39.979166666664241</v>
      </c>
      <c r="K37" s="78">
        <f t="shared" si="10"/>
        <v>959.49999999994179</v>
      </c>
      <c r="L37" s="79">
        <f>jar_information!H22</f>
        <v>1090.1223690651004</v>
      </c>
      <c r="M37" s="78">
        <f t="shared" si="11"/>
        <v>6.8249752964234824</v>
      </c>
      <c r="N37" s="78">
        <f t="shared" si="12"/>
        <v>12.489704792454974</v>
      </c>
      <c r="O37" s="80">
        <f t="shared" si="2"/>
        <v>3.4062831252149928</v>
      </c>
      <c r="P37" s="81">
        <f t="shared" si="13"/>
        <v>0.9143633290605756</v>
      </c>
      <c r="Q37" s="82"/>
      <c r="R37" s="82">
        <f t="shared" si="14"/>
        <v>0</v>
      </c>
      <c r="S37" s="82">
        <f t="shared" si="15"/>
        <v>0</v>
      </c>
      <c r="T37" s="83">
        <f t="shared" si="16"/>
        <v>6260.7423625997581</v>
      </c>
      <c r="U37" s="7">
        <f t="shared" si="17"/>
        <v>0.62607423625997582</v>
      </c>
      <c r="V37" s="94">
        <f t="shared" si="18"/>
        <v>3.5500605786505466E-3</v>
      </c>
    </row>
    <row r="38" spans="1:27">
      <c r="A38" t="s">
        <v>178</v>
      </c>
      <c r="B38" s="73">
        <f t="shared" si="7"/>
        <v>43913.4375</v>
      </c>
      <c r="C38" s="46">
        <v>2</v>
      </c>
      <c r="D38" s="84">
        <v>1045.7</v>
      </c>
      <c r="E38" s="85"/>
      <c r="F38" s="76">
        <f t="shared" si="8"/>
        <v>4.6900591353461933E-3</v>
      </c>
      <c r="G38" s="76">
        <f t="shared" si="9"/>
        <v>-8.0813604807936196E-5</v>
      </c>
      <c r="H38" s="100">
        <v>0.4375</v>
      </c>
      <c r="I38" s="77">
        <f>jar_information!M23</f>
        <v>43873.458333333336</v>
      </c>
      <c r="J38" s="78">
        <f t="shared" si="1"/>
        <v>39.979166666664241</v>
      </c>
      <c r="K38" s="78">
        <f t="shared" si="10"/>
        <v>959.49999999994179</v>
      </c>
      <c r="L38" s="79">
        <f>jar_information!H23</f>
        <v>1080.3025866276234</v>
      </c>
      <c r="M38" s="78">
        <f t="shared" si="11"/>
        <v>5.0666830153510078</v>
      </c>
      <c r="N38" s="78">
        <f t="shared" si="12"/>
        <v>9.2720299180923451</v>
      </c>
      <c r="O38" s="80">
        <f t="shared" si="2"/>
        <v>2.5287354322070028</v>
      </c>
      <c r="P38" s="81">
        <f t="shared" si="13"/>
        <v>0.68330230725810848</v>
      </c>
      <c r="Q38" s="82"/>
      <c r="R38" s="82">
        <f t="shared" si="14"/>
        <v>0</v>
      </c>
      <c r="S38" s="82">
        <f t="shared" si="15"/>
        <v>0</v>
      </c>
      <c r="T38" s="83">
        <f t="shared" si="16"/>
        <v>4690.0591353461932</v>
      </c>
      <c r="U38" s="7">
        <f t="shared" si="17"/>
        <v>0.46900591353461935</v>
      </c>
      <c r="V38" s="94">
        <f t="shared" si="18"/>
        <v>2.6354720502419554E-3</v>
      </c>
    </row>
    <row r="39" spans="1:27">
      <c r="A39" t="s">
        <v>179</v>
      </c>
      <c r="B39" s="73">
        <f t="shared" si="7"/>
        <v>43913.4375</v>
      </c>
      <c r="C39" s="46">
        <v>1</v>
      </c>
      <c r="D39" s="84">
        <v>795.62</v>
      </c>
      <c r="E39" s="85"/>
      <c r="F39" s="76">
        <f t="shared" si="8"/>
        <v>7.1059257247889276E-3</v>
      </c>
      <c r="G39" s="76">
        <f t="shared" si="9"/>
        <v>-1.6162720961587239E-4</v>
      </c>
      <c r="H39" s="100">
        <v>0.4375</v>
      </c>
      <c r="I39" s="77">
        <f>jar_information!M24</f>
        <v>43873.458333333336</v>
      </c>
      <c r="J39" s="78">
        <f t="shared" si="1"/>
        <v>39.979166666664241</v>
      </c>
      <c r="K39" s="78">
        <f t="shared" si="10"/>
        <v>959.49999999994179</v>
      </c>
      <c r="L39" s="79">
        <f>jar_information!H24</f>
        <v>1080.3025866276234</v>
      </c>
      <c r="M39" s="78">
        <f t="shared" si="11"/>
        <v>7.6765499408732483</v>
      </c>
      <c r="N39" s="78">
        <f t="shared" si="12"/>
        <v>14.048086391798044</v>
      </c>
      <c r="O39" s="80">
        <f t="shared" si="2"/>
        <v>3.8312962886721937</v>
      </c>
      <c r="P39" s="81">
        <f t="shared" si="13"/>
        <v>1.0352738212531336</v>
      </c>
      <c r="Q39" s="82"/>
      <c r="R39" s="82">
        <f t="shared" si="14"/>
        <v>0</v>
      </c>
      <c r="S39" s="82">
        <f t="shared" si="15"/>
        <v>0</v>
      </c>
      <c r="T39" s="83">
        <f t="shared" si="16"/>
        <v>7105.9257247889273</v>
      </c>
      <c r="U39" s="7">
        <f t="shared" si="17"/>
        <v>0.71059257247889274</v>
      </c>
      <c r="V39" s="94">
        <f t="shared" si="18"/>
        <v>3.9930133284756921E-3</v>
      </c>
    </row>
    <row r="40" spans="1:27">
      <c r="A40" t="s">
        <v>180</v>
      </c>
      <c r="B40" s="73">
        <f t="shared" si="7"/>
        <v>43913.4375</v>
      </c>
      <c r="C40" s="46">
        <v>2</v>
      </c>
      <c r="D40" s="84">
        <v>666.22</v>
      </c>
      <c r="E40" s="85"/>
      <c r="F40" s="76">
        <f t="shared" si="8"/>
        <v>2.9645901107951604E-3</v>
      </c>
      <c r="G40" s="76">
        <f t="shared" si="9"/>
        <v>-8.0813604807936196E-5</v>
      </c>
      <c r="H40" s="100">
        <v>0.4375</v>
      </c>
      <c r="I40" s="77">
        <f>jar_information!M25</f>
        <v>43873.458333333336</v>
      </c>
      <c r="J40" s="78">
        <f t="shared" si="1"/>
        <v>39.979166666664241</v>
      </c>
      <c r="K40" s="78">
        <f t="shared" si="10"/>
        <v>959.49999999994179</v>
      </c>
      <c r="L40" s="79">
        <f>jar_information!H25</f>
        <v>1080.3025866276234</v>
      </c>
      <c r="M40" s="78">
        <f t="shared" si="11"/>
        <v>3.2026543649826844</v>
      </c>
      <c r="N40" s="78">
        <f t="shared" si="12"/>
        <v>5.8608574879183131</v>
      </c>
      <c r="O40" s="80">
        <f t="shared" si="2"/>
        <v>1.5984156785231762</v>
      </c>
      <c r="P40" s="81">
        <f t="shared" si="13"/>
        <v>0.43191593204322748</v>
      </c>
      <c r="Q40" s="82"/>
      <c r="R40" s="82">
        <f t="shared" si="14"/>
        <v>0</v>
      </c>
      <c r="S40" s="82">
        <f t="shared" si="15"/>
        <v>0</v>
      </c>
      <c r="T40" s="83">
        <f t="shared" si="16"/>
        <v>2964.5901107951604</v>
      </c>
      <c r="U40" s="7">
        <f t="shared" si="17"/>
        <v>0.29645901107951605</v>
      </c>
      <c r="V40" s="94">
        <f t="shared" si="18"/>
        <v>1.6658839797011706E-3</v>
      </c>
    </row>
    <row r="41" spans="1:27">
      <c r="A41" t="s">
        <v>181</v>
      </c>
      <c r="B41" s="73">
        <f t="shared" si="7"/>
        <v>43913.4375</v>
      </c>
      <c r="C41" s="46">
        <v>3</v>
      </c>
      <c r="D41" s="84">
        <v>542.79999999999995</v>
      </c>
      <c r="E41" s="85"/>
      <c r="F41" s="76">
        <f t="shared" si="8"/>
        <v>1.6022720006929811E-3</v>
      </c>
      <c r="G41" s="76">
        <f t="shared" si="9"/>
        <v>-5.3875736538624133E-5</v>
      </c>
      <c r="H41" s="100">
        <v>0.4375</v>
      </c>
      <c r="I41" s="77">
        <f>jar_information!M26</f>
        <v>43873.458333333336</v>
      </c>
      <c r="J41" s="78">
        <f t="shared" si="1"/>
        <v>39.979166666664241</v>
      </c>
      <c r="K41" s="78">
        <f t="shared" si="10"/>
        <v>959.49999999994179</v>
      </c>
      <c r="L41" s="79">
        <f>jar_information!H26</f>
        <v>1100</v>
      </c>
      <c r="M41" s="78">
        <f t="shared" si="11"/>
        <v>1.7624992007622793</v>
      </c>
      <c r="N41" s="78">
        <f t="shared" si="12"/>
        <v>3.225373537394971</v>
      </c>
      <c r="O41" s="80">
        <f t="shared" si="2"/>
        <v>0.87964732838044657</v>
      </c>
      <c r="P41" s="81">
        <f t="shared" si="13"/>
        <v>0.23457262090145242</v>
      </c>
      <c r="Q41" s="82"/>
      <c r="R41" s="82">
        <f t="shared" si="14"/>
        <v>0</v>
      </c>
      <c r="S41" s="82">
        <f t="shared" si="15"/>
        <v>0</v>
      </c>
      <c r="T41" s="83">
        <f t="shared" si="16"/>
        <v>1602.272000692981</v>
      </c>
      <c r="U41" s="7">
        <f t="shared" si="17"/>
        <v>0.16022720006929811</v>
      </c>
      <c r="V41" s="94">
        <f t="shared" si="18"/>
        <v>9.1677678830693059E-4</v>
      </c>
    </row>
    <row r="42" spans="1:27">
      <c r="A42" t="s">
        <v>182</v>
      </c>
      <c r="B42" s="73">
        <f t="shared" si="7"/>
        <v>43913.4375</v>
      </c>
      <c r="C42" s="46" t="s">
        <v>204</v>
      </c>
      <c r="D42" s="84"/>
      <c r="E42" s="85"/>
      <c r="F42" s="76" t="e">
        <f t="shared" si="8"/>
        <v>#VALUE!</v>
      </c>
      <c r="G42" s="76" t="e">
        <f t="shared" si="9"/>
        <v>#VALUE!</v>
      </c>
      <c r="H42" s="100">
        <v>0.4375</v>
      </c>
      <c r="I42" s="77">
        <f>jar_information!M27</f>
        <v>43873.458333333336</v>
      </c>
      <c r="J42" s="78">
        <f t="shared" si="1"/>
        <v>39.979166666664241</v>
      </c>
      <c r="K42" s="78">
        <f t="shared" si="10"/>
        <v>959.49999999994179</v>
      </c>
      <c r="L42" s="79">
        <f>jar_information!H27</f>
        <v>1080.3025866276234</v>
      </c>
      <c r="M42" s="78" t="e">
        <f t="shared" si="11"/>
        <v>#VALUE!</v>
      </c>
      <c r="N42" s="78" t="e">
        <f t="shared" si="12"/>
        <v>#VALUE!</v>
      </c>
      <c r="O42" s="80" t="e">
        <f t="shared" si="2"/>
        <v>#VALUE!</v>
      </c>
      <c r="P42" s="81" t="e">
        <f t="shared" si="13"/>
        <v>#VALUE!</v>
      </c>
      <c r="Q42" s="82"/>
      <c r="R42" s="82">
        <f t="shared" si="14"/>
        <v>0</v>
      </c>
      <c r="S42" s="82" t="e">
        <f t="shared" si="15"/>
        <v>#VALUE!</v>
      </c>
      <c r="T42" s="83" t="e">
        <f t="shared" si="16"/>
        <v>#VALUE!</v>
      </c>
      <c r="U42" s="7" t="e">
        <f t="shared" si="17"/>
        <v>#VALUE!</v>
      </c>
      <c r="V42" s="94" t="e">
        <f t="shared" si="18"/>
        <v>#VALUE!</v>
      </c>
      <c r="AA42" t="s">
        <v>189</v>
      </c>
    </row>
    <row r="43" spans="1:27">
      <c r="A43" t="s">
        <v>183</v>
      </c>
      <c r="B43" s="73">
        <f t="shared" si="7"/>
        <v>43913.4375</v>
      </c>
      <c r="C43" s="46">
        <v>2</v>
      </c>
      <c r="D43" s="84">
        <v>830.82</v>
      </c>
      <c r="E43" s="85"/>
      <c r="F43" s="76">
        <f t="shared" si="8"/>
        <v>3.713014801005712E-3</v>
      </c>
      <c r="G43" s="76">
        <f t="shared" si="9"/>
        <v>-8.0813604807936196E-5</v>
      </c>
      <c r="H43" s="100">
        <v>0.4375</v>
      </c>
      <c r="I43" s="77">
        <f>jar_information!M28</f>
        <v>43873.458333333336</v>
      </c>
      <c r="J43" s="78">
        <f t="shared" si="1"/>
        <v>39.979166666664241</v>
      </c>
      <c r="K43" s="78">
        <f t="shared" si="10"/>
        <v>959.49999999994179</v>
      </c>
      <c r="L43" s="79">
        <f>jar_information!H28</f>
        <v>1085.2052785923754</v>
      </c>
      <c r="M43" s="78">
        <f t="shared" si="11"/>
        <v>4.0293832615430167</v>
      </c>
      <c r="N43" s="78">
        <f t="shared" si="12"/>
        <v>7.3737713686237205</v>
      </c>
      <c r="O43" s="80">
        <f t="shared" si="2"/>
        <v>2.0110285550791964</v>
      </c>
      <c r="P43" s="81">
        <f t="shared" si="13"/>
        <v>0.54161632309445529</v>
      </c>
      <c r="Q43" s="82"/>
      <c r="R43" s="82">
        <f t="shared" si="14"/>
        <v>0</v>
      </c>
      <c r="S43" s="82">
        <f t="shared" si="15"/>
        <v>0</v>
      </c>
      <c r="T43" s="83">
        <f t="shared" si="16"/>
        <v>3713.0148010057119</v>
      </c>
      <c r="U43" s="7">
        <f t="shared" si="17"/>
        <v>0.37130148010057118</v>
      </c>
      <c r="V43" s="94">
        <f t="shared" si="18"/>
        <v>2.095913032912265E-3</v>
      </c>
    </row>
    <row r="44" spans="1:27" ht="15" thickBot="1">
      <c r="A44" t="s">
        <v>184</v>
      </c>
      <c r="B44" s="73">
        <f t="shared" si="7"/>
        <v>43913.4375</v>
      </c>
      <c r="C44" s="46">
        <v>3</v>
      </c>
      <c r="D44" s="130">
        <v>728.08</v>
      </c>
      <c r="E44" s="131"/>
      <c r="F44" s="76">
        <f t="shared" si="8"/>
        <v>2.1639088034560881E-3</v>
      </c>
      <c r="G44" s="76">
        <f t="shared" si="9"/>
        <v>-5.3875736538624133E-5</v>
      </c>
      <c r="H44" s="100">
        <v>0.4375</v>
      </c>
      <c r="I44" s="77">
        <f>jar_information!M29</f>
        <v>43873.458333333336</v>
      </c>
      <c r="J44" s="78">
        <f t="shared" si="1"/>
        <v>39.979166666664241</v>
      </c>
      <c r="K44" s="78">
        <f t="shared" si="10"/>
        <v>959.49999999994179</v>
      </c>
      <c r="L44" s="79">
        <f>jar_information!H29</f>
        <v>1085.2052785923754</v>
      </c>
      <c r="M44" s="78">
        <f t="shared" si="11"/>
        <v>2.3482852559030576</v>
      </c>
      <c r="N44" s="78">
        <f t="shared" si="12"/>
        <v>4.2973620183025956</v>
      </c>
      <c r="O44" s="80">
        <f t="shared" si="2"/>
        <v>1.172007823173435</v>
      </c>
      <c r="P44" s="81">
        <f t="shared" si="13"/>
        <v>0.31564870932433586</v>
      </c>
      <c r="Q44" s="82"/>
      <c r="R44" s="82">
        <f t="shared" si="14"/>
        <v>0</v>
      </c>
      <c r="S44" s="82">
        <f t="shared" si="15"/>
        <v>0</v>
      </c>
      <c r="T44" s="83">
        <f t="shared" si="16"/>
        <v>2163.9088034560882</v>
      </c>
      <c r="U44" s="7">
        <f t="shared" si="17"/>
        <v>0.2163908803456088</v>
      </c>
      <c r="V44" s="94">
        <f t="shared" si="18"/>
        <v>1.2214776687582138E-3</v>
      </c>
    </row>
  </sheetData>
  <conditionalFormatting sqref="O18:O44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" sqref="H2:H28"/>
    </sheetView>
  </sheetViews>
  <sheetFormatPr baseColWidth="10" defaultRowHeight="14" x14ac:dyDescent="0"/>
  <cols>
    <col min="1" max="1" width="17.6640625" bestFit="1" customWidth="1"/>
    <col min="2" max="2" width="14.1640625" bestFit="1" customWidth="1"/>
    <col min="3" max="3" width="11.5" bestFit="1" customWidth="1"/>
  </cols>
  <sheetData>
    <row r="1" spans="1:8">
      <c r="A1" s="124" t="s">
        <v>124</v>
      </c>
      <c r="B1" s="124" t="s">
        <v>125</v>
      </c>
      <c r="C1" s="124" t="s">
        <v>126</v>
      </c>
      <c r="D1" s="124" t="s">
        <v>127</v>
      </c>
      <c r="E1" s="124" t="s">
        <v>128</v>
      </c>
      <c r="F1" s="124"/>
    </row>
    <row r="2" spans="1:8">
      <c r="A2" s="124" t="s">
        <v>129</v>
      </c>
      <c r="B2" s="124"/>
      <c r="C2" s="124"/>
      <c r="D2" s="124"/>
      <c r="E2" s="124"/>
      <c r="F2" s="125"/>
      <c r="G2">
        <v>1</v>
      </c>
      <c r="H2" t="str">
        <f>CONCATENATE(G2,"_",A2)</f>
        <v>1_GRrf_comp_0-10</v>
      </c>
    </row>
    <row r="3" spans="1:8">
      <c r="A3" s="124" t="s">
        <v>130</v>
      </c>
      <c r="B3" s="124"/>
      <c r="C3" s="124"/>
      <c r="D3" s="124"/>
      <c r="E3" s="124"/>
      <c r="F3" s="125"/>
      <c r="G3">
        <v>2</v>
      </c>
      <c r="H3" t="str">
        <f t="shared" ref="H3:H28" si="0">CONCATENATE(G3,"_",A3)</f>
        <v>2_GRrf_comp_10-20</v>
      </c>
    </row>
    <row r="4" spans="1:8">
      <c r="A4" s="124" t="s">
        <v>131</v>
      </c>
      <c r="B4" s="124"/>
      <c r="C4" s="124"/>
      <c r="D4" s="124"/>
      <c r="E4" s="124"/>
      <c r="F4" s="125"/>
      <c r="G4">
        <v>3</v>
      </c>
      <c r="H4" t="str">
        <f t="shared" si="0"/>
        <v>3_GRrf_comp_20-30</v>
      </c>
    </row>
    <row r="5" spans="1:8">
      <c r="A5" s="124" t="s">
        <v>132</v>
      </c>
      <c r="B5" s="124"/>
      <c r="C5" s="124"/>
      <c r="D5" s="124"/>
      <c r="E5" s="124"/>
      <c r="F5" s="125"/>
      <c r="G5">
        <v>4</v>
      </c>
      <c r="H5" t="str">
        <f t="shared" si="0"/>
        <v>4_GRwf_comp_0-10</v>
      </c>
    </row>
    <row r="6" spans="1:8">
      <c r="A6" s="124" t="s">
        <v>133</v>
      </c>
      <c r="B6" s="124"/>
      <c r="C6" s="124"/>
      <c r="D6" s="124"/>
      <c r="E6" s="124"/>
      <c r="F6" s="125"/>
      <c r="G6">
        <v>5</v>
      </c>
      <c r="H6" t="str">
        <f t="shared" si="0"/>
        <v>5_GRwf_comp_10-20</v>
      </c>
    </row>
    <row r="7" spans="1:8">
      <c r="A7" s="124" t="s">
        <v>134</v>
      </c>
      <c r="B7" s="124"/>
      <c r="C7" s="124"/>
      <c r="D7" s="124"/>
      <c r="E7" s="124"/>
      <c r="F7" s="125"/>
      <c r="G7">
        <v>6</v>
      </c>
      <c r="H7" t="str">
        <f t="shared" si="0"/>
        <v>6_GRwf_comp_20-30</v>
      </c>
    </row>
    <row r="8" spans="1:8">
      <c r="A8" s="124" t="s">
        <v>135</v>
      </c>
      <c r="B8" s="124"/>
      <c r="C8" s="124"/>
      <c r="D8" s="124"/>
      <c r="E8" s="124"/>
      <c r="F8" s="125"/>
      <c r="G8">
        <v>7</v>
      </c>
      <c r="H8" t="str">
        <f t="shared" si="0"/>
        <v>7_GRpp_comp_0-10</v>
      </c>
    </row>
    <row r="9" spans="1:8">
      <c r="A9" s="124" t="s">
        <v>136</v>
      </c>
      <c r="B9" s="124"/>
      <c r="C9" s="124"/>
      <c r="D9" s="124"/>
      <c r="E9" s="124"/>
      <c r="F9" s="125"/>
      <c r="G9">
        <v>8</v>
      </c>
      <c r="H9" t="str">
        <f t="shared" si="0"/>
        <v>8_GRpp_comp_10-20</v>
      </c>
    </row>
    <row r="10" spans="1:8">
      <c r="A10" s="124" t="s">
        <v>137</v>
      </c>
      <c r="B10" s="124"/>
      <c r="C10" s="124"/>
      <c r="D10" s="124"/>
      <c r="E10" s="124"/>
      <c r="F10" s="125"/>
      <c r="G10">
        <v>9</v>
      </c>
      <c r="H10" t="str">
        <f t="shared" si="0"/>
        <v>9_GRpp_comp_20-30</v>
      </c>
    </row>
    <row r="11" spans="1:8">
      <c r="A11" s="124" t="s">
        <v>138</v>
      </c>
      <c r="B11" s="124"/>
      <c r="C11" s="124"/>
      <c r="D11" s="124"/>
      <c r="E11" s="124"/>
      <c r="F11" s="125"/>
      <c r="G11">
        <v>10</v>
      </c>
      <c r="H11" t="str">
        <f t="shared" si="0"/>
        <v>10_ANrf_comp_0-10</v>
      </c>
    </row>
    <row r="12" spans="1:8">
      <c r="A12" s="124" t="s">
        <v>139</v>
      </c>
      <c r="B12" s="124"/>
      <c r="C12" s="124"/>
      <c r="D12" s="124"/>
      <c r="E12" s="124"/>
      <c r="F12" s="125"/>
      <c r="G12">
        <v>11</v>
      </c>
      <c r="H12" t="str">
        <f t="shared" si="0"/>
        <v>11_ANrf_comp_10-20</v>
      </c>
    </row>
    <row r="13" spans="1:8">
      <c r="A13" s="124" t="s">
        <v>140</v>
      </c>
      <c r="B13" s="124"/>
      <c r="C13" s="124"/>
      <c r="D13" s="124"/>
      <c r="E13" s="124"/>
      <c r="F13" s="125"/>
      <c r="G13">
        <v>12</v>
      </c>
      <c r="H13" t="str">
        <f t="shared" si="0"/>
        <v>12_ANrf_comp_20-30</v>
      </c>
    </row>
    <row r="14" spans="1:8">
      <c r="A14" s="124" t="s">
        <v>141</v>
      </c>
      <c r="B14" s="124"/>
      <c r="C14" s="124"/>
      <c r="D14" s="124"/>
      <c r="E14" s="124"/>
      <c r="F14" s="125"/>
      <c r="G14">
        <v>13</v>
      </c>
      <c r="H14" t="str">
        <f t="shared" si="0"/>
        <v>13_ANwf_comp_0-10</v>
      </c>
    </row>
    <row r="15" spans="1:8">
      <c r="A15" s="124" t="s">
        <v>142</v>
      </c>
      <c r="B15" s="124"/>
      <c r="C15" s="124"/>
      <c r="D15" s="124"/>
      <c r="E15" s="124"/>
      <c r="F15" s="125"/>
      <c r="G15">
        <v>14</v>
      </c>
      <c r="H15" t="str">
        <f t="shared" si="0"/>
        <v>14_ANwf_comp_10-20</v>
      </c>
    </row>
    <row r="16" spans="1:8">
      <c r="A16" s="124" t="s">
        <v>143</v>
      </c>
      <c r="B16" s="124"/>
      <c r="C16" s="124"/>
      <c r="D16" s="124"/>
      <c r="E16" s="124"/>
      <c r="F16" s="125"/>
      <c r="G16">
        <v>15</v>
      </c>
      <c r="H16" t="str">
        <f t="shared" si="0"/>
        <v>15_ANwf_comp_20-30</v>
      </c>
    </row>
    <row r="17" spans="1:8">
      <c r="A17" s="124" t="s">
        <v>144</v>
      </c>
      <c r="B17" s="124"/>
      <c r="C17" s="124"/>
      <c r="D17" s="124"/>
      <c r="E17" s="124"/>
      <c r="F17" s="125"/>
      <c r="G17">
        <v>16</v>
      </c>
      <c r="H17" t="str">
        <f t="shared" si="0"/>
        <v>16_ANpp_comp_0-10</v>
      </c>
    </row>
    <row r="18" spans="1:8">
      <c r="A18" s="124" t="s">
        <v>145</v>
      </c>
      <c r="B18" s="124"/>
      <c r="C18" s="124"/>
      <c r="D18" s="124"/>
      <c r="E18" s="124"/>
      <c r="F18" s="125"/>
      <c r="G18">
        <v>17</v>
      </c>
      <c r="H18" t="str">
        <f t="shared" si="0"/>
        <v>17_ANpp_comp_10-20</v>
      </c>
    </row>
    <row r="19" spans="1:8">
      <c r="A19" s="124" t="s">
        <v>146</v>
      </c>
      <c r="B19" s="124"/>
      <c r="C19" s="124"/>
      <c r="D19" s="124"/>
      <c r="E19" s="124"/>
      <c r="F19" s="125"/>
      <c r="G19">
        <v>18</v>
      </c>
      <c r="H19" t="str">
        <f t="shared" si="0"/>
        <v>18_ANpp_comp_20-30</v>
      </c>
    </row>
    <row r="20" spans="1:8">
      <c r="A20" s="124" t="s">
        <v>147</v>
      </c>
      <c r="B20" s="124"/>
      <c r="C20" s="124"/>
      <c r="D20" s="124"/>
      <c r="E20" s="124"/>
      <c r="F20" s="125"/>
      <c r="G20">
        <v>19</v>
      </c>
      <c r="H20" t="str">
        <f t="shared" si="0"/>
        <v>19_BSrf_comp_0-10</v>
      </c>
    </row>
    <row r="21" spans="1:8">
      <c r="A21" s="124" t="s">
        <v>148</v>
      </c>
      <c r="B21" s="124"/>
      <c r="C21" s="124"/>
      <c r="D21" s="124"/>
      <c r="E21" s="124"/>
      <c r="F21" s="125"/>
      <c r="G21">
        <v>20</v>
      </c>
      <c r="H21" t="str">
        <f t="shared" si="0"/>
        <v>20_BSrf_comp_10-20</v>
      </c>
    </row>
    <row r="22" spans="1:8">
      <c r="A22" s="124" t="s">
        <v>149</v>
      </c>
      <c r="B22" s="124"/>
      <c r="C22" s="124"/>
      <c r="D22" s="124"/>
      <c r="E22" s="124"/>
      <c r="F22" s="125"/>
      <c r="G22">
        <v>21</v>
      </c>
      <c r="H22" t="str">
        <f t="shared" si="0"/>
        <v>21_BSrf_comp_20-30</v>
      </c>
    </row>
    <row r="23" spans="1:8">
      <c r="A23" s="124" t="s">
        <v>150</v>
      </c>
      <c r="B23" s="124"/>
      <c r="C23" s="124"/>
      <c r="D23" s="124"/>
      <c r="E23" s="124"/>
      <c r="F23" s="125"/>
      <c r="G23">
        <v>22</v>
      </c>
      <c r="H23" t="str">
        <f t="shared" si="0"/>
        <v>22_BSwf_comp_0-10</v>
      </c>
    </row>
    <row r="24" spans="1:8">
      <c r="A24" s="124" t="s">
        <v>151</v>
      </c>
      <c r="B24" s="124"/>
      <c r="C24" s="124"/>
      <c r="D24" s="124"/>
      <c r="E24" s="124"/>
      <c r="F24" s="125"/>
      <c r="G24">
        <v>23</v>
      </c>
      <c r="H24" t="str">
        <f t="shared" si="0"/>
        <v>23_BSwf_comp_10-20</v>
      </c>
    </row>
    <row r="25" spans="1:8">
      <c r="A25" s="124" t="s">
        <v>152</v>
      </c>
      <c r="B25" s="124"/>
      <c r="C25" s="124"/>
      <c r="D25" s="124"/>
      <c r="E25" s="124"/>
      <c r="F25" s="125"/>
      <c r="G25">
        <v>24</v>
      </c>
      <c r="H25" t="str">
        <f t="shared" si="0"/>
        <v>24_BSwf_comp_20-30</v>
      </c>
    </row>
    <row r="26" spans="1:8">
      <c r="A26" s="124" t="s">
        <v>153</v>
      </c>
      <c r="B26" s="124"/>
      <c r="C26" s="124"/>
      <c r="D26" s="124"/>
      <c r="E26" s="124"/>
      <c r="F26" s="125"/>
      <c r="G26">
        <v>25</v>
      </c>
      <c r="H26" t="str">
        <f t="shared" si="0"/>
        <v>25_BSpp_comp_0-10</v>
      </c>
    </row>
    <row r="27" spans="1:8">
      <c r="A27" s="124" t="s">
        <v>154</v>
      </c>
      <c r="B27" s="124"/>
      <c r="C27" s="124"/>
      <c r="D27" s="124"/>
      <c r="E27" s="124"/>
      <c r="F27" s="125"/>
      <c r="G27">
        <v>26</v>
      </c>
      <c r="H27" t="str">
        <f t="shared" si="0"/>
        <v>26_BSpp_comp_10-20</v>
      </c>
    </row>
    <row r="28" spans="1:8">
      <c r="A28" s="124" t="s">
        <v>155</v>
      </c>
      <c r="B28" s="124"/>
      <c r="C28" s="124"/>
      <c r="D28" s="124"/>
      <c r="E28" s="124"/>
      <c r="F28" s="125"/>
      <c r="G28">
        <v>27</v>
      </c>
      <c r="H28" t="str">
        <f t="shared" si="0"/>
        <v>27_BSpp_comp_20-30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topLeftCell="A203" workbookViewId="0">
      <selection activeCell="R14" sqref="R14"/>
    </sheetView>
  </sheetViews>
  <sheetFormatPr baseColWidth="10" defaultRowHeight="14" x14ac:dyDescent="0"/>
  <cols>
    <col min="1" max="1" width="24" bestFit="1" customWidth="1"/>
    <col min="2" max="2" width="6.33203125" bestFit="1" customWidth="1"/>
    <col min="5" max="5" width="18.33203125" bestFit="1" customWidth="1"/>
    <col min="7" max="7" width="10.83203125" style="167"/>
    <col min="11" max="11" width="10.83203125" style="167"/>
    <col min="15" max="15" width="5.5" customWidth="1"/>
    <col min="16" max="16" width="10.83203125" style="167"/>
  </cols>
  <sheetData>
    <row r="1" spans="1:16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s="167" t="s">
        <v>211</v>
      </c>
      <c r="H1" t="s">
        <v>212</v>
      </c>
      <c r="I1" t="s">
        <v>213</v>
      </c>
      <c r="J1" t="s">
        <v>214</v>
      </c>
      <c r="K1" s="167" t="s">
        <v>215</v>
      </c>
      <c r="L1" t="s">
        <v>216</v>
      </c>
      <c r="M1" t="s">
        <v>217</v>
      </c>
      <c r="N1" t="s">
        <v>218</v>
      </c>
      <c r="O1" s="132" t="s">
        <v>219</v>
      </c>
      <c r="P1" s="167" t="s">
        <v>220</v>
      </c>
    </row>
    <row r="2" spans="1:16">
      <c r="A2" s="30" t="s">
        <v>158</v>
      </c>
      <c r="B2" t="str">
        <f>IF(RIGHT(LEFT(A2,2),1)="_",LEFT(RIGHT(A2,LEN(A2)-2),4),LEFT(RIGHT(A2,LEN(A2)-3),4))</f>
        <v>GRrf</v>
      </c>
      <c r="C2" t="str">
        <f>B2&amp;"_0-10"</f>
        <v>GRrf_0-10</v>
      </c>
      <c r="D2">
        <v>1</v>
      </c>
      <c r="E2" t="s">
        <v>221</v>
      </c>
      <c r="F2" t="str">
        <f>IF(AND(D2&lt;&gt;D1,K2=K1),"fix meas date","")</f>
        <v/>
      </c>
      <c r="G2" s="167">
        <f>VLOOKUP($A2,'2019_Inc_13.02.20'!$A$18:$I$44,9,FALSE)</f>
        <v>43873.458333333336</v>
      </c>
      <c r="H2">
        <f>YEAR(G2)</f>
        <v>2020</v>
      </c>
      <c r="I2">
        <f>MONTH(G2)</f>
        <v>2</v>
      </c>
      <c r="J2">
        <f>DAY(G2)+G2-ROUNDDOWN(G2,0)</f>
        <v>12.458333333335759</v>
      </c>
      <c r="K2" s="167">
        <f>VLOOKUP($A2,'2019_Inc_13.02.20'!$A$18:$B$44,2,FALSE)</f>
        <v>43874.458333333336</v>
      </c>
      <c r="L2">
        <f>YEAR(K2)</f>
        <v>2020</v>
      </c>
      <c r="M2">
        <f>MONTH(K2)</f>
        <v>2</v>
      </c>
      <c r="N2">
        <f>DAY(K2)+K2-ROUNDDOWN(K2,0)</f>
        <v>13.458333333335759</v>
      </c>
      <c r="O2">
        <f>K2-G2</f>
        <v>1</v>
      </c>
      <c r="P2" s="167">
        <f>VLOOKUP($A2,'2019_Inc_13.02.20'!$A$18:$O$44,14,FALSE)</f>
        <v>0.8104593802879918</v>
      </c>
    </row>
    <row r="3" spans="1:16">
      <c r="A3" s="30" t="s">
        <v>159</v>
      </c>
      <c r="B3" t="str">
        <f t="shared" ref="B3:B66" si="0">IF(RIGHT(LEFT(A3,2),1)="_",LEFT(RIGHT(A3,LEN(A3)-2),4),LEFT(RIGHT(A3,LEN(A3)-3),4))</f>
        <v>GRrf</v>
      </c>
      <c r="C3" t="str">
        <f t="shared" ref="C3:C66" si="1">B3&amp;"_0-10"</f>
        <v>GRrf_0-10</v>
      </c>
      <c r="D3">
        <v>1</v>
      </c>
      <c r="E3" t="s">
        <v>221</v>
      </c>
      <c r="F3" t="str">
        <f t="shared" ref="F3:F28" si="2">IF(AND(D3&lt;&gt;D2,K3=K2),"fix meas date","")</f>
        <v/>
      </c>
      <c r="G3" s="167">
        <f>VLOOKUP($A3,'2019_Inc_13.02.20'!$A$18:$I$44,9,FALSE)</f>
        <v>43873.458333333336</v>
      </c>
      <c r="H3">
        <f t="shared" ref="H3:H66" si="3">YEAR(G3)</f>
        <v>2020</v>
      </c>
      <c r="I3">
        <f t="shared" ref="I3:I28" si="4">MONTH(G3)</f>
        <v>2</v>
      </c>
      <c r="J3">
        <f t="shared" ref="J3:J28" si="5">DAY(G3)+G3-ROUNDDOWN(G3,0)</f>
        <v>12.458333333335759</v>
      </c>
      <c r="K3" s="167">
        <f>VLOOKUP($A3,'2019_Inc_13.02.20'!$A$18:$B$44,2,FALSE)</f>
        <v>43874.458333333336</v>
      </c>
      <c r="L3">
        <f t="shared" ref="L3:L66" si="6">YEAR(K3)</f>
        <v>2020</v>
      </c>
      <c r="M3">
        <f t="shared" ref="M3:M28" si="7">MONTH(K3)</f>
        <v>2</v>
      </c>
      <c r="N3">
        <f t="shared" ref="N3:N28" si="8">DAY(K3)+K3-ROUNDDOWN(K3,0)</f>
        <v>13.458333333335759</v>
      </c>
      <c r="O3">
        <f t="shared" ref="O3:O28" si="9">K3-G3</f>
        <v>1</v>
      </c>
      <c r="P3" s="167">
        <f>VLOOKUP($A3,'2019_Inc_13.02.20'!$A$18:$O$44,14,FALSE)</f>
        <v>0.47307299244246825</v>
      </c>
    </row>
    <row r="4" spans="1:16">
      <c r="A4" s="30" t="s">
        <v>160</v>
      </c>
      <c r="B4" t="str">
        <f t="shared" si="0"/>
        <v>GRrf</v>
      </c>
      <c r="C4" t="str">
        <f t="shared" si="1"/>
        <v>GRrf_0-10</v>
      </c>
      <c r="D4">
        <v>1</v>
      </c>
      <c r="E4" t="s">
        <v>221</v>
      </c>
      <c r="F4" t="str">
        <f t="shared" si="2"/>
        <v/>
      </c>
      <c r="G4" s="167">
        <f>VLOOKUP($A4,'2019_Inc_13.02.20'!$A$18:$I$44,9,FALSE)</f>
        <v>43873.458333333336</v>
      </c>
      <c r="H4">
        <f t="shared" si="3"/>
        <v>2020</v>
      </c>
      <c r="I4">
        <f t="shared" si="4"/>
        <v>2</v>
      </c>
      <c r="J4">
        <f t="shared" si="5"/>
        <v>12.458333333335759</v>
      </c>
      <c r="K4" s="167">
        <f>VLOOKUP($A4,'2019_Inc_13.02.20'!$A$18:$B$44,2,FALSE)</f>
        <v>43874.458333333336</v>
      </c>
      <c r="L4">
        <f t="shared" si="6"/>
        <v>2020</v>
      </c>
      <c r="M4">
        <f t="shared" si="7"/>
        <v>2</v>
      </c>
      <c r="N4">
        <f t="shared" si="8"/>
        <v>13.458333333335759</v>
      </c>
      <c r="O4">
        <f t="shared" si="9"/>
        <v>1</v>
      </c>
      <c r="P4" s="167">
        <f>VLOOKUP($A4,'2019_Inc_13.02.20'!$A$18:$O$44,14,FALSE)</f>
        <v>0.36075221250955636</v>
      </c>
    </row>
    <row r="5" spans="1:16">
      <c r="A5" s="30" t="s">
        <v>161</v>
      </c>
      <c r="B5" t="str">
        <f t="shared" si="0"/>
        <v>GRwf</v>
      </c>
      <c r="C5" t="str">
        <f t="shared" si="1"/>
        <v>GRwf_0-10</v>
      </c>
      <c r="D5">
        <v>1</v>
      </c>
      <c r="E5" t="s">
        <v>221</v>
      </c>
      <c r="F5" t="str">
        <f t="shared" si="2"/>
        <v/>
      </c>
      <c r="G5" s="167">
        <f>VLOOKUP($A5,'2019_Inc_13.02.20'!$A$18:$I$44,9,FALSE)</f>
        <v>43873.458333333336</v>
      </c>
      <c r="H5">
        <f t="shared" si="3"/>
        <v>2020</v>
      </c>
      <c r="I5">
        <f t="shared" si="4"/>
        <v>2</v>
      </c>
      <c r="J5">
        <f t="shared" si="5"/>
        <v>12.458333333335759</v>
      </c>
      <c r="K5" s="167">
        <f>VLOOKUP($A5,'2019_Inc_13.02.20'!$A$18:$B$44,2,FALSE)</f>
        <v>43874.458333333336</v>
      </c>
      <c r="L5">
        <f t="shared" si="6"/>
        <v>2020</v>
      </c>
      <c r="M5">
        <f t="shared" si="7"/>
        <v>2</v>
      </c>
      <c r="N5">
        <f t="shared" si="8"/>
        <v>13.458333333335759</v>
      </c>
      <c r="O5">
        <f t="shared" si="9"/>
        <v>1</v>
      </c>
      <c r="P5" s="167">
        <f>VLOOKUP($A5,'2019_Inc_13.02.20'!$A$18:$O$44,14,FALSE)</f>
        <v>1.3042107840831443</v>
      </c>
    </row>
    <row r="6" spans="1:16">
      <c r="A6" s="30" t="s">
        <v>162</v>
      </c>
      <c r="B6" t="str">
        <f t="shared" si="0"/>
        <v>GRwf</v>
      </c>
      <c r="C6" t="str">
        <f t="shared" si="1"/>
        <v>GRwf_0-10</v>
      </c>
      <c r="D6">
        <v>1</v>
      </c>
      <c r="E6" t="s">
        <v>221</v>
      </c>
      <c r="F6" t="str">
        <f t="shared" si="2"/>
        <v/>
      </c>
      <c r="G6" s="167">
        <f>VLOOKUP($A6,'2019_Inc_13.02.20'!$A$18:$I$44,9,FALSE)</f>
        <v>43873.458333333336</v>
      </c>
      <c r="H6">
        <f t="shared" si="3"/>
        <v>2020</v>
      </c>
      <c r="I6">
        <f t="shared" si="4"/>
        <v>2</v>
      </c>
      <c r="J6">
        <f t="shared" si="5"/>
        <v>12.458333333335759</v>
      </c>
      <c r="K6" s="167">
        <f>VLOOKUP($A6,'2019_Inc_13.02.20'!$A$18:$B$44,2,FALSE)</f>
        <v>43874.458333333336</v>
      </c>
      <c r="L6">
        <f t="shared" si="6"/>
        <v>2020</v>
      </c>
      <c r="M6">
        <f t="shared" si="7"/>
        <v>2</v>
      </c>
      <c r="N6">
        <f t="shared" si="8"/>
        <v>13.458333333335759</v>
      </c>
      <c r="O6">
        <f t="shared" si="9"/>
        <v>1</v>
      </c>
      <c r="P6" s="167">
        <f>VLOOKUP($A6,'2019_Inc_13.02.20'!$A$18:$O$44,14,FALSE)</f>
        <v>0.92016407989961269</v>
      </c>
    </row>
    <row r="7" spans="1:16">
      <c r="A7" s="30" t="s">
        <v>163</v>
      </c>
      <c r="B7" t="str">
        <f t="shared" si="0"/>
        <v>GRwf</v>
      </c>
      <c r="C7" t="str">
        <f t="shared" si="1"/>
        <v>GRwf_0-10</v>
      </c>
      <c r="D7">
        <v>1</v>
      </c>
      <c r="E7" t="s">
        <v>221</v>
      </c>
      <c r="F7" t="str">
        <f t="shared" si="2"/>
        <v/>
      </c>
      <c r="G7" s="167">
        <f>VLOOKUP($A7,'2019_Inc_13.02.20'!$A$18:$I$44,9,FALSE)</f>
        <v>43873.458333333336</v>
      </c>
      <c r="H7">
        <f t="shared" si="3"/>
        <v>2020</v>
      </c>
      <c r="I7">
        <f t="shared" si="4"/>
        <v>2</v>
      </c>
      <c r="J7">
        <f t="shared" si="5"/>
        <v>12.458333333335759</v>
      </c>
      <c r="K7" s="167">
        <f>VLOOKUP($A7,'2019_Inc_13.02.20'!$A$18:$B$44,2,FALSE)</f>
        <v>43874.458333333336</v>
      </c>
      <c r="L7">
        <f t="shared" si="6"/>
        <v>2020</v>
      </c>
      <c r="M7">
        <f t="shared" si="7"/>
        <v>2</v>
      </c>
      <c r="N7">
        <f t="shared" si="8"/>
        <v>13.458333333335759</v>
      </c>
      <c r="O7">
        <f t="shared" si="9"/>
        <v>1</v>
      </c>
      <c r="P7" s="167">
        <f>VLOOKUP($A7,'2019_Inc_13.02.20'!$A$18:$O$44,14,FALSE)</f>
        <v>0.90651228978161735</v>
      </c>
    </row>
    <row r="8" spans="1:16">
      <c r="A8" s="30" t="s">
        <v>164</v>
      </c>
      <c r="B8" t="str">
        <f t="shared" si="0"/>
        <v>GRpp</v>
      </c>
      <c r="C8" t="str">
        <f t="shared" si="1"/>
        <v>GRpp_0-10</v>
      </c>
      <c r="D8">
        <v>1</v>
      </c>
      <c r="E8" t="s">
        <v>221</v>
      </c>
      <c r="F8" t="str">
        <f t="shared" si="2"/>
        <v/>
      </c>
      <c r="G8" s="167">
        <f>VLOOKUP($A8,'2019_Inc_13.02.20'!$A$18:$I$44,9,FALSE)</f>
        <v>43873.458333333336</v>
      </c>
      <c r="H8">
        <f t="shared" si="3"/>
        <v>2020</v>
      </c>
      <c r="I8">
        <f t="shared" si="4"/>
        <v>2</v>
      </c>
      <c r="J8">
        <f t="shared" si="5"/>
        <v>12.458333333335759</v>
      </c>
      <c r="K8" s="167">
        <f>VLOOKUP($A8,'2019_Inc_13.02.20'!$A$18:$B$44,2,FALSE)</f>
        <v>43874.458333333336</v>
      </c>
      <c r="L8">
        <f t="shared" si="6"/>
        <v>2020</v>
      </c>
      <c r="M8">
        <f t="shared" si="7"/>
        <v>2</v>
      </c>
      <c r="N8">
        <f t="shared" si="8"/>
        <v>13.458333333335759</v>
      </c>
      <c r="O8">
        <f t="shared" si="9"/>
        <v>1</v>
      </c>
      <c r="P8" s="167">
        <f>VLOOKUP($A8,'2019_Inc_13.02.20'!$A$18:$O$44,14,FALSE)</f>
        <v>1.9587217409908184</v>
      </c>
    </row>
    <row r="9" spans="1:16">
      <c r="A9" s="30" t="s">
        <v>165</v>
      </c>
      <c r="B9" t="str">
        <f t="shared" si="0"/>
        <v>GRpp</v>
      </c>
      <c r="C9" t="str">
        <f t="shared" si="1"/>
        <v>GRpp_0-10</v>
      </c>
      <c r="D9">
        <v>1</v>
      </c>
      <c r="E9" t="s">
        <v>221</v>
      </c>
      <c r="F9" t="str">
        <f t="shared" si="2"/>
        <v/>
      </c>
      <c r="G9" s="167">
        <f>VLOOKUP($A9,'2019_Inc_13.02.20'!$A$18:$I$44,9,FALSE)</f>
        <v>43873.458333333336</v>
      </c>
      <c r="H9">
        <f t="shared" si="3"/>
        <v>2020</v>
      </c>
      <c r="I9">
        <f t="shared" si="4"/>
        <v>2</v>
      </c>
      <c r="J9">
        <f t="shared" si="5"/>
        <v>12.458333333335759</v>
      </c>
      <c r="K9" s="167">
        <f>VLOOKUP($A9,'2019_Inc_13.02.20'!$A$18:$B$44,2,FALSE)</f>
        <v>43874.458333333336</v>
      </c>
      <c r="L9">
        <f t="shared" si="6"/>
        <v>2020</v>
      </c>
      <c r="M9">
        <f t="shared" si="7"/>
        <v>2</v>
      </c>
      <c r="N9">
        <f t="shared" si="8"/>
        <v>13.458333333335759</v>
      </c>
      <c r="O9">
        <f t="shared" si="9"/>
        <v>1</v>
      </c>
      <c r="P9" s="167">
        <f>VLOOKUP($A9,'2019_Inc_13.02.20'!$A$18:$O$44,14,FALSE)</f>
        <v>1.8682539625227905</v>
      </c>
    </row>
    <row r="10" spans="1:16">
      <c r="A10" s="30" t="s">
        <v>166</v>
      </c>
      <c r="B10" t="str">
        <f t="shared" si="0"/>
        <v>GRpp</v>
      </c>
      <c r="C10" t="str">
        <f t="shared" si="1"/>
        <v>GRpp_0-10</v>
      </c>
      <c r="D10">
        <v>1</v>
      </c>
      <c r="E10" t="s">
        <v>221</v>
      </c>
      <c r="F10" t="str">
        <f t="shared" si="2"/>
        <v/>
      </c>
      <c r="G10" s="167">
        <f>VLOOKUP($A10,'2019_Inc_13.02.20'!$A$18:$I$44,9,FALSE)</f>
        <v>43873.458333333336</v>
      </c>
      <c r="H10">
        <f t="shared" si="3"/>
        <v>2020</v>
      </c>
      <c r="I10">
        <f t="shared" si="4"/>
        <v>2</v>
      </c>
      <c r="J10">
        <f t="shared" si="5"/>
        <v>12.458333333335759</v>
      </c>
      <c r="K10" s="167">
        <f>VLOOKUP($A10,'2019_Inc_13.02.20'!$A$18:$B$44,2,FALSE)</f>
        <v>43874.458333333336</v>
      </c>
      <c r="L10">
        <f t="shared" si="6"/>
        <v>2020</v>
      </c>
      <c r="M10">
        <f t="shared" si="7"/>
        <v>2</v>
      </c>
      <c r="N10">
        <f t="shared" si="8"/>
        <v>13.458333333335759</v>
      </c>
      <c r="O10">
        <f t="shared" si="9"/>
        <v>1</v>
      </c>
      <c r="P10" s="167">
        <f>VLOOKUP($A10,'2019_Inc_13.02.20'!$A$18:$O$44,14,FALSE)</f>
        <v>0.76868101974399239</v>
      </c>
    </row>
    <row r="11" spans="1:16">
      <c r="A11" s="30" t="s">
        <v>167</v>
      </c>
      <c r="B11" t="str">
        <f t="shared" si="0"/>
        <v>ANrf</v>
      </c>
      <c r="C11" t="str">
        <f t="shared" si="1"/>
        <v>ANrf_0-10</v>
      </c>
      <c r="D11">
        <v>1</v>
      </c>
      <c r="E11" t="s">
        <v>221</v>
      </c>
      <c r="F11" t="str">
        <f t="shared" si="2"/>
        <v/>
      </c>
      <c r="G11" s="167">
        <f>VLOOKUP($A11,'2019_Inc_13.02.20'!$A$18:$I$44,9,FALSE)</f>
        <v>43873.458333333336</v>
      </c>
      <c r="H11">
        <f t="shared" si="3"/>
        <v>2020</v>
      </c>
      <c r="I11">
        <f t="shared" si="4"/>
        <v>2</v>
      </c>
      <c r="J11">
        <f t="shared" si="5"/>
        <v>12.458333333335759</v>
      </c>
      <c r="K11" s="167">
        <f>VLOOKUP($A11,'2019_Inc_13.02.20'!$A$18:$B$44,2,FALSE)</f>
        <v>43874.458333333336</v>
      </c>
      <c r="L11">
        <f t="shared" si="6"/>
        <v>2020</v>
      </c>
      <c r="M11">
        <f t="shared" si="7"/>
        <v>2</v>
      </c>
      <c r="N11">
        <f t="shared" si="8"/>
        <v>13.458333333335759</v>
      </c>
      <c r="O11">
        <f t="shared" si="9"/>
        <v>1</v>
      </c>
      <c r="P11" s="167">
        <f>VLOOKUP($A11,'2019_Inc_13.02.20'!$A$18:$O$44,14,FALSE)</f>
        <v>1.1977429789308491</v>
      </c>
    </row>
    <row r="12" spans="1:16">
      <c r="A12" s="30" t="s">
        <v>168</v>
      </c>
      <c r="B12" t="str">
        <f t="shared" si="0"/>
        <v>ANrf</v>
      </c>
      <c r="C12" t="str">
        <f t="shared" si="1"/>
        <v>ANrf_0-10</v>
      </c>
      <c r="D12">
        <v>1</v>
      </c>
      <c r="E12" t="s">
        <v>221</v>
      </c>
      <c r="F12" t="str">
        <f t="shared" si="2"/>
        <v/>
      </c>
      <c r="G12" s="167">
        <f>VLOOKUP($A12,'2019_Inc_13.02.20'!$A$18:$I$44,9,FALSE)</f>
        <v>43873.458333333336</v>
      </c>
      <c r="H12">
        <f t="shared" si="3"/>
        <v>2020</v>
      </c>
      <c r="I12">
        <f t="shared" si="4"/>
        <v>2</v>
      </c>
      <c r="J12">
        <f t="shared" si="5"/>
        <v>12.458333333335759</v>
      </c>
      <c r="K12" s="167">
        <f>VLOOKUP($A12,'2019_Inc_13.02.20'!$A$18:$B$44,2,FALSE)</f>
        <v>43874.458333333336</v>
      </c>
      <c r="L12">
        <f t="shared" si="6"/>
        <v>2020</v>
      </c>
      <c r="M12">
        <f t="shared" si="7"/>
        <v>2</v>
      </c>
      <c r="N12">
        <f t="shared" si="8"/>
        <v>13.458333333335759</v>
      </c>
      <c r="O12">
        <f t="shared" si="9"/>
        <v>1</v>
      </c>
      <c r="P12" s="167">
        <f>VLOOKUP($A12,'2019_Inc_13.02.20'!$A$18:$O$44,14,FALSE)</f>
        <v>1.1885401058292535</v>
      </c>
    </row>
    <row r="13" spans="1:16">
      <c r="A13" s="30" t="s">
        <v>169</v>
      </c>
      <c r="B13" t="str">
        <f t="shared" si="0"/>
        <v>ANrf</v>
      </c>
      <c r="C13" t="str">
        <f t="shared" si="1"/>
        <v>ANrf_0-10</v>
      </c>
      <c r="D13">
        <v>1</v>
      </c>
      <c r="E13" t="s">
        <v>221</v>
      </c>
      <c r="F13" t="str">
        <f t="shared" si="2"/>
        <v/>
      </c>
      <c r="G13" s="167">
        <f>VLOOKUP($A13,'2019_Inc_13.02.20'!$A$18:$I$44,9,FALSE)</f>
        <v>43873.458333333336</v>
      </c>
      <c r="H13">
        <f t="shared" si="3"/>
        <v>2020</v>
      </c>
      <c r="I13">
        <f t="shared" si="4"/>
        <v>2</v>
      </c>
      <c r="J13">
        <f t="shared" si="5"/>
        <v>12.458333333335759</v>
      </c>
      <c r="K13" s="167">
        <f>VLOOKUP($A13,'2019_Inc_13.02.20'!$A$18:$B$44,2,FALSE)</f>
        <v>43874.458333333336</v>
      </c>
      <c r="L13">
        <f t="shared" si="6"/>
        <v>2020</v>
      </c>
      <c r="M13">
        <f t="shared" si="7"/>
        <v>2</v>
      </c>
      <c r="N13">
        <f t="shared" si="8"/>
        <v>13.458333333335759</v>
      </c>
      <c r="O13">
        <f t="shared" si="9"/>
        <v>1</v>
      </c>
      <c r="P13" s="167">
        <f>VLOOKUP($A13,'2019_Inc_13.02.20'!$A$18:$O$44,14,FALSE)</f>
        <v>1.4562706193695645</v>
      </c>
    </row>
    <row r="14" spans="1:16">
      <c r="A14" t="s">
        <v>170</v>
      </c>
      <c r="B14" t="str">
        <f t="shared" si="0"/>
        <v>ANwf</v>
      </c>
      <c r="C14" t="str">
        <f t="shared" si="1"/>
        <v>ANwf_0-10</v>
      </c>
      <c r="D14">
        <v>1</v>
      </c>
      <c r="E14" t="s">
        <v>221</v>
      </c>
      <c r="F14" t="str">
        <f t="shared" si="2"/>
        <v/>
      </c>
      <c r="G14" s="167">
        <f>VLOOKUP($A14,'2019_Inc_13.02.20'!$A$18:$I$44,9,FALSE)</f>
        <v>43873.458333333336</v>
      </c>
      <c r="H14">
        <f t="shared" si="3"/>
        <v>2020</v>
      </c>
      <c r="I14">
        <f t="shared" si="4"/>
        <v>2</v>
      </c>
      <c r="J14">
        <f t="shared" si="5"/>
        <v>12.458333333335759</v>
      </c>
      <c r="K14" s="167">
        <f>VLOOKUP($A14,'2019_Inc_13.02.20'!$A$18:$B$44,2,FALSE)</f>
        <v>43874.458333333336</v>
      </c>
      <c r="L14">
        <f t="shared" si="6"/>
        <v>2020</v>
      </c>
      <c r="M14">
        <f t="shared" si="7"/>
        <v>2</v>
      </c>
      <c r="N14">
        <f t="shared" si="8"/>
        <v>13.458333333335759</v>
      </c>
      <c r="O14">
        <f t="shared" si="9"/>
        <v>1</v>
      </c>
      <c r="P14" s="167">
        <f>VLOOKUP($A14,'2019_Inc_13.02.20'!$A$18:$O$44,14,FALSE)</f>
        <v>1.3126278485523972</v>
      </c>
    </row>
    <row r="15" spans="1:16">
      <c r="A15" t="s">
        <v>171</v>
      </c>
      <c r="B15" t="str">
        <f t="shared" si="0"/>
        <v>ANwf</v>
      </c>
      <c r="C15" t="str">
        <f t="shared" si="1"/>
        <v>ANwf_0-10</v>
      </c>
      <c r="D15">
        <v>1</v>
      </c>
      <c r="E15" t="s">
        <v>221</v>
      </c>
      <c r="F15" t="str">
        <f t="shared" si="2"/>
        <v/>
      </c>
      <c r="G15" s="167">
        <f>VLOOKUP($A15,'2019_Inc_13.02.20'!$A$18:$I$44,9,FALSE)</f>
        <v>43873.458333333336</v>
      </c>
      <c r="H15">
        <f t="shared" si="3"/>
        <v>2020</v>
      </c>
      <c r="I15">
        <f t="shared" si="4"/>
        <v>2</v>
      </c>
      <c r="J15">
        <f t="shared" si="5"/>
        <v>12.458333333335759</v>
      </c>
      <c r="K15" s="167">
        <f>VLOOKUP($A15,'2019_Inc_13.02.20'!$A$18:$B$44,2,FALSE)</f>
        <v>43874.458333333336</v>
      </c>
      <c r="L15">
        <f t="shared" si="6"/>
        <v>2020</v>
      </c>
      <c r="M15">
        <f t="shared" si="7"/>
        <v>2</v>
      </c>
      <c r="N15">
        <f t="shared" si="8"/>
        <v>13.458333333335759</v>
      </c>
      <c r="O15">
        <f t="shared" si="9"/>
        <v>1</v>
      </c>
      <c r="P15" s="167">
        <f>VLOOKUP($A15,'2019_Inc_13.02.20'!$A$18:$O$44,14,FALSE)</f>
        <v>1.6046047604179596</v>
      </c>
    </row>
    <row r="16" spans="1:16">
      <c r="A16" t="s">
        <v>172</v>
      </c>
      <c r="B16" t="str">
        <f t="shared" si="0"/>
        <v>ANwf</v>
      </c>
      <c r="C16" t="str">
        <f t="shared" si="1"/>
        <v>ANwf_0-10</v>
      </c>
      <c r="D16">
        <v>1</v>
      </c>
      <c r="E16" t="s">
        <v>221</v>
      </c>
      <c r="F16" t="str">
        <f t="shared" si="2"/>
        <v/>
      </c>
      <c r="G16" s="167">
        <f>VLOOKUP($A16,'2019_Inc_13.02.20'!$A$18:$I$44,9,FALSE)</f>
        <v>43873.458333333336</v>
      </c>
      <c r="H16">
        <f t="shared" si="3"/>
        <v>2020</v>
      </c>
      <c r="I16">
        <f t="shared" si="4"/>
        <v>2</v>
      </c>
      <c r="J16">
        <f t="shared" si="5"/>
        <v>12.458333333335759</v>
      </c>
      <c r="K16" s="167">
        <f>VLOOKUP($A16,'2019_Inc_13.02.20'!$A$18:$B$44,2,FALSE)</f>
        <v>43874.458333333336</v>
      </c>
      <c r="L16">
        <f t="shared" si="6"/>
        <v>2020</v>
      </c>
      <c r="M16">
        <f t="shared" si="7"/>
        <v>2</v>
      </c>
      <c r="N16">
        <f t="shared" si="8"/>
        <v>13.458333333335759</v>
      </c>
      <c r="O16">
        <f t="shared" si="9"/>
        <v>1</v>
      </c>
      <c r="P16" s="167">
        <f>VLOOKUP($A16,'2019_Inc_13.02.20'!$A$18:$O$44,14,FALSE)</f>
        <v>1.8308844103315611</v>
      </c>
    </row>
    <row r="17" spans="1:16">
      <c r="A17" t="s">
        <v>173</v>
      </c>
      <c r="B17" t="str">
        <f t="shared" si="0"/>
        <v>ANpp</v>
      </c>
      <c r="C17" t="str">
        <f t="shared" si="1"/>
        <v>ANpp_0-10</v>
      </c>
      <c r="D17">
        <v>1</v>
      </c>
      <c r="E17" t="s">
        <v>221</v>
      </c>
      <c r="F17" t="str">
        <f t="shared" si="2"/>
        <v/>
      </c>
      <c r="G17" s="167">
        <f>VLOOKUP($A17,'2019_Inc_13.02.20'!$A$18:$I$44,9,FALSE)</f>
        <v>43873.458333333336</v>
      </c>
      <c r="H17">
        <f t="shared" si="3"/>
        <v>2020</v>
      </c>
      <c r="I17">
        <f t="shared" si="4"/>
        <v>2</v>
      </c>
      <c r="J17">
        <f t="shared" si="5"/>
        <v>12.458333333335759</v>
      </c>
      <c r="K17" s="167">
        <f>VLOOKUP($A17,'2019_Inc_13.02.20'!$A$18:$B$44,2,FALSE)</f>
        <v>43874.458333333336</v>
      </c>
      <c r="L17">
        <f t="shared" si="6"/>
        <v>2020</v>
      </c>
      <c r="M17">
        <f t="shared" si="7"/>
        <v>2</v>
      </c>
      <c r="N17">
        <f t="shared" si="8"/>
        <v>13.458333333335759</v>
      </c>
      <c r="O17">
        <f t="shared" si="9"/>
        <v>1</v>
      </c>
      <c r="P17" s="167">
        <f>VLOOKUP($A17,'2019_Inc_13.02.20'!$A$18:$O$44,14,FALSE)</f>
        <v>2.0850172944446022</v>
      </c>
    </row>
    <row r="18" spans="1:16">
      <c r="A18" t="s">
        <v>174</v>
      </c>
      <c r="B18" t="str">
        <f t="shared" si="0"/>
        <v>ANpp</v>
      </c>
      <c r="C18" t="str">
        <f t="shared" si="1"/>
        <v>ANpp_0-10</v>
      </c>
      <c r="D18">
        <v>1</v>
      </c>
      <c r="E18" t="s">
        <v>221</v>
      </c>
      <c r="F18" t="str">
        <f t="shared" si="2"/>
        <v/>
      </c>
      <c r="G18" s="167">
        <f>VLOOKUP($A18,'2019_Inc_13.02.20'!$A$18:$I$44,9,FALSE)</f>
        <v>43873.458333333336</v>
      </c>
      <c r="H18">
        <f t="shared" si="3"/>
        <v>2020</v>
      </c>
      <c r="I18">
        <f t="shared" si="4"/>
        <v>2</v>
      </c>
      <c r="J18">
        <f t="shared" si="5"/>
        <v>12.458333333335759</v>
      </c>
      <c r="K18" s="167">
        <f>VLOOKUP($A18,'2019_Inc_13.02.20'!$A$18:$B$44,2,FALSE)</f>
        <v>43874.458333333336</v>
      </c>
      <c r="L18">
        <f t="shared" si="6"/>
        <v>2020</v>
      </c>
      <c r="M18">
        <f t="shared" si="7"/>
        <v>2</v>
      </c>
      <c r="N18">
        <f t="shared" si="8"/>
        <v>13.458333333335759</v>
      </c>
      <c r="O18">
        <f t="shared" si="9"/>
        <v>1</v>
      </c>
      <c r="P18" s="167">
        <f>VLOOKUP($A18,'2019_Inc_13.02.20'!$A$18:$O$44,14,FALSE)</f>
        <v>1.3181442308368734</v>
      </c>
    </row>
    <row r="19" spans="1:16">
      <c r="A19" t="s">
        <v>175</v>
      </c>
      <c r="B19" t="str">
        <f t="shared" si="0"/>
        <v>ANpp</v>
      </c>
      <c r="C19" t="str">
        <f t="shared" si="1"/>
        <v>ANpp_0-10</v>
      </c>
      <c r="D19">
        <v>1</v>
      </c>
      <c r="E19" t="s">
        <v>221</v>
      </c>
      <c r="F19" t="str">
        <f t="shared" si="2"/>
        <v/>
      </c>
      <c r="G19" s="167">
        <f>VLOOKUP($A19,'2019_Inc_13.02.20'!$A$18:$I$44,9,FALSE)</f>
        <v>43873.458333333336</v>
      </c>
      <c r="H19">
        <f t="shared" si="3"/>
        <v>2020</v>
      </c>
      <c r="I19">
        <f t="shared" si="4"/>
        <v>2</v>
      </c>
      <c r="J19">
        <f t="shared" si="5"/>
        <v>12.458333333335759</v>
      </c>
      <c r="K19" s="167">
        <f>VLOOKUP($A19,'2019_Inc_13.02.20'!$A$18:$B$44,2,FALSE)</f>
        <v>43874.458333333336</v>
      </c>
      <c r="L19">
        <f t="shared" si="6"/>
        <v>2020</v>
      </c>
      <c r="M19">
        <f t="shared" si="7"/>
        <v>2</v>
      </c>
      <c r="N19">
        <f t="shared" si="8"/>
        <v>13.458333333335759</v>
      </c>
      <c r="O19">
        <f t="shared" si="9"/>
        <v>1</v>
      </c>
      <c r="P19" s="167">
        <f>VLOOKUP($A19,'2019_Inc_13.02.20'!$A$18:$O$44,14,FALSE)</f>
        <v>1.2920702005094979</v>
      </c>
    </row>
    <row r="20" spans="1:16">
      <c r="A20" t="s">
        <v>176</v>
      </c>
      <c r="B20" t="str">
        <f t="shared" si="0"/>
        <v>BSrf</v>
      </c>
      <c r="C20" t="str">
        <f t="shared" si="1"/>
        <v>BSrf_0-10</v>
      </c>
      <c r="D20">
        <v>1</v>
      </c>
      <c r="E20" t="s">
        <v>221</v>
      </c>
      <c r="F20" t="str">
        <f t="shared" si="2"/>
        <v/>
      </c>
      <c r="G20" s="167">
        <f>VLOOKUP($A20,'2019_Inc_13.02.20'!$A$18:$I$44,9,FALSE)</f>
        <v>43873.458333333336</v>
      </c>
      <c r="H20">
        <f t="shared" si="3"/>
        <v>2020</v>
      </c>
      <c r="I20">
        <f t="shared" si="4"/>
        <v>2</v>
      </c>
      <c r="J20">
        <f t="shared" si="5"/>
        <v>12.458333333335759</v>
      </c>
      <c r="K20" s="167">
        <f>VLOOKUP($A20,'2019_Inc_13.02.20'!$A$18:$B$44,2,FALSE)</f>
        <v>43874.458333333336</v>
      </c>
      <c r="L20">
        <f t="shared" si="6"/>
        <v>2020</v>
      </c>
      <c r="M20">
        <f t="shared" si="7"/>
        <v>2</v>
      </c>
      <c r="N20">
        <f t="shared" si="8"/>
        <v>13.458333333335759</v>
      </c>
      <c r="O20">
        <f t="shared" si="9"/>
        <v>1</v>
      </c>
      <c r="P20" s="167">
        <f>VLOOKUP($A20,'2019_Inc_13.02.20'!$A$18:$O$44,14,FALSE)</f>
        <v>1.0728413322103947</v>
      </c>
    </row>
    <row r="21" spans="1:16">
      <c r="A21" t="s">
        <v>177</v>
      </c>
      <c r="B21" t="str">
        <f t="shared" si="0"/>
        <v>BSrf</v>
      </c>
      <c r="C21" t="str">
        <f t="shared" si="1"/>
        <v>BSrf_0-10</v>
      </c>
      <c r="D21">
        <v>1</v>
      </c>
      <c r="E21" t="s">
        <v>221</v>
      </c>
      <c r="F21" t="str">
        <f t="shared" si="2"/>
        <v/>
      </c>
      <c r="G21" s="167">
        <f>VLOOKUP($A21,'2019_Inc_13.02.20'!$A$18:$I$44,9,FALSE)</f>
        <v>43873.458333333336</v>
      </c>
      <c r="H21">
        <f t="shared" si="3"/>
        <v>2020</v>
      </c>
      <c r="I21">
        <f t="shared" si="4"/>
        <v>2</v>
      </c>
      <c r="J21">
        <f t="shared" si="5"/>
        <v>12.458333333335759</v>
      </c>
      <c r="K21" s="167">
        <f>VLOOKUP($A21,'2019_Inc_13.02.20'!$A$18:$B$44,2,FALSE)</f>
        <v>43874.458333333336</v>
      </c>
      <c r="L21">
        <f t="shared" si="6"/>
        <v>2020</v>
      </c>
      <c r="M21">
        <f t="shared" si="7"/>
        <v>2</v>
      </c>
      <c r="N21">
        <f t="shared" si="8"/>
        <v>13.458333333335759</v>
      </c>
      <c r="O21">
        <f t="shared" si="9"/>
        <v>1</v>
      </c>
      <c r="P21" s="167">
        <f>VLOOKUP($A21,'2019_Inc_13.02.20'!$A$18:$O$44,14,FALSE)</f>
        <v>1.4610764582765785</v>
      </c>
    </row>
    <row r="22" spans="1:16">
      <c r="A22" t="s">
        <v>178</v>
      </c>
      <c r="B22" t="str">
        <f t="shared" si="0"/>
        <v>BSrf</v>
      </c>
      <c r="C22" t="str">
        <f t="shared" si="1"/>
        <v>BSrf_0-10</v>
      </c>
      <c r="D22">
        <v>1</v>
      </c>
      <c r="E22" t="s">
        <v>221</v>
      </c>
      <c r="F22" t="str">
        <f t="shared" si="2"/>
        <v/>
      </c>
      <c r="G22" s="167">
        <f>VLOOKUP($A22,'2019_Inc_13.02.20'!$A$18:$I$44,9,FALSE)</f>
        <v>43873.458333333336</v>
      </c>
      <c r="H22">
        <f t="shared" si="3"/>
        <v>2020</v>
      </c>
      <c r="I22">
        <f t="shared" si="4"/>
        <v>2</v>
      </c>
      <c r="J22">
        <f t="shared" si="5"/>
        <v>12.458333333335759</v>
      </c>
      <c r="K22" s="167">
        <f>VLOOKUP($A22,'2019_Inc_13.02.20'!$A$18:$B$44,2,FALSE)</f>
        <v>43874.458333333336</v>
      </c>
      <c r="L22">
        <f t="shared" si="6"/>
        <v>2020</v>
      </c>
      <c r="M22">
        <f t="shared" si="7"/>
        <v>2</v>
      </c>
      <c r="N22">
        <f t="shared" si="8"/>
        <v>13.458333333335759</v>
      </c>
      <c r="O22">
        <f t="shared" si="9"/>
        <v>1</v>
      </c>
      <c r="P22" s="167">
        <f>VLOOKUP($A22,'2019_Inc_13.02.20'!$A$18:$O$44,14,FALSE)</f>
        <v>1.7372688626039048</v>
      </c>
    </row>
    <row r="23" spans="1:16">
      <c r="A23" t="s">
        <v>179</v>
      </c>
      <c r="B23" t="str">
        <f t="shared" si="0"/>
        <v>BSwf</v>
      </c>
      <c r="C23" t="str">
        <f t="shared" si="1"/>
        <v>BSwf_0-10</v>
      </c>
      <c r="D23">
        <v>1</v>
      </c>
      <c r="E23" t="s">
        <v>221</v>
      </c>
      <c r="F23" t="str">
        <f t="shared" si="2"/>
        <v/>
      </c>
      <c r="G23" s="167">
        <f>VLOOKUP($A23,'2019_Inc_13.02.20'!$A$18:$I$44,9,FALSE)</f>
        <v>43873.458333333336</v>
      </c>
      <c r="H23">
        <f t="shared" si="3"/>
        <v>2020</v>
      </c>
      <c r="I23">
        <f t="shared" si="4"/>
        <v>2</v>
      </c>
      <c r="J23">
        <f t="shared" si="5"/>
        <v>12.458333333335759</v>
      </c>
      <c r="K23" s="167">
        <f>VLOOKUP($A23,'2019_Inc_13.02.20'!$A$18:$B$44,2,FALSE)</f>
        <v>43874.458333333336</v>
      </c>
      <c r="L23">
        <f t="shared" si="6"/>
        <v>2020</v>
      </c>
      <c r="M23">
        <f t="shared" si="7"/>
        <v>2</v>
      </c>
      <c r="N23">
        <f t="shared" si="8"/>
        <v>13.458333333335759</v>
      </c>
      <c r="O23">
        <f t="shared" si="9"/>
        <v>1</v>
      </c>
      <c r="P23" s="167">
        <f>VLOOKUP($A23,'2019_Inc_13.02.20'!$A$18:$O$44,14,FALSE)</f>
        <v>1.2189928646392865</v>
      </c>
    </row>
    <row r="24" spans="1:16">
      <c r="A24" t="s">
        <v>180</v>
      </c>
      <c r="B24" t="str">
        <f t="shared" si="0"/>
        <v>BSwf</v>
      </c>
      <c r="C24" t="str">
        <f t="shared" si="1"/>
        <v>BSwf_0-10</v>
      </c>
      <c r="D24">
        <v>1</v>
      </c>
      <c r="E24" t="s">
        <v>221</v>
      </c>
      <c r="F24" t="str">
        <f t="shared" si="2"/>
        <v/>
      </c>
      <c r="G24" s="167">
        <f>VLOOKUP($A24,'2019_Inc_13.02.20'!$A$18:$I$44,9,FALSE)</f>
        <v>43873.458333333336</v>
      </c>
      <c r="H24">
        <f t="shared" si="3"/>
        <v>2020</v>
      </c>
      <c r="I24">
        <f t="shared" si="4"/>
        <v>2</v>
      </c>
      <c r="J24">
        <f t="shared" si="5"/>
        <v>12.458333333335759</v>
      </c>
      <c r="K24" s="167">
        <f>VLOOKUP($A24,'2019_Inc_13.02.20'!$A$18:$B$44,2,FALSE)</f>
        <v>43874.458333333336</v>
      </c>
      <c r="L24">
        <f t="shared" si="6"/>
        <v>2020</v>
      </c>
      <c r="M24">
        <f t="shared" si="7"/>
        <v>2</v>
      </c>
      <c r="N24">
        <f t="shared" si="8"/>
        <v>13.458333333335759</v>
      </c>
      <c r="O24">
        <f t="shared" si="9"/>
        <v>1</v>
      </c>
      <c r="P24" s="167">
        <f>VLOOKUP($A24,'2019_Inc_13.02.20'!$A$18:$O$44,14,FALSE)</f>
        <v>1.8084258142742713</v>
      </c>
    </row>
    <row r="25" spans="1:16">
      <c r="A25" t="s">
        <v>181</v>
      </c>
      <c r="B25" t="str">
        <f t="shared" si="0"/>
        <v>BSwf</v>
      </c>
      <c r="C25" t="str">
        <f t="shared" si="1"/>
        <v>BSwf_0-10</v>
      </c>
      <c r="D25">
        <v>1</v>
      </c>
      <c r="E25" t="s">
        <v>221</v>
      </c>
      <c r="F25" t="str">
        <f t="shared" si="2"/>
        <v/>
      </c>
      <c r="G25" s="167">
        <f>VLOOKUP($A25,'2019_Inc_13.02.20'!$A$18:$I$44,9,FALSE)</f>
        <v>43873.458333333336</v>
      </c>
      <c r="H25">
        <f t="shared" si="3"/>
        <v>2020</v>
      </c>
      <c r="I25">
        <f t="shared" si="4"/>
        <v>2</v>
      </c>
      <c r="J25">
        <f t="shared" si="5"/>
        <v>12.458333333335759</v>
      </c>
      <c r="K25" s="167">
        <f>VLOOKUP($A25,'2019_Inc_13.02.20'!$A$18:$B$44,2,FALSE)</f>
        <v>43874.458333333336</v>
      </c>
      <c r="L25">
        <f t="shared" si="6"/>
        <v>2020</v>
      </c>
      <c r="M25">
        <f t="shared" si="7"/>
        <v>2</v>
      </c>
      <c r="N25">
        <f t="shared" si="8"/>
        <v>13.458333333335759</v>
      </c>
      <c r="O25">
        <f t="shared" si="9"/>
        <v>1</v>
      </c>
      <c r="P25" s="167">
        <f>VLOOKUP($A25,'2019_Inc_13.02.20'!$A$18:$O$44,14,FALSE)</f>
        <v>1.0140952382280464</v>
      </c>
    </row>
    <row r="26" spans="1:16">
      <c r="A26" t="s">
        <v>182</v>
      </c>
      <c r="B26" t="str">
        <f t="shared" si="0"/>
        <v>BSpp</v>
      </c>
      <c r="C26" t="str">
        <f t="shared" si="1"/>
        <v>BSpp_0-10</v>
      </c>
      <c r="D26">
        <v>1</v>
      </c>
      <c r="E26" t="s">
        <v>221</v>
      </c>
      <c r="F26" t="str">
        <f t="shared" si="2"/>
        <v/>
      </c>
      <c r="G26" s="167">
        <f>VLOOKUP($A26,'2019_Inc_13.02.20'!$A$18:$I$44,9,FALSE)</f>
        <v>43873.458333333336</v>
      </c>
      <c r="H26">
        <f t="shared" si="3"/>
        <v>2020</v>
      </c>
      <c r="I26">
        <f t="shared" si="4"/>
        <v>2</v>
      </c>
      <c r="J26">
        <f t="shared" si="5"/>
        <v>12.458333333335759</v>
      </c>
      <c r="K26" s="167">
        <f>VLOOKUP($A26,'2019_Inc_13.02.20'!$A$18:$B$44,2,FALSE)</f>
        <v>43874.458333333336</v>
      </c>
      <c r="L26">
        <f t="shared" si="6"/>
        <v>2020</v>
      </c>
      <c r="M26">
        <f t="shared" si="7"/>
        <v>2</v>
      </c>
      <c r="N26">
        <f t="shared" si="8"/>
        <v>13.458333333335759</v>
      </c>
      <c r="O26">
        <f t="shared" si="9"/>
        <v>1</v>
      </c>
      <c r="P26" s="167">
        <f>VLOOKUP($A26,'2019_Inc_13.02.20'!$A$18:$O$44,14,FALSE)</f>
        <v>1.8589697064640565</v>
      </c>
    </row>
    <row r="27" spans="1:16">
      <c r="A27" t="s">
        <v>183</v>
      </c>
      <c r="B27" t="str">
        <f t="shared" si="0"/>
        <v>BSpp</v>
      </c>
      <c r="C27" t="str">
        <f t="shared" si="1"/>
        <v>BSpp_0-10</v>
      </c>
      <c r="D27">
        <v>1</v>
      </c>
      <c r="E27" t="s">
        <v>221</v>
      </c>
      <c r="F27" t="str">
        <f t="shared" si="2"/>
        <v/>
      </c>
      <c r="G27" s="167">
        <f>VLOOKUP($A27,'2019_Inc_13.02.20'!$A$18:$I$44,9,FALSE)</f>
        <v>43873.458333333336</v>
      </c>
      <c r="H27">
        <f t="shared" si="3"/>
        <v>2020</v>
      </c>
      <c r="I27">
        <f t="shared" si="4"/>
        <v>2</v>
      </c>
      <c r="J27">
        <f t="shared" si="5"/>
        <v>12.458333333335759</v>
      </c>
      <c r="K27" s="167">
        <f>VLOOKUP($A27,'2019_Inc_13.02.20'!$A$18:$B$44,2,FALSE)</f>
        <v>43874.458333333336</v>
      </c>
      <c r="L27">
        <f t="shared" si="6"/>
        <v>2020</v>
      </c>
      <c r="M27">
        <f t="shared" si="7"/>
        <v>2</v>
      </c>
      <c r="N27">
        <f t="shared" si="8"/>
        <v>13.458333333335759</v>
      </c>
      <c r="O27">
        <f t="shared" si="9"/>
        <v>1</v>
      </c>
      <c r="P27" s="167">
        <f>VLOOKUP($A27,'2019_Inc_13.02.20'!$A$18:$O$44,14,FALSE)</f>
        <v>1.5995334034500419</v>
      </c>
    </row>
    <row r="28" spans="1:16">
      <c r="A28" t="s">
        <v>184</v>
      </c>
      <c r="B28" t="str">
        <f t="shared" si="0"/>
        <v>BSpp</v>
      </c>
      <c r="C28" t="str">
        <f t="shared" si="1"/>
        <v>BSpp_0-10</v>
      </c>
      <c r="D28">
        <v>1</v>
      </c>
      <c r="E28" t="s">
        <v>221</v>
      </c>
      <c r="F28" t="str">
        <f t="shared" si="2"/>
        <v/>
      </c>
      <c r="G28" s="167">
        <f>VLOOKUP($A28,'2019_Inc_13.02.20'!$A$18:$I$44,9,FALSE)</f>
        <v>43873.458333333336</v>
      </c>
      <c r="H28">
        <f t="shared" si="3"/>
        <v>2020</v>
      </c>
      <c r="I28">
        <f t="shared" si="4"/>
        <v>2</v>
      </c>
      <c r="J28">
        <f t="shared" si="5"/>
        <v>12.458333333335759</v>
      </c>
      <c r="K28" s="167">
        <f>VLOOKUP($A28,'2019_Inc_13.02.20'!$A$18:$B$44,2,FALSE)</f>
        <v>43874.458333333336</v>
      </c>
      <c r="L28">
        <f t="shared" si="6"/>
        <v>2020</v>
      </c>
      <c r="M28">
        <f t="shared" si="7"/>
        <v>2</v>
      </c>
      <c r="N28">
        <f t="shared" si="8"/>
        <v>13.458333333335759</v>
      </c>
      <c r="O28">
        <f t="shared" si="9"/>
        <v>1</v>
      </c>
      <c r="P28" s="167">
        <f>VLOOKUP($A28,'2019_Inc_13.02.20'!$A$18:$O$44,14,FALSE)</f>
        <v>0.96816707511229505</v>
      </c>
    </row>
    <row r="29" spans="1:16">
      <c r="A29" s="30" t="s">
        <v>158</v>
      </c>
      <c r="B29" t="str">
        <f t="shared" si="0"/>
        <v>GRrf</v>
      </c>
      <c r="C29" t="str">
        <f t="shared" si="1"/>
        <v>GRrf_0-10</v>
      </c>
      <c r="D29">
        <v>2</v>
      </c>
      <c r="E29" t="s">
        <v>222</v>
      </c>
      <c r="F29" t="str">
        <f t="shared" ref="F29:F92" si="10">IF(AND(D29&lt;&gt;D28,K29=K28),"fix meas date","")</f>
        <v/>
      </c>
      <c r="G29" s="167">
        <f>VLOOKUP($A29,'2019_Inc_14.02.20'!$A$18:$I$44,9,FALSE)</f>
        <v>43873.458333333336</v>
      </c>
      <c r="H29">
        <f t="shared" si="3"/>
        <v>2020</v>
      </c>
      <c r="I29">
        <f t="shared" ref="I29" si="11">MONTH(G29)</f>
        <v>2</v>
      </c>
      <c r="J29">
        <f t="shared" ref="J29" si="12">DAY(G29)+G29-ROUNDDOWN(G29,0)</f>
        <v>12.458333333335759</v>
      </c>
      <c r="K29" s="167">
        <f>VLOOKUP($A29,'2019_Inc_14.02.20'!$A$18:$B$44,2,FALSE)</f>
        <v>43874.479166666664</v>
      </c>
      <c r="L29">
        <f t="shared" si="6"/>
        <v>2020</v>
      </c>
      <c r="M29">
        <f t="shared" ref="M29" si="13">MONTH(K29)</f>
        <v>2</v>
      </c>
      <c r="N29">
        <f t="shared" ref="N29" si="14">DAY(K29)+K29-ROUNDDOWN(K29,0)</f>
        <v>13.479166666664241</v>
      </c>
      <c r="O29">
        <f t="shared" ref="O29" si="15">K29-G29</f>
        <v>1.0208333333284827</v>
      </c>
      <c r="P29" s="167">
        <f>IFERROR(VLOOKUP($A29,'2019_Inc_14.02.20'!$A$18:$O$44,14,FALSE),"")</f>
        <v>1.583918618858847</v>
      </c>
    </row>
    <row r="30" spans="1:16">
      <c r="A30" s="30" t="s">
        <v>159</v>
      </c>
      <c r="B30" t="str">
        <f t="shared" si="0"/>
        <v>GRrf</v>
      </c>
      <c r="C30" t="str">
        <f t="shared" si="1"/>
        <v>GRrf_0-10</v>
      </c>
      <c r="D30">
        <v>2</v>
      </c>
      <c r="E30" t="s">
        <v>222</v>
      </c>
      <c r="F30" t="str">
        <f t="shared" si="10"/>
        <v/>
      </c>
      <c r="G30" s="167">
        <f>VLOOKUP($A30,'2019_Inc_14.02.20'!$A$18:$I$44,9,FALSE)</f>
        <v>43873.458333333336</v>
      </c>
      <c r="H30">
        <f t="shared" si="3"/>
        <v>2020</v>
      </c>
      <c r="I30">
        <f t="shared" ref="I30:I56" si="16">MONTH(G30)</f>
        <v>2</v>
      </c>
      <c r="J30">
        <f t="shared" ref="J30:J56" si="17">DAY(G30)+G30-ROUNDDOWN(G30,0)</f>
        <v>12.458333333335759</v>
      </c>
      <c r="K30" s="167">
        <f>VLOOKUP($A30,'2019_Inc_14.02.20'!$A$18:$B$44,2,FALSE)</f>
        <v>43874.479166666664</v>
      </c>
      <c r="L30">
        <f t="shared" si="6"/>
        <v>2020</v>
      </c>
      <c r="M30">
        <f t="shared" ref="M30:M56" si="18">MONTH(K30)</f>
        <v>2</v>
      </c>
      <c r="N30">
        <f t="shared" ref="N30:N56" si="19">DAY(K30)+K30-ROUNDDOWN(K30,0)</f>
        <v>13.479166666664241</v>
      </c>
      <c r="O30">
        <f t="shared" ref="O30:O56" si="20">K30-G30</f>
        <v>1.0208333333284827</v>
      </c>
      <c r="P30" s="167">
        <f>IFERROR(VLOOKUP($A30,'2019_Inc_14.02.20'!$A$18:$O$44,14,FALSE),"")</f>
        <v>0.80071198817563149</v>
      </c>
    </row>
    <row r="31" spans="1:16">
      <c r="A31" s="30" t="s">
        <v>160</v>
      </c>
      <c r="B31" t="str">
        <f t="shared" si="0"/>
        <v>GRrf</v>
      </c>
      <c r="C31" t="str">
        <f t="shared" si="1"/>
        <v>GRrf_0-10</v>
      </c>
      <c r="D31">
        <v>2</v>
      </c>
      <c r="E31" t="s">
        <v>222</v>
      </c>
      <c r="F31" t="str">
        <f t="shared" si="10"/>
        <v/>
      </c>
      <c r="G31" s="167">
        <f>VLOOKUP($A31,'2019_Inc_14.02.20'!$A$18:$I$44,9,FALSE)</f>
        <v>43873.458333333336</v>
      </c>
      <c r="H31">
        <f t="shared" si="3"/>
        <v>2020</v>
      </c>
      <c r="I31">
        <f t="shared" si="16"/>
        <v>2</v>
      </c>
      <c r="J31">
        <f t="shared" si="17"/>
        <v>12.458333333335759</v>
      </c>
      <c r="K31" s="167">
        <f>VLOOKUP($A31,'2019_Inc_14.02.20'!$A$18:$B$44,2,FALSE)</f>
        <v>43874.479166666664</v>
      </c>
      <c r="L31">
        <f t="shared" si="6"/>
        <v>2020</v>
      </c>
      <c r="M31">
        <f t="shared" si="18"/>
        <v>2</v>
      </c>
      <c r="N31">
        <f t="shared" si="19"/>
        <v>13.479166666664241</v>
      </c>
      <c r="O31">
        <f t="shared" si="20"/>
        <v>1.0208333333284827</v>
      </c>
      <c r="P31" s="167">
        <f>IFERROR(VLOOKUP($A31,'2019_Inc_14.02.20'!$A$18:$O$44,14,FALSE),"")</f>
        <v>0.61544519889154503</v>
      </c>
    </row>
    <row r="32" spans="1:16">
      <c r="A32" s="30" t="s">
        <v>161</v>
      </c>
      <c r="B32" t="str">
        <f t="shared" si="0"/>
        <v>GRwf</v>
      </c>
      <c r="C32" t="str">
        <f t="shared" si="1"/>
        <v>GRwf_0-10</v>
      </c>
      <c r="D32">
        <v>2</v>
      </c>
      <c r="E32" t="s">
        <v>222</v>
      </c>
      <c r="F32" t="str">
        <f t="shared" si="10"/>
        <v/>
      </c>
      <c r="G32" s="167">
        <f>VLOOKUP($A32,'2019_Inc_14.02.20'!$A$18:$I$44,9,FALSE)</f>
        <v>43873.458333333336</v>
      </c>
      <c r="H32">
        <f t="shared" si="3"/>
        <v>2020</v>
      </c>
      <c r="I32">
        <f t="shared" si="16"/>
        <v>2</v>
      </c>
      <c r="J32">
        <f t="shared" si="17"/>
        <v>12.458333333335759</v>
      </c>
      <c r="K32" s="167">
        <f>VLOOKUP($A32,'2019_Inc_14.02.20'!$A$18:$B$44,2,FALSE)</f>
        <v>43874.479166666664</v>
      </c>
      <c r="L32">
        <f t="shared" si="6"/>
        <v>2020</v>
      </c>
      <c r="M32">
        <f t="shared" si="18"/>
        <v>2</v>
      </c>
      <c r="N32">
        <f t="shared" si="19"/>
        <v>13.479166666664241</v>
      </c>
      <c r="O32">
        <f t="shared" si="20"/>
        <v>1.0208333333284827</v>
      </c>
      <c r="P32" s="167">
        <f>IFERROR(VLOOKUP($A32,'2019_Inc_14.02.20'!$A$18:$O$44,14,FALSE),"")</f>
        <v>2.1989839068572237</v>
      </c>
    </row>
    <row r="33" spans="1:16">
      <c r="A33" s="30" t="s">
        <v>162</v>
      </c>
      <c r="B33" t="str">
        <f t="shared" si="0"/>
        <v>GRwf</v>
      </c>
      <c r="C33" t="str">
        <f t="shared" si="1"/>
        <v>GRwf_0-10</v>
      </c>
      <c r="D33">
        <v>2</v>
      </c>
      <c r="E33" t="s">
        <v>222</v>
      </c>
      <c r="F33" t="str">
        <f t="shared" si="10"/>
        <v/>
      </c>
      <c r="G33" s="167">
        <f>VLOOKUP($A33,'2019_Inc_14.02.20'!$A$18:$I$44,9,FALSE)</f>
        <v>43873.458333333336</v>
      </c>
      <c r="H33">
        <f t="shared" si="3"/>
        <v>2020</v>
      </c>
      <c r="I33">
        <f t="shared" si="16"/>
        <v>2</v>
      </c>
      <c r="J33">
        <f t="shared" si="17"/>
        <v>12.458333333335759</v>
      </c>
      <c r="K33" s="167">
        <f>VLOOKUP($A33,'2019_Inc_14.02.20'!$A$18:$B$44,2,FALSE)</f>
        <v>43874.479166666664</v>
      </c>
      <c r="L33">
        <f t="shared" si="6"/>
        <v>2020</v>
      </c>
      <c r="M33">
        <f t="shared" si="18"/>
        <v>2</v>
      </c>
      <c r="N33">
        <f t="shared" si="19"/>
        <v>13.479166666664241</v>
      </c>
      <c r="O33">
        <f t="shared" si="20"/>
        <v>1.0208333333284827</v>
      </c>
      <c r="P33" s="167">
        <f>IFERROR(VLOOKUP($A33,'2019_Inc_14.02.20'!$A$18:$O$44,14,FALSE),"")</f>
        <v>1.4932733072746449</v>
      </c>
    </row>
    <row r="34" spans="1:16">
      <c r="A34" s="30" t="s">
        <v>163</v>
      </c>
      <c r="B34" t="str">
        <f t="shared" si="0"/>
        <v>GRwf</v>
      </c>
      <c r="C34" t="str">
        <f t="shared" si="1"/>
        <v>GRwf_0-10</v>
      </c>
      <c r="D34">
        <v>2</v>
      </c>
      <c r="E34" t="s">
        <v>222</v>
      </c>
      <c r="F34" t="str">
        <f t="shared" si="10"/>
        <v/>
      </c>
      <c r="G34" s="167">
        <f>VLOOKUP($A34,'2019_Inc_14.02.20'!$A$18:$I$44,9,FALSE)</f>
        <v>43873.458333333336</v>
      </c>
      <c r="H34">
        <f t="shared" si="3"/>
        <v>2020</v>
      </c>
      <c r="I34">
        <f t="shared" si="16"/>
        <v>2</v>
      </c>
      <c r="J34">
        <f t="shared" si="17"/>
        <v>12.458333333335759</v>
      </c>
      <c r="K34" s="167">
        <f>VLOOKUP($A34,'2019_Inc_14.02.20'!$A$18:$B$44,2,FALSE)</f>
        <v>43874.479166666664</v>
      </c>
      <c r="L34">
        <f t="shared" si="6"/>
        <v>2020</v>
      </c>
      <c r="M34">
        <f t="shared" si="18"/>
        <v>2</v>
      </c>
      <c r="N34">
        <f t="shared" si="19"/>
        <v>13.479166666664241</v>
      </c>
      <c r="O34">
        <f t="shared" si="20"/>
        <v>1.0208333333284827</v>
      </c>
      <c r="P34" s="167">
        <f>IFERROR(VLOOKUP($A34,'2019_Inc_14.02.20'!$A$18:$O$44,14,FALSE),"")</f>
        <v>1.4439620004055593</v>
      </c>
    </row>
    <row r="35" spans="1:16">
      <c r="A35" s="30" t="s">
        <v>164</v>
      </c>
      <c r="B35" t="str">
        <f t="shared" si="0"/>
        <v>GRpp</v>
      </c>
      <c r="C35" t="str">
        <f t="shared" si="1"/>
        <v>GRpp_0-10</v>
      </c>
      <c r="D35">
        <v>2</v>
      </c>
      <c r="E35" t="s">
        <v>222</v>
      </c>
      <c r="F35" t="str">
        <f t="shared" si="10"/>
        <v/>
      </c>
      <c r="G35" s="167">
        <f>VLOOKUP($A35,'2019_Inc_14.02.20'!$A$18:$I$44,9,FALSE)</f>
        <v>43873.458333333336</v>
      </c>
      <c r="H35">
        <f t="shared" si="3"/>
        <v>2020</v>
      </c>
      <c r="I35">
        <f t="shared" si="16"/>
        <v>2</v>
      </c>
      <c r="J35">
        <f t="shared" si="17"/>
        <v>12.458333333335759</v>
      </c>
      <c r="K35" s="167">
        <f>VLOOKUP($A35,'2019_Inc_14.02.20'!$A$18:$B$44,2,FALSE)</f>
        <v>43874.479166666664</v>
      </c>
      <c r="L35">
        <f t="shared" si="6"/>
        <v>2020</v>
      </c>
      <c r="M35">
        <f t="shared" si="18"/>
        <v>2</v>
      </c>
      <c r="N35">
        <f t="shared" si="19"/>
        <v>13.479166666664241</v>
      </c>
      <c r="O35">
        <f t="shared" si="20"/>
        <v>1.0208333333284827</v>
      </c>
      <c r="P35" s="167">
        <f>IFERROR(VLOOKUP($A35,'2019_Inc_14.02.20'!$A$18:$O$44,14,FALSE),"")</f>
        <v>3.4818567294932525</v>
      </c>
    </row>
    <row r="36" spans="1:16">
      <c r="A36" s="30" t="s">
        <v>165</v>
      </c>
      <c r="B36" t="str">
        <f t="shared" si="0"/>
        <v>GRpp</v>
      </c>
      <c r="C36" t="str">
        <f t="shared" si="1"/>
        <v>GRpp_0-10</v>
      </c>
      <c r="D36">
        <v>2</v>
      </c>
      <c r="E36" t="s">
        <v>222</v>
      </c>
      <c r="F36" t="str">
        <f t="shared" si="10"/>
        <v/>
      </c>
      <c r="G36" s="167">
        <f>VLOOKUP($A36,'2019_Inc_14.02.20'!$A$18:$I$44,9,FALSE)</f>
        <v>43873.458333333336</v>
      </c>
      <c r="H36">
        <f t="shared" si="3"/>
        <v>2020</v>
      </c>
      <c r="I36">
        <f t="shared" si="16"/>
        <v>2</v>
      </c>
      <c r="J36">
        <f t="shared" si="17"/>
        <v>12.458333333335759</v>
      </c>
      <c r="K36" s="167">
        <f>VLOOKUP($A36,'2019_Inc_14.02.20'!$A$18:$B$44,2,FALSE)</f>
        <v>43874.479166666664</v>
      </c>
      <c r="L36">
        <f t="shared" si="6"/>
        <v>2020</v>
      </c>
      <c r="M36">
        <f t="shared" si="18"/>
        <v>2</v>
      </c>
      <c r="N36">
        <f t="shared" si="19"/>
        <v>13.479166666664241</v>
      </c>
      <c r="O36">
        <f t="shared" si="20"/>
        <v>1.0208333333284827</v>
      </c>
      <c r="P36" s="167">
        <f>IFERROR(VLOOKUP($A36,'2019_Inc_14.02.20'!$A$18:$O$44,14,FALSE),"")</f>
        <v>3.4531977388410735</v>
      </c>
    </row>
    <row r="37" spans="1:16">
      <c r="A37" s="30" t="s">
        <v>166</v>
      </c>
      <c r="B37" t="str">
        <f t="shared" si="0"/>
        <v>GRpp</v>
      </c>
      <c r="C37" t="str">
        <f t="shared" si="1"/>
        <v>GRpp_0-10</v>
      </c>
      <c r="D37">
        <v>2</v>
      </c>
      <c r="E37" t="s">
        <v>222</v>
      </c>
      <c r="F37" t="str">
        <f t="shared" si="10"/>
        <v/>
      </c>
      <c r="G37" s="167">
        <f>VLOOKUP($A37,'2019_Inc_14.02.20'!$A$18:$I$44,9,FALSE)</f>
        <v>43873.458333333336</v>
      </c>
      <c r="H37">
        <f t="shared" si="3"/>
        <v>2020</v>
      </c>
      <c r="I37">
        <f t="shared" si="16"/>
        <v>2</v>
      </c>
      <c r="J37">
        <f t="shared" si="17"/>
        <v>12.458333333335759</v>
      </c>
      <c r="K37" s="167">
        <f>VLOOKUP($A37,'2019_Inc_14.02.20'!$A$18:$B$44,2,FALSE)</f>
        <v>43874.479166666664</v>
      </c>
      <c r="L37">
        <f t="shared" si="6"/>
        <v>2020</v>
      </c>
      <c r="M37">
        <f t="shared" si="18"/>
        <v>2</v>
      </c>
      <c r="N37">
        <f t="shared" si="19"/>
        <v>13.479166666664241</v>
      </c>
      <c r="O37">
        <f t="shared" si="20"/>
        <v>1.0208333333284827</v>
      </c>
      <c r="P37" s="167">
        <f>IFERROR(VLOOKUP($A37,'2019_Inc_14.02.20'!$A$18:$O$44,14,FALSE),"")</f>
        <v>1.4250289416477357</v>
      </c>
    </row>
    <row r="38" spans="1:16">
      <c r="A38" s="30" t="s">
        <v>167</v>
      </c>
      <c r="B38" t="str">
        <f t="shared" si="0"/>
        <v>ANrf</v>
      </c>
      <c r="C38" t="str">
        <f t="shared" si="1"/>
        <v>ANrf_0-10</v>
      </c>
      <c r="D38">
        <v>2</v>
      </c>
      <c r="E38" t="s">
        <v>222</v>
      </c>
      <c r="F38" t="str">
        <f t="shared" si="10"/>
        <v/>
      </c>
      <c r="G38" s="167">
        <f>VLOOKUP($A38,'2019_Inc_14.02.20'!$A$18:$I$44,9,FALSE)</f>
        <v>43873.458333333336</v>
      </c>
      <c r="H38">
        <f t="shared" si="3"/>
        <v>2020</v>
      </c>
      <c r="I38">
        <f t="shared" si="16"/>
        <v>2</v>
      </c>
      <c r="J38">
        <f t="shared" si="17"/>
        <v>12.458333333335759</v>
      </c>
      <c r="K38" s="167">
        <f>VLOOKUP($A38,'2019_Inc_14.02.20'!$A$18:$B$44,2,FALSE)</f>
        <v>43874.479166666664</v>
      </c>
      <c r="L38">
        <f t="shared" si="6"/>
        <v>2020</v>
      </c>
      <c r="M38">
        <f t="shared" si="18"/>
        <v>2</v>
      </c>
      <c r="N38">
        <f t="shared" si="19"/>
        <v>13.479166666664241</v>
      </c>
      <c r="O38">
        <f t="shared" si="20"/>
        <v>1.0208333333284827</v>
      </c>
      <c r="P38" s="167">
        <f>IFERROR(VLOOKUP($A38,'2019_Inc_14.02.20'!$A$18:$O$44,14,FALSE),"")</f>
        <v>2.0754678368842776</v>
      </c>
    </row>
    <row r="39" spans="1:16">
      <c r="A39" s="30" t="s">
        <v>168</v>
      </c>
      <c r="B39" t="str">
        <f t="shared" si="0"/>
        <v>ANrf</v>
      </c>
      <c r="C39" t="str">
        <f t="shared" si="1"/>
        <v>ANrf_0-10</v>
      </c>
      <c r="D39">
        <v>2</v>
      </c>
      <c r="E39" t="s">
        <v>222</v>
      </c>
      <c r="F39" t="str">
        <f t="shared" si="10"/>
        <v/>
      </c>
      <c r="G39" s="167">
        <f>VLOOKUP($A39,'2019_Inc_14.02.20'!$A$18:$I$44,9,FALSE)</f>
        <v>43873.458333333336</v>
      </c>
      <c r="H39">
        <f t="shared" si="3"/>
        <v>2020</v>
      </c>
      <c r="I39">
        <f t="shared" si="16"/>
        <v>2</v>
      </c>
      <c r="J39">
        <f t="shared" si="17"/>
        <v>12.458333333335759</v>
      </c>
      <c r="K39" s="167">
        <f>VLOOKUP($A39,'2019_Inc_14.02.20'!$A$18:$B$44,2,FALSE)</f>
        <v>43874.479166666664</v>
      </c>
      <c r="L39">
        <f t="shared" si="6"/>
        <v>2020</v>
      </c>
      <c r="M39">
        <f t="shared" si="18"/>
        <v>2</v>
      </c>
      <c r="N39">
        <f t="shared" si="19"/>
        <v>13.479166666664241</v>
      </c>
      <c r="O39">
        <f t="shared" si="20"/>
        <v>1.0208333333284827</v>
      </c>
      <c r="P39" s="167">
        <f>IFERROR(VLOOKUP($A39,'2019_Inc_14.02.20'!$A$18:$O$44,14,FALSE),"")</f>
        <v>1.8394350661047003</v>
      </c>
    </row>
    <row r="40" spans="1:16">
      <c r="A40" s="30" t="s">
        <v>169</v>
      </c>
      <c r="B40" t="str">
        <f t="shared" si="0"/>
        <v>ANrf</v>
      </c>
      <c r="C40" t="str">
        <f t="shared" si="1"/>
        <v>ANrf_0-10</v>
      </c>
      <c r="D40">
        <v>2</v>
      </c>
      <c r="E40" t="s">
        <v>222</v>
      </c>
      <c r="F40" t="str">
        <f t="shared" si="10"/>
        <v/>
      </c>
      <c r="G40" s="167">
        <f>VLOOKUP($A40,'2019_Inc_14.02.20'!$A$18:$I$44,9,FALSE)</f>
        <v>43873.458333333336</v>
      </c>
      <c r="H40">
        <f t="shared" si="3"/>
        <v>2020</v>
      </c>
      <c r="I40">
        <f t="shared" si="16"/>
        <v>2</v>
      </c>
      <c r="J40">
        <f t="shared" si="17"/>
        <v>12.458333333335759</v>
      </c>
      <c r="K40" s="167">
        <f>VLOOKUP($A40,'2019_Inc_14.02.20'!$A$18:$B$44,2,FALSE)</f>
        <v>43874.479166666664</v>
      </c>
      <c r="L40">
        <f t="shared" si="6"/>
        <v>2020</v>
      </c>
      <c r="M40">
        <f t="shared" si="18"/>
        <v>2</v>
      </c>
      <c r="N40">
        <f t="shared" si="19"/>
        <v>13.479166666664241</v>
      </c>
      <c r="O40">
        <f t="shared" si="20"/>
        <v>1.0208333333284827</v>
      </c>
      <c r="P40" s="167">
        <f>IFERROR(VLOOKUP($A40,'2019_Inc_14.02.20'!$A$18:$O$44,14,FALSE),"")</f>
        <v>2.3583550292572668</v>
      </c>
    </row>
    <row r="41" spans="1:16">
      <c r="A41" t="s">
        <v>170</v>
      </c>
      <c r="B41" t="str">
        <f t="shared" si="0"/>
        <v>ANwf</v>
      </c>
      <c r="C41" t="str">
        <f t="shared" si="1"/>
        <v>ANwf_0-10</v>
      </c>
      <c r="D41">
        <v>2</v>
      </c>
      <c r="E41" t="s">
        <v>222</v>
      </c>
      <c r="F41" t="str">
        <f t="shared" si="10"/>
        <v/>
      </c>
      <c r="G41" s="167">
        <f>VLOOKUP($A41,'2019_Inc_14.02.20'!$A$18:$I$44,9,FALSE)</f>
        <v>43873.458333333336</v>
      </c>
      <c r="H41">
        <f t="shared" si="3"/>
        <v>2020</v>
      </c>
      <c r="I41">
        <f t="shared" si="16"/>
        <v>2</v>
      </c>
      <c r="J41">
        <f t="shared" si="17"/>
        <v>12.458333333335759</v>
      </c>
      <c r="K41" s="167">
        <f>VLOOKUP($A41,'2019_Inc_14.02.20'!$A$18:$B$44,2,FALSE)</f>
        <v>43874.479166666664</v>
      </c>
      <c r="L41">
        <f t="shared" si="6"/>
        <v>2020</v>
      </c>
      <c r="M41">
        <f t="shared" si="18"/>
        <v>2</v>
      </c>
      <c r="N41">
        <f t="shared" si="19"/>
        <v>13.479166666664241</v>
      </c>
      <c r="O41">
        <f t="shared" si="20"/>
        <v>1.0208333333284827</v>
      </c>
      <c r="P41" s="167">
        <f>IFERROR(VLOOKUP($A41,'2019_Inc_14.02.20'!$A$18:$O$44,14,FALSE),"")</f>
        <v>2.0264497607556304</v>
      </c>
    </row>
    <row r="42" spans="1:16">
      <c r="A42" t="s">
        <v>171</v>
      </c>
      <c r="B42" t="str">
        <f t="shared" si="0"/>
        <v>ANwf</v>
      </c>
      <c r="C42" t="str">
        <f t="shared" si="1"/>
        <v>ANwf_0-10</v>
      </c>
      <c r="D42">
        <v>2</v>
      </c>
      <c r="E42" t="s">
        <v>222</v>
      </c>
      <c r="F42" t="str">
        <f t="shared" si="10"/>
        <v/>
      </c>
      <c r="G42" s="167">
        <f>VLOOKUP($A42,'2019_Inc_14.02.20'!$A$18:$I$44,9,FALSE)</f>
        <v>43873.458333333336</v>
      </c>
      <c r="H42">
        <f t="shared" si="3"/>
        <v>2020</v>
      </c>
      <c r="I42">
        <f t="shared" si="16"/>
        <v>2</v>
      </c>
      <c r="J42">
        <f t="shared" si="17"/>
        <v>12.458333333335759</v>
      </c>
      <c r="K42" s="167">
        <f>VLOOKUP($A42,'2019_Inc_14.02.20'!$A$18:$B$44,2,FALSE)</f>
        <v>43874.479166666664</v>
      </c>
      <c r="L42">
        <f t="shared" si="6"/>
        <v>2020</v>
      </c>
      <c r="M42">
        <f t="shared" si="18"/>
        <v>2</v>
      </c>
      <c r="N42">
        <f t="shared" si="19"/>
        <v>13.479166666664241</v>
      </c>
      <c r="O42">
        <f t="shared" si="20"/>
        <v>1.0208333333284827</v>
      </c>
      <c r="P42" s="167">
        <f>IFERROR(VLOOKUP($A42,'2019_Inc_14.02.20'!$A$18:$O$44,14,FALSE),"")</f>
        <v>2.3346025253486373</v>
      </c>
    </row>
    <row r="43" spans="1:16">
      <c r="A43" t="s">
        <v>172</v>
      </c>
      <c r="B43" t="str">
        <f t="shared" si="0"/>
        <v>ANwf</v>
      </c>
      <c r="C43" t="str">
        <f t="shared" si="1"/>
        <v>ANwf_0-10</v>
      </c>
      <c r="D43">
        <v>2</v>
      </c>
      <c r="E43" t="s">
        <v>222</v>
      </c>
      <c r="F43" t="str">
        <f t="shared" si="10"/>
        <v/>
      </c>
      <c r="G43" s="167">
        <f>VLOOKUP($A43,'2019_Inc_14.02.20'!$A$18:$I$44,9,FALSE)</f>
        <v>43873.458333333336</v>
      </c>
      <c r="H43">
        <f t="shared" si="3"/>
        <v>2020</v>
      </c>
      <c r="I43">
        <f t="shared" si="16"/>
        <v>2</v>
      </c>
      <c r="J43">
        <f t="shared" si="17"/>
        <v>12.458333333335759</v>
      </c>
      <c r="K43" s="167">
        <f>VLOOKUP($A43,'2019_Inc_14.02.20'!$A$18:$B$44,2,FALSE)</f>
        <v>43874.479166666664</v>
      </c>
      <c r="L43">
        <f t="shared" si="6"/>
        <v>2020</v>
      </c>
      <c r="M43">
        <f t="shared" si="18"/>
        <v>2</v>
      </c>
      <c r="N43">
        <f t="shared" si="19"/>
        <v>13.479166666664241</v>
      </c>
      <c r="O43">
        <f t="shared" si="20"/>
        <v>1.0208333333284827</v>
      </c>
      <c r="P43" s="167">
        <f>IFERROR(VLOOKUP($A43,'2019_Inc_14.02.20'!$A$18:$O$44,14,FALSE),"")</f>
        <v>2.6766042106238297</v>
      </c>
    </row>
    <row r="44" spans="1:16">
      <c r="A44" t="s">
        <v>173</v>
      </c>
      <c r="B44" t="str">
        <f t="shared" si="0"/>
        <v>ANpp</v>
      </c>
      <c r="C44" t="str">
        <f t="shared" si="1"/>
        <v>ANpp_0-10</v>
      </c>
      <c r="D44">
        <v>2</v>
      </c>
      <c r="E44" t="s">
        <v>222</v>
      </c>
      <c r="F44" t="str">
        <f t="shared" si="10"/>
        <v/>
      </c>
      <c r="G44" s="167">
        <f>VLOOKUP($A44,'2019_Inc_14.02.20'!$A$18:$I$44,9,FALSE)</f>
        <v>43873.458333333336</v>
      </c>
      <c r="H44">
        <f t="shared" si="3"/>
        <v>2020</v>
      </c>
      <c r="I44">
        <f t="shared" si="16"/>
        <v>2</v>
      </c>
      <c r="J44">
        <f t="shared" si="17"/>
        <v>12.458333333335759</v>
      </c>
      <c r="K44" s="167">
        <f>VLOOKUP($A44,'2019_Inc_14.02.20'!$A$18:$B$44,2,FALSE)</f>
        <v>43874.479166666664</v>
      </c>
      <c r="L44">
        <f t="shared" si="6"/>
        <v>2020</v>
      </c>
      <c r="M44">
        <f t="shared" si="18"/>
        <v>2</v>
      </c>
      <c r="N44">
        <f t="shared" si="19"/>
        <v>13.479166666664241</v>
      </c>
      <c r="O44">
        <f t="shared" si="20"/>
        <v>1.0208333333284827</v>
      </c>
      <c r="P44" s="167">
        <f>IFERROR(VLOOKUP($A44,'2019_Inc_14.02.20'!$A$18:$O$44,14,FALSE),"")</f>
        <v>3.5666200933408478</v>
      </c>
    </row>
    <row r="45" spans="1:16">
      <c r="A45" t="s">
        <v>174</v>
      </c>
      <c r="B45" t="str">
        <f t="shared" si="0"/>
        <v>ANpp</v>
      </c>
      <c r="C45" t="str">
        <f t="shared" si="1"/>
        <v>ANpp_0-10</v>
      </c>
      <c r="D45">
        <v>2</v>
      </c>
      <c r="E45" t="s">
        <v>222</v>
      </c>
      <c r="F45" t="str">
        <f t="shared" si="10"/>
        <v/>
      </c>
      <c r="G45" s="167">
        <f>VLOOKUP($A45,'2019_Inc_14.02.20'!$A$18:$I$44,9,FALSE)</f>
        <v>43873.458333333336</v>
      </c>
      <c r="H45">
        <f t="shared" si="3"/>
        <v>2020</v>
      </c>
      <c r="I45">
        <f t="shared" si="16"/>
        <v>2</v>
      </c>
      <c r="J45">
        <f t="shared" si="17"/>
        <v>12.458333333335759</v>
      </c>
      <c r="K45" s="167">
        <f>VLOOKUP($A45,'2019_Inc_14.02.20'!$A$18:$B$44,2,FALSE)</f>
        <v>43874.479166666664</v>
      </c>
      <c r="L45">
        <f t="shared" si="6"/>
        <v>2020</v>
      </c>
      <c r="M45">
        <f t="shared" si="18"/>
        <v>2</v>
      </c>
      <c r="N45">
        <f t="shared" si="19"/>
        <v>13.479166666664241</v>
      </c>
      <c r="O45">
        <f t="shared" si="20"/>
        <v>1.0208333333284827</v>
      </c>
      <c r="P45" s="167">
        <f>IFERROR(VLOOKUP($A45,'2019_Inc_14.02.20'!$A$18:$O$44,14,FALSE),"")</f>
        <v>2.0484083189341469</v>
      </c>
    </row>
    <row r="46" spans="1:16">
      <c r="A46" t="s">
        <v>175</v>
      </c>
      <c r="B46" t="str">
        <f t="shared" si="0"/>
        <v>ANpp</v>
      </c>
      <c r="C46" t="str">
        <f t="shared" si="1"/>
        <v>ANpp_0-10</v>
      </c>
      <c r="D46">
        <v>2</v>
      </c>
      <c r="E46" t="s">
        <v>222</v>
      </c>
      <c r="F46" t="str">
        <f t="shared" si="10"/>
        <v/>
      </c>
      <c r="G46" s="167">
        <f>VLOOKUP($A46,'2019_Inc_14.02.20'!$A$18:$I$44,9,FALSE)</f>
        <v>43873.458333333336</v>
      </c>
      <c r="H46">
        <f t="shared" si="3"/>
        <v>2020</v>
      </c>
      <c r="I46">
        <f t="shared" si="16"/>
        <v>2</v>
      </c>
      <c r="J46">
        <f t="shared" si="17"/>
        <v>12.458333333335759</v>
      </c>
      <c r="K46" s="167">
        <f>VLOOKUP($A46,'2019_Inc_14.02.20'!$A$18:$B$44,2,FALSE)</f>
        <v>43874.479166666664</v>
      </c>
      <c r="L46">
        <f t="shared" si="6"/>
        <v>2020</v>
      </c>
      <c r="M46">
        <f t="shared" si="18"/>
        <v>2</v>
      </c>
      <c r="N46">
        <f t="shared" si="19"/>
        <v>13.479166666664241</v>
      </c>
      <c r="O46">
        <f t="shared" si="20"/>
        <v>1.0208333333284827</v>
      </c>
      <c r="P46" s="167">
        <f>IFERROR(VLOOKUP($A46,'2019_Inc_14.02.20'!$A$18:$O$44,14,FALSE),"")</f>
        <v>2.1681792419483985</v>
      </c>
    </row>
    <row r="47" spans="1:16">
      <c r="A47" t="s">
        <v>176</v>
      </c>
      <c r="B47" t="str">
        <f t="shared" si="0"/>
        <v>BSrf</v>
      </c>
      <c r="C47" t="str">
        <f t="shared" si="1"/>
        <v>BSrf_0-10</v>
      </c>
      <c r="D47">
        <v>2</v>
      </c>
      <c r="E47" t="s">
        <v>222</v>
      </c>
      <c r="F47" t="str">
        <f t="shared" si="10"/>
        <v/>
      </c>
      <c r="G47" s="167">
        <f>VLOOKUP($A47,'2019_Inc_14.02.20'!$A$18:$I$44,9,FALSE)</f>
        <v>43873.458333333336</v>
      </c>
      <c r="H47">
        <f t="shared" si="3"/>
        <v>2020</v>
      </c>
      <c r="I47">
        <f t="shared" si="16"/>
        <v>2</v>
      </c>
      <c r="J47">
        <f t="shared" si="17"/>
        <v>12.458333333335759</v>
      </c>
      <c r="K47" s="167">
        <f>VLOOKUP($A47,'2019_Inc_14.02.20'!$A$18:$B$44,2,FALSE)</f>
        <v>43874.479166666664</v>
      </c>
      <c r="L47">
        <f t="shared" si="6"/>
        <v>2020</v>
      </c>
      <c r="M47">
        <f t="shared" si="18"/>
        <v>2</v>
      </c>
      <c r="N47">
        <f t="shared" si="19"/>
        <v>13.479166666664241</v>
      </c>
      <c r="O47">
        <f t="shared" si="20"/>
        <v>1.0208333333284827</v>
      </c>
      <c r="P47" s="167">
        <f>IFERROR(VLOOKUP($A47,'2019_Inc_14.02.20'!$A$18:$O$44,14,FALSE),"")</f>
        <v>1.7543834682912569</v>
      </c>
    </row>
    <row r="48" spans="1:16">
      <c r="A48" t="s">
        <v>177</v>
      </c>
      <c r="B48" t="str">
        <f t="shared" si="0"/>
        <v>BSrf</v>
      </c>
      <c r="C48" t="str">
        <f t="shared" si="1"/>
        <v>BSrf_0-10</v>
      </c>
      <c r="D48">
        <v>2</v>
      </c>
      <c r="E48" t="s">
        <v>222</v>
      </c>
      <c r="F48" t="str">
        <f t="shared" si="10"/>
        <v/>
      </c>
      <c r="G48" s="167">
        <f>VLOOKUP($A48,'2019_Inc_14.02.20'!$A$18:$I$44,9,FALSE)</f>
        <v>43873.458333333336</v>
      </c>
      <c r="H48">
        <f t="shared" si="3"/>
        <v>2020</v>
      </c>
      <c r="I48">
        <f t="shared" si="16"/>
        <v>2</v>
      </c>
      <c r="J48">
        <f t="shared" si="17"/>
        <v>12.458333333335759</v>
      </c>
      <c r="K48" s="167">
        <f>VLOOKUP($A48,'2019_Inc_14.02.20'!$A$18:$B$44,2,FALSE)</f>
        <v>43874.479166666664</v>
      </c>
      <c r="L48">
        <f t="shared" si="6"/>
        <v>2020</v>
      </c>
      <c r="M48">
        <f t="shared" si="18"/>
        <v>2</v>
      </c>
      <c r="N48">
        <f t="shared" si="19"/>
        <v>13.479166666664241</v>
      </c>
      <c r="O48">
        <f t="shared" si="20"/>
        <v>1.0208333333284827</v>
      </c>
      <c r="P48" s="167">
        <f>IFERROR(VLOOKUP($A48,'2019_Inc_14.02.20'!$A$18:$O$44,14,FALSE),"")</f>
        <v>2.1064294708139548</v>
      </c>
    </row>
    <row r="49" spans="1:16">
      <c r="A49" t="s">
        <v>178</v>
      </c>
      <c r="B49" t="str">
        <f t="shared" si="0"/>
        <v>BSrf</v>
      </c>
      <c r="C49" t="str">
        <f t="shared" si="1"/>
        <v>BSrf_0-10</v>
      </c>
      <c r="D49">
        <v>2</v>
      </c>
      <c r="E49" t="s">
        <v>222</v>
      </c>
      <c r="F49" t="str">
        <f t="shared" si="10"/>
        <v/>
      </c>
      <c r="G49" s="167">
        <f>VLOOKUP($A49,'2019_Inc_14.02.20'!$A$18:$I$44,9,FALSE)</f>
        <v>43873.458333333336</v>
      </c>
      <c r="H49">
        <f t="shared" si="3"/>
        <v>2020</v>
      </c>
      <c r="I49">
        <f t="shared" si="16"/>
        <v>2</v>
      </c>
      <c r="J49">
        <f t="shared" si="17"/>
        <v>12.458333333335759</v>
      </c>
      <c r="K49" s="167">
        <f>VLOOKUP($A49,'2019_Inc_14.02.20'!$A$18:$B$44,2,FALSE)</f>
        <v>43874.479166666664</v>
      </c>
      <c r="L49">
        <f t="shared" si="6"/>
        <v>2020</v>
      </c>
      <c r="M49">
        <f t="shared" si="18"/>
        <v>2</v>
      </c>
      <c r="N49">
        <f t="shared" si="19"/>
        <v>13.479166666664241</v>
      </c>
      <c r="O49">
        <f t="shared" si="20"/>
        <v>1.0208333333284827</v>
      </c>
      <c r="P49" s="167">
        <f>IFERROR(VLOOKUP($A49,'2019_Inc_14.02.20'!$A$18:$O$44,14,FALSE),"")</f>
        <v>2.3462526908945072</v>
      </c>
    </row>
    <row r="50" spans="1:16">
      <c r="A50" t="s">
        <v>179</v>
      </c>
      <c r="B50" t="str">
        <f t="shared" si="0"/>
        <v>BSwf</v>
      </c>
      <c r="C50" t="str">
        <f t="shared" si="1"/>
        <v>BSwf_0-10</v>
      </c>
      <c r="D50">
        <v>2</v>
      </c>
      <c r="E50" t="s">
        <v>222</v>
      </c>
      <c r="F50" t="str">
        <f t="shared" si="10"/>
        <v/>
      </c>
      <c r="G50" s="167">
        <f>VLOOKUP($A50,'2019_Inc_14.02.20'!$A$18:$I$44,9,FALSE)</f>
        <v>43873.458333333336</v>
      </c>
      <c r="H50">
        <f t="shared" si="3"/>
        <v>2020</v>
      </c>
      <c r="I50">
        <f t="shared" si="16"/>
        <v>2</v>
      </c>
      <c r="J50">
        <f t="shared" si="17"/>
        <v>12.458333333335759</v>
      </c>
      <c r="K50" s="167">
        <f>VLOOKUP($A50,'2019_Inc_14.02.20'!$A$18:$B$44,2,FALSE)</f>
        <v>43874.479166666664</v>
      </c>
      <c r="L50">
        <f t="shared" si="6"/>
        <v>2020</v>
      </c>
      <c r="M50">
        <f t="shared" si="18"/>
        <v>2</v>
      </c>
      <c r="N50">
        <f t="shared" si="19"/>
        <v>13.479166666664241</v>
      </c>
      <c r="O50">
        <f t="shared" si="20"/>
        <v>1.0208333333284827</v>
      </c>
      <c r="P50" s="167">
        <f>IFERROR(VLOOKUP($A50,'2019_Inc_14.02.20'!$A$18:$O$44,14,FALSE),"")</f>
        <v>1.8172760611381402</v>
      </c>
    </row>
    <row r="51" spans="1:16">
      <c r="A51" t="s">
        <v>180</v>
      </c>
      <c r="B51" t="str">
        <f t="shared" si="0"/>
        <v>BSwf</v>
      </c>
      <c r="C51" t="str">
        <f t="shared" si="1"/>
        <v>BSwf_0-10</v>
      </c>
      <c r="D51">
        <v>2</v>
      </c>
      <c r="E51" t="s">
        <v>222</v>
      </c>
      <c r="F51" t="str">
        <f t="shared" si="10"/>
        <v/>
      </c>
      <c r="G51" s="167">
        <f>VLOOKUP($A51,'2019_Inc_14.02.20'!$A$18:$I$44,9,FALSE)</f>
        <v>43873.458333333336</v>
      </c>
      <c r="H51">
        <f t="shared" si="3"/>
        <v>2020</v>
      </c>
      <c r="I51">
        <f t="shared" si="16"/>
        <v>2</v>
      </c>
      <c r="J51">
        <f t="shared" si="17"/>
        <v>12.458333333335759</v>
      </c>
      <c r="K51" s="167">
        <f>VLOOKUP($A51,'2019_Inc_14.02.20'!$A$18:$B$44,2,FALSE)</f>
        <v>43874.479166666664</v>
      </c>
      <c r="L51">
        <f t="shared" si="6"/>
        <v>2020</v>
      </c>
      <c r="M51">
        <f t="shared" si="18"/>
        <v>2</v>
      </c>
      <c r="N51">
        <f t="shared" si="19"/>
        <v>13.479166666664241</v>
      </c>
      <c r="O51">
        <f t="shared" si="20"/>
        <v>1.0208333333284827</v>
      </c>
      <c r="P51" s="167">
        <f>IFERROR(VLOOKUP($A51,'2019_Inc_14.02.20'!$A$18:$O$44,14,FALSE),"")</f>
        <v>2.4013389904668441</v>
      </c>
    </row>
    <row r="52" spans="1:16">
      <c r="A52" t="s">
        <v>181</v>
      </c>
      <c r="B52" t="str">
        <f t="shared" si="0"/>
        <v>BSwf</v>
      </c>
      <c r="C52" t="str">
        <f t="shared" si="1"/>
        <v>BSwf_0-10</v>
      </c>
      <c r="D52">
        <v>2</v>
      </c>
      <c r="E52" t="s">
        <v>222</v>
      </c>
      <c r="F52" t="str">
        <f t="shared" si="10"/>
        <v/>
      </c>
      <c r="G52" s="167">
        <f>VLOOKUP($A52,'2019_Inc_14.02.20'!$A$18:$I$44,9,FALSE)</f>
        <v>43873.458333333336</v>
      </c>
      <c r="H52">
        <f t="shared" si="3"/>
        <v>2020</v>
      </c>
      <c r="I52">
        <f t="shared" si="16"/>
        <v>2</v>
      </c>
      <c r="J52">
        <f t="shared" si="17"/>
        <v>12.458333333335759</v>
      </c>
      <c r="K52" s="167">
        <f>VLOOKUP($A52,'2019_Inc_14.02.20'!$A$18:$B$44,2,FALSE)</f>
        <v>43874.479166666664</v>
      </c>
      <c r="L52">
        <f t="shared" si="6"/>
        <v>2020</v>
      </c>
      <c r="M52">
        <f t="shared" si="18"/>
        <v>2</v>
      </c>
      <c r="N52">
        <f t="shared" si="19"/>
        <v>13.479166666664241</v>
      </c>
      <c r="O52">
        <f t="shared" si="20"/>
        <v>1.0208333333284827</v>
      </c>
      <c r="P52" s="167">
        <f>IFERROR(VLOOKUP($A52,'2019_Inc_14.02.20'!$A$18:$O$44,14,FALSE),"")</f>
        <v>1.1986136254694983</v>
      </c>
    </row>
    <row r="53" spans="1:16">
      <c r="A53" t="s">
        <v>182</v>
      </c>
      <c r="B53" t="str">
        <f t="shared" si="0"/>
        <v>BSpp</v>
      </c>
      <c r="C53" t="str">
        <f t="shared" si="1"/>
        <v>BSpp_0-10</v>
      </c>
      <c r="D53">
        <v>2</v>
      </c>
      <c r="E53" t="s">
        <v>222</v>
      </c>
      <c r="F53" t="str">
        <f t="shared" si="10"/>
        <v/>
      </c>
      <c r="G53" s="167">
        <f>VLOOKUP($A53,'2019_Inc_14.02.20'!$A$18:$I$44,9,FALSE)</f>
        <v>43873.458333333336</v>
      </c>
      <c r="H53">
        <f t="shared" si="3"/>
        <v>2020</v>
      </c>
      <c r="I53">
        <f t="shared" si="16"/>
        <v>2</v>
      </c>
      <c r="J53">
        <f t="shared" si="17"/>
        <v>12.458333333335759</v>
      </c>
      <c r="K53" s="167">
        <f>VLOOKUP($A53,'2019_Inc_14.02.20'!$A$18:$B$44,2,FALSE)</f>
        <v>43874.479166666664</v>
      </c>
      <c r="L53">
        <f t="shared" si="6"/>
        <v>2020</v>
      </c>
      <c r="M53">
        <f t="shared" si="18"/>
        <v>2</v>
      </c>
      <c r="N53">
        <f t="shared" si="19"/>
        <v>13.479166666664241</v>
      </c>
      <c r="O53">
        <f t="shared" si="20"/>
        <v>1.0208333333284827</v>
      </c>
      <c r="P53" s="167">
        <f>IFERROR(VLOOKUP($A53,'2019_Inc_14.02.20'!$A$18:$O$44,14,FALSE),"")</f>
        <v>2.9169481013172098</v>
      </c>
    </row>
    <row r="54" spans="1:16">
      <c r="A54" t="s">
        <v>183</v>
      </c>
      <c r="B54" t="str">
        <f t="shared" si="0"/>
        <v>BSpp</v>
      </c>
      <c r="C54" t="str">
        <f t="shared" si="1"/>
        <v>BSpp_0-10</v>
      </c>
      <c r="D54">
        <v>2</v>
      </c>
      <c r="E54" t="s">
        <v>222</v>
      </c>
      <c r="F54" t="str">
        <f t="shared" si="10"/>
        <v/>
      </c>
      <c r="G54" s="167">
        <f>VLOOKUP($A54,'2019_Inc_14.02.20'!$A$18:$I$44,9,FALSE)</f>
        <v>43873.458333333336</v>
      </c>
      <c r="H54">
        <f t="shared" si="3"/>
        <v>2020</v>
      </c>
      <c r="I54">
        <f t="shared" si="16"/>
        <v>2</v>
      </c>
      <c r="J54">
        <f t="shared" si="17"/>
        <v>12.458333333335759</v>
      </c>
      <c r="K54" s="167">
        <f>VLOOKUP($A54,'2019_Inc_14.02.20'!$A$18:$B$44,2,FALSE)</f>
        <v>43874.479166666664</v>
      </c>
      <c r="L54">
        <f t="shared" si="6"/>
        <v>2020</v>
      </c>
      <c r="M54">
        <f t="shared" si="18"/>
        <v>2</v>
      </c>
      <c r="N54">
        <f t="shared" si="19"/>
        <v>13.479166666664241</v>
      </c>
      <c r="O54">
        <f t="shared" si="20"/>
        <v>1.0208333333284827</v>
      </c>
      <c r="P54" s="167">
        <f>IFERROR(VLOOKUP($A54,'2019_Inc_14.02.20'!$A$18:$O$44,14,FALSE),"")</f>
        <v>2.4145031040697438</v>
      </c>
    </row>
    <row r="55" spans="1:16">
      <c r="A55" t="s">
        <v>184</v>
      </c>
      <c r="B55" t="str">
        <f t="shared" si="0"/>
        <v>BSpp</v>
      </c>
      <c r="C55" t="str">
        <f t="shared" si="1"/>
        <v>BSpp_0-10</v>
      </c>
      <c r="D55">
        <v>2</v>
      </c>
      <c r="E55" t="s">
        <v>222</v>
      </c>
      <c r="F55" t="str">
        <f t="shared" si="10"/>
        <v/>
      </c>
      <c r="G55" s="167">
        <f>VLOOKUP($A55,'2019_Inc_14.02.20'!$A$18:$I$44,9,FALSE)</f>
        <v>43873.458333333336</v>
      </c>
      <c r="H55">
        <f t="shared" si="3"/>
        <v>2020</v>
      </c>
      <c r="I55">
        <f t="shared" si="16"/>
        <v>2</v>
      </c>
      <c r="J55">
        <f t="shared" si="17"/>
        <v>12.458333333335759</v>
      </c>
      <c r="K55" s="167">
        <f>VLOOKUP($A55,'2019_Inc_14.02.20'!$A$18:$B$44,2,FALSE)</f>
        <v>43874.479166666664</v>
      </c>
      <c r="L55">
        <f t="shared" si="6"/>
        <v>2020</v>
      </c>
      <c r="M55">
        <f t="shared" si="18"/>
        <v>2</v>
      </c>
      <c r="N55">
        <f t="shared" si="19"/>
        <v>13.479166666664241</v>
      </c>
      <c r="O55">
        <f t="shared" si="20"/>
        <v>1.0208333333284827</v>
      </c>
      <c r="P55" s="167">
        <f>IFERROR(VLOOKUP($A55,'2019_Inc_14.02.20'!$A$18:$O$44,14,FALSE),"")</f>
        <v>1.5515477831717164</v>
      </c>
    </row>
    <row r="56" spans="1:16">
      <c r="A56" s="30" t="s">
        <v>158</v>
      </c>
      <c r="B56" t="str">
        <f t="shared" si="0"/>
        <v>GRrf</v>
      </c>
      <c r="C56" t="str">
        <f t="shared" si="1"/>
        <v>GRrf_0-10</v>
      </c>
      <c r="D56">
        <v>3</v>
      </c>
      <c r="E56" t="s">
        <v>223</v>
      </c>
      <c r="F56" t="str">
        <f t="shared" si="10"/>
        <v/>
      </c>
      <c r="G56" s="167">
        <f>VLOOKUP($A56,'2019_Inc_17.02.20'!$A$18:$I$44,9,FALSE)</f>
        <v>43873.458333333336</v>
      </c>
      <c r="H56">
        <f t="shared" si="3"/>
        <v>2020</v>
      </c>
      <c r="I56">
        <f t="shared" si="16"/>
        <v>2</v>
      </c>
      <c r="J56">
        <f t="shared" si="17"/>
        <v>12.458333333335759</v>
      </c>
      <c r="K56" s="167">
        <f>VLOOKUP($A56,'2019_Inc_17.02.20'!$A$18:$B$44,2,FALSE)</f>
        <v>43874.458333333336</v>
      </c>
      <c r="L56">
        <f t="shared" si="6"/>
        <v>2020</v>
      </c>
      <c r="M56">
        <f t="shared" si="18"/>
        <v>2</v>
      </c>
      <c r="N56">
        <f t="shared" si="19"/>
        <v>13.458333333335759</v>
      </c>
      <c r="O56">
        <f t="shared" si="20"/>
        <v>1</v>
      </c>
      <c r="P56" s="167">
        <f>IFERROR(VLOOKUP($A56,'2019_Inc_17.02.20'!$A$18:$O$44,14,FALSE),"")</f>
        <v>3.449852543471521</v>
      </c>
    </row>
    <row r="57" spans="1:16">
      <c r="A57" s="30" t="s">
        <v>159</v>
      </c>
      <c r="B57" t="str">
        <f t="shared" si="0"/>
        <v>GRrf</v>
      </c>
      <c r="C57" t="str">
        <f t="shared" si="1"/>
        <v>GRrf_0-10</v>
      </c>
      <c r="D57">
        <v>3</v>
      </c>
      <c r="E57" t="s">
        <v>223</v>
      </c>
      <c r="F57" t="str">
        <f t="shared" si="10"/>
        <v/>
      </c>
      <c r="G57" s="167">
        <f>VLOOKUP($A57,'2019_Inc_17.02.20'!$A$18:$I$44,9,FALSE)</f>
        <v>43873.458333333336</v>
      </c>
      <c r="H57">
        <f t="shared" si="3"/>
        <v>2020</v>
      </c>
      <c r="I57">
        <f t="shared" ref="I57:I83" si="21">MONTH(G57)</f>
        <v>2</v>
      </c>
      <c r="J57">
        <f t="shared" ref="J57:J83" si="22">DAY(G57)+G57-ROUNDDOWN(G57,0)</f>
        <v>12.458333333335759</v>
      </c>
      <c r="K57" s="167">
        <f>VLOOKUP($A57,'2019_Inc_17.02.20'!$A$18:$B$44,2,FALSE)</f>
        <v>43874.458333333336</v>
      </c>
      <c r="L57">
        <f t="shared" si="6"/>
        <v>2020</v>
      </c>
      <c r="M57">
        <f t="shared" ref="M57:M83" si="23">MONTH(K57)</f>
        <v>2</v>
      </c>
      <c r="N57">
        <f t="shared" ref="N57:N83" si="24">DAY(K57)+K57-ROUNDDOWN(K57,0)</f>
        <v>13.458333333335759</v>
      </c>
      <c r="O57">
        <f t="shared" ref="O57:O83" si="25">K57-G57</f>
        <v>1</v>
      </c>
      <c r="P57" s="167">
        <f>IFERROR(VLOOKUP($A57,'2019_Inc_17.02.20'!$A$18:$O$44,14,FALSE),"")</f>
        <v>1.5799911200339947</v>
      </c>
    </row>
    <row r="58" spans="1:16">
      <c r="A58" s="30" t="s">
        <v>160</v>
      </c>
      <c r="B58" t="str">
        <f t="shared" si="0"/>
        <v>GRrf</v>
      </c>
      <c r="C58" t="str">
        <f t="shared" si="1"/>
        <v>GRrf_0-10</v>
      </c>
      <c r="D58">
        <v>3</v>
      </c>
      <c r="E58" t="s">
        <v>223</v>
      </c>
      <c r="F58" t="str">
        <f t="shared" si="10"/>
        <v/>
      </c>
      <c r="G58" s="167">
        <f>VLOOKUP($A58,'2019_Inc_17.02.20'!$A$18:$I$44,9,FALSE)</f>
        <v>43873.458333333336</v>
      </c>
      <c r="H58">
        <f t="shared" si="3"/>
        <v>2020</v>
      </c>
      <c r="I58">
        <f t="shared" si="21"/>
        <v>2</v>
      </c>
      <c r="J58">
        <f t="shared" si="22"/>
        <v>12.458333333335759</v>
      </c>
      <c r="K58" s="167">
        <f>VLOOKUP($A58,'2019_Inc_17.02.20'!$A$18:$B$44,2,FALSE)</f>
        <v>43874.458333333336</v>
      </c>
      <c r="L58">
        <f t="shared" si="6"/>
        <v>2020</v>
      </c>
      <c r="M58">
        <f t="shared" si="23"/>
        <v>2</v>
      </c>
      <c r="N58">
        <f t="shared" si="24"/>
        <v>13.458333333335759</v>
      </c>
      <c r="O58">
        <f t="shared" si="25"/>
        <v>1</v>
      </c>
      <c r="P58" s="167">
        <f>IFERROR(VLOOKUP($A58,'2019_Inc_17.02.20'!$A$18:$O$44,14,FALSE),"")</f>
        <v>1.2227083596171826</v>
      </c>
    </row>
    <row r="59" spans="1:16">
      <c r="A59" s="30" t="s">
        <v>161</v>
      </c>
      <c r="B59" t="str">
        <f t="shared" si="0"/>
        <v>GRwf</v>
      </c>
      <c r="C59" t="str">
        <f t="shared" si="1"/>
        <v>GRwf_0-10</v>
      </c>
      <c r="D59">
        <v>3</v>
      </c>
      <c r="E59" t="s">
        <v>223</v>
      </c>
      <c r="F59" t="str">
        <f t="shared" si="10"/>
        <v/>
      </c>
      <c r="G59" s="167">
        <f>VLOOKUP($A59,'2019_Inc_17.02.20'!$A$18:$I$44,9,FALSE)</f>
        <v>43873.458333333336</v>
      </c>
      <c r="H59">
        <f t="shared" si="3"/>
        <v>2020</v>
      </c>
      <c r="I59">
        <f t="shared" si="21"/>
        <v>2</v>
      </c>
      <c r="J59">
        <f t="shared" si="22"/>
        <v>12.458333333335759</v>
      </c>
      <c r="K59" s="167">
        <f>VLOOKUP($A59,'2019_Inc_17.02.20'!$A$18:$B$44,2,FALSE)</f>
        <v>43874.458333333336</v>
      </c>
      <c r="L59">
        <f t="shared" si="6"/>
        <v>2020</v>
      </c>
      <c r="M59">
        <f t="shared" si="23"/>
        <v>2</v>
      </c>
      <c r="N59">
        <f t="shared" si="24"/>
        <v>13.458333333335759</v>
      </c>
      <c r="O59">
        <f t="shared" si="25"/>
        <v>1</v>
      </c>
      <c r="P59" s="167">
        <f>IFERROR(VLOOKUP($A59,'2019_Inc_17.02.20'!$A$18:$O$44,14,FALSE),"")</f>
        <v>4.4943109534023611</v>
      </c>
    </row>
    <row r="60" spans="1:16">
      <c r="A60" s="30" t="s">
        <v>162</v>
      </c>
      <c r="B60" t="str">
        <f t="shared" si="0"/>
        <v>GRwf</v>
      </c>
      <c r="C60" t="str">
        <f t="shared" si="1"/>
        <v>GRwf_0-10</v>
      </c>
      <c r="D60">
        <v>3</v>
      </c>
      <c r="E60" t="s">
        <v>223</v>
      </c>
      <c r="F60" t="str">
        <f t="shared" si="10"/>
        <v/>
      </c>
      <c r="G60" s="167">
        <f>VLOOKUP($A60,'2019_Inc_17.02.20'!$A$18:$I$44,9,FALSE)</f>
        <v>43873.458333333336</v>
      </c>
      <c r="H60">
        <f t="shared" si="3"/>
        <v>2020</v>
      </c>
      <c r="I60">
        <f t="shared" si="21"/>
        <v>2</v>
      </c>
      <c r="J60">
        <f t="shared" si="22"/>
        <v>12.458333333335759</v>
      </c>
      <c r="K60" s="167">
        <f>VLOOKUP($A60,'2019_Inc_17.02.20'!$A$18:$B$44,2,FALSE)</f>
        <v>43874.458333333336</v>
      </c>
      <c r="L60">
        <f t="shared" si="6"/>
        <v>2020</v>
      </c>
      <c r="M60">
        <f t="shared" si="23"/>
        <v>2</v>
      </c>
      <c r="N60">
        <f t="shared" si="24"/>
        <v>13.458333333335759</v>
      </c>
      <c r="O60">
        <f t="shared" si="25"/>
        <v>1</v>
      </c>
      <c r="P60" s="167">
        <f>IFERROR(VLOOKUP($A60,'2019_Inc_17.02.20'!$A$18:$O$44,14,FALSE),"")</f>
        <v>2.6776301071731008</v>
      </c>
    </row>
    <row r="61" spans="1:16">
      <c r="A61" s="30" t="s">
        <v>163</v>
      </c>
      <c r="B61" t="str">
        <f t="shared" si="0"/>
        <v>GRwf</v>
      </c>
      <c r="C61" t="str">
        <f t="shared" si="1"/>
        <v>GRwf_0-10</v>
      </c>
      <c r="D61">
        <v>3</v>
      </c>
      <c r="E61" t="s">
        <v>223</v>
      </c>
      <c r="F61" t="str">
        <f t="shared" si="10"/>
        <v/>
      </c>
      <c r="G61" s="167">
        <f>VLOOKUP($A61,'2019_Inc_17.02.20'!$A$18:$I$44,9,FALSE)</f>
        <v>43873.458333333336</v>
      </c>
      <c r="H61">
        <f t="shared" si="3"/>
        <v>2020</v>
      </c>
      <c r="I61">
        <f t="shared" si="21"/>
        <v>2</v>
      </c>
      <c r="J61">
        <f t="shared" si="22"/>
        <v>12.458333333335759</v>
      </c>
      <c r="K61" s="167">
        <f>VLOOKUP($A61,'2019_Inc_17.02.20'!$A$18:$B$44,2,FALSE)</f>
        <v>43874.458333333336</v>
      </c>
      <c r="L61">
        <f t="shared" si="6"/>
        <v>2020</v>
      </c>
      <c r="M61">
        <f t="shared" si="23"/>
        <v>2</v>
      </c>
      <c r="N61">
        <f t="shared" si="24"/>
        <v>13.458333333335759</v>
      </c>
      <c r="O61">
        <f t="shared" si="25"/>
        <v>1</v>
      </c>
      <c r="P61" s="167">
        <f>IFERROR(VLOOKUP($A61,'2019_Inc_17.02.20'!$A$18:$O$44,14,FALSE),"")</f>
        <v>2.8070083479378383</v>
      </c>
    </row>
    <row r="62" spans="1:16">
      <c r="A62" s="30" t="s">
        <v>164</v>
      </c>
      <c r="B62" t="str">
        <f t="shared" si="0"/>
        <v>GRpp</v>
      </c>
      <c r="C62" t="str">
        <f t="shared" si="1"/>
        <v>GRpp_0-10</v>
      </c>
      <c r="D62">
        <v>3</v>
      </c>
      <c r="E62" t="s">
        <v>223</v>
      </c>
      <c r="F62" t="str">
        <f t="shared" si="10"/>
        <v/>
      </c>
      <c r="G62" s="167">
        <f>VLOOKUP($A62,'2019_Inc_17.02.20'!$A$18:$I$44,9,FALSE)</f>
        <v>43873.458333333336</v>
      </c>
      <c r="H62">
        <f t="shared" si="3"/>
        <v>2020</v>
      </c>
      <c r="I62">
        <f t="shared" si="21"/>
        <v>2</v>
      </c>
      <c r="J62">
        <f t="shared" si="22"/>
        <v>12.458333333335759</v>
      </c>
      <c r="K62" s="167">
        <f>VLOOKUP($A62,'2019_Inc_17.02.20'!$A$18:$B$44,2,FALSE)</f>
        <v>43874.458333333336</v>
      </c>
      <c r="L62">
        <f t="shared" si="6"/>
        <v>2020</v>
      </c>
      <c r="M62">
        <f t="shared" si="23"/>
        <v>2</v>
      </c>
      <c r="N62">
        <f t="shared" si="24"/>
        <v>13.458333333335759</v>
      </c>
      <c r="O62">
        <f t="shared" si="25"/>
        <v>1</v>
      </c>
      <c r="P62" s="167">
        <f>IFERROR(VLOOKUP($A62,'2019_Inc_17.02.20'!$A$18:$O$44,14,FALSE),"")</f>
        <v>8.8558249065724315</v>
      </c>
    </row>
    <row r="63" spans="1:16">
      <c r="A63" s="30" t="s">
        <v>165</v>
      </c>
      <c r="B63" t="str">
        <f t="shared" si="0"/>
        <v>GRpp</v>
      </c>
      <c r="C63" t="str">
        <f t="shared" si="1"/>
        <v>GRpp_0-10</v>
      </c>
      <c r="D63">
        <v>3</v>
      </c>
      <c r="E63" t="s">
        <v>223</v>
      </c>
      <c r="F63" t="str">
        <f t="shared" si="10"/>
        <v/>
      </c>
      <c r="G63" s="167">
        <f>VLOOKUP($A63,'2019_Inc_17.02.20'!$A$18:$I$44,9,FALSE)</f>
        <v>43873.458333333336</v>
      </c>
      <c r="H63">
        <f t="shared" si="3"/>
        <v>2020</v>
      </c>
      <c r="I63">
        <f t="shared" si="21"/>
        <v>2</v>
      </c>
      <c r="J63">
        <f t="shared" si="22"/>
        <v>12.458333333335759</v>
      </c>
      <c r="K63" s="167">
        <f>VLOOKUP($A63,'2019_Inc_17.02.20'!$A$18:$B$44,2,FALSE)</f>
        <v>43874.458333333336</v>
      </c>
      <c r="L63">
        <f t="shared" si="6"/>
        <v>2020</v>
      </c>
      <c r="M63">
        <f t="shared" si="23"/>
        <v>2</v>
      </c>
      <c r="N63">
        <f t="shared" si="24"/>
        <v>13.458333333335759</v>
      </c>
      <c r="O63">
        <f t="shared" si="25"/>
        <v>1</v>
      </c>
      <c r="P63" s="167">
        <f>IFERROR(VLOOKUP($A63,'2019_Inc_17.02.20'!$A$18:$O$44,14,FALSE),"")</f>
        <v>6.6145137022595302</v>
      </c>
    </row>
    <row r="64" spans="1:16">
      <c r="A64" s="30" t="s">
        <v>166</v>
      </c>
      <c r="B64" t="str">
        <f t="shared" si="0"/>
        <v>GRpp</v>
      </c>
      <c r="C64" t="str">
        <f t="shared" si="1"/>
        <v>GRpp_0-10</v>
      </c>
      <c r="D64">
        <v>3</v>
      </c>
      <c r="E64" t="s">
        <v>223</v>
      </c>
      <c r="F64" t="str">
        <f t="shared" si="10"/>
        <v/>
      </c>
      <c r="G64" s="167">
        <f>VLOOKUP($A64,'2019_Inc_17.02.20'!$A$18:$I$44,9,FALSE)</f>
        <v>43873.458333333336</v>
      </c>
      <c r="H64">
        <f t="shared" si="3"/>
        <v>2020</v>
      </c>
      <c r="I64">
        <f t="shared" si="21"/>
        <v>2</v>
      </c>
      <c r="J64">
        <f t="shared" si="22"/>
        <v>12.458333333335759</v>
      </c>
      <c r="K64" s="167">
        <f>VLOOKUP($A64,'2019_Inc_17.02.20'!$A$18:$B$44,2,FALSE)</f>
        <v>43874.458333333336</v>
      </c>
      <c r="L64">
        <f t="shared" si="6"/>
        <v>2020</v>
      </c>
      <c r="M64">
        <f t="shared" si="23"/>
        <v>2</v>
      </c>
      <c r="N64">
        <f t="shared" si="24"/>
        <v>13.458333333335759</v>
      </c>
      <c r="O64">
        <f t="shared" si="25"/>
        <v>1</v>
      </c>
      <c r="P64" s="167">
        <f>IFERROR(VLOOKUP($A64,'2019_Inc_17.02.20'!$A$18:$O$44,14,FALSE),"")</f>
        <v>3.0259232244211005</v>
      </c>
    </row>
    <row r="65" spans="1:16">
      <c r="A65" s="30" t="s">
        <v>167</v>
      </c>
      <c r="B65" t="str">
        <f t="shared" si="0"/>
        <v>ANrf</v>
      </c>
      <c r="C65" t="str">
        <f t="shared" si="1"/>
        <v>ANrf_0-10</v>
      </c>
      <c r="D65">
        <v>3</v>
      </c>
      <c r="E65" t="s">
        <v>223</v>
      </c>
      <c r="F65" t="str">
        <f t="shared" si="10"/>
        <v/>
      </c>
      <c r="G65" s="167">
        <f>VLOOKUP($A65,'2019_Inc_17.02.20'!$A$18:$I$44,9,FALSE)</f>
        <v>43873.458333333336</v>
      </c>
      <c r="H65">
        <f t="shared" si="3"/>
        <v>2020</v>
      </c>
      <c r="I65">
        <f t="shared" si="21"/>
        <v>2</v>
      </c>
      <c r="J65">
        <f t="shared" si="22"/>
        <v>12.458333333335759</v>
      </c>
      <c r="K65" s="167">
        <f>VLOOKUP($A65,'2019_Inc_17.02.20'!$A$18:$B$44,2,FALSE)</f>
        <v>43874.458333333336</v>
      </c>
      <c r="L65">
        <f t="shared" si="6"/>
        <v>2020</v>
      </c>
      <c r="M65">
        <f t="shared" si="23"/>
        <v>2</v>
      </c>
      <c r="N65">
        <f t="shared" si="24"/>
        <v>13.458333333335759</v>
      </c>
      <c r="O65">
        <f t="shared" si="25"/>
        <v>1</v>
      </c>
      <c r="P65" s="167">
        <f>IFERROR(VLOOKUP($A65,'2019_Inc_17.02.20'!$A$18:$O$44,14,FALSE),"")</f>
        <v>3.8881384946788957</v>
      </c>
    </row>
    <row r="66" spans="1:16">
      <c r="A66" s="30" t="s">
        <v>168</v>
      </c>
      <c r="B66" t="str">
        <f t="shared" si="0"/>
        <v>ANrf</v>
      </c>
      <c r="C66" t="str">
        <f t="shared" si="1"/>
        <v>ANrf_0-10</v>
      </c>
      <c r="D66">
        <v>3</v>
      </c>
      <c r="E66" t="s">
        <v>223</v>
      </c>
      <c r="F66" t="str">
        <f t="shared" si="10"/>
        <v/>
      </c>
      <c r="G66" s="167">
        <f>VLOOKUP($A66,'2019_Inc_17.02.20'!$A$18:$I$44,9,FALSE)</f>
        <v>43873.458333333336</v>
      </c>
      <c r="H66">
        <f t="shared" si="3"/>
        <v>2020</v>
      </c>
      <c r="I66">
        <f t="shared" si="21"/>
        <v>2</v>
      </c>
      <c r="J66">
        <f t="shared" si="22"/>
        <v>12.458333333335759</v>
      </c>
      <c r="K66" s="167">
        <f>VLOOKUP($A66,'2019_Inc_17.02.20'!$A$18:$B$44,2,FALSE)</f>
        <v>43874.458333333336</v>
      </c>
      <c r="L66">
        <f t="shared" si="6"/>
        <v>2020</v>
      </c>
      <c r="M66">
        <f t="shared" si="23"/>
        <v>2</v>
      </c>
      <c r="N66">
        <f t="shared" si="24"/>
        <v>13.458333333335759</v>
      </c>
      <c r="O66">
        <f t="shared" si="25"/>
        <v>1</v>
      </c>
      <c r="P66" s="167">
        <f>IFERROR(VLOOKUP($A66,'2019_Inc_17.02.20'!$A$18:$O$44,14,FALSE),"")</f>
        <v>3.457280459691344</v>
      </c>
    </row>
    <row r="67" spans="1:16">
      <c r="A67" s="30" t="s">
        <v>169</v>
      </c>
      <c r="B67" t="str">
        <f t="shared" ref="B67:B130" si="26">IF(RIGHT(LEFT(A67,2),1)="_",LEFT(RIGHT(A67,LEN(A67)-2),4),LEFT(RIGHT(A67,LEN(A67)-3),4))</f>
        <v>ANrf</v>
      </c>
      <c r="C67" t="str">
        <f t="shared" ref="C67:C130" si="27">B67&amp;"_0-10"</f>
        <v>ANrf_0-10</v>
      </c>
      <c r="D67">
        <v>3</v>
      </c>
      <c r="E67" t="s">
        <v>223</v>
      </c>
      <c r="F67" t="str">
        <f t="shared" si="10"/>
        <v/>
      </c>
      <c r="G67" s="167">
        <f>VLOOKUP($A67,'2019_Inc_17.02.20'!$A$18:$I$44,9,FALSE)</f>
        <v>43873.458333333336</v>
      </c>
      <c r="H67">
        <f t="shared" ref="H67:H130" si="28">YEAR(G67)</f>
        <v>2020</v>
      </c>
      <c r="I67">
        <f t="shared" si="21"/>
        <v>2</v>
      </c>
      <c r="J67">
        <f t="shared" si="22"/>
        <v>12.458333333335759</v>
      </c>
      <c r="K67" s="167">
        <f>VLOOKUP($A67,'2019_Inc_17.02.20'!$A$18:$B$44,2,FALSE)</f>
        <v>43874.458333333336</v>
      </c>
      <c r="L67">
        <f t="shared" ref="L67:L130" si="29">YEAR(K67)</f>
        <v>2020</v>
      </c>
      <c r="M67">
        <f t="shared" si="23"/>
        <v>2</v>
      </c>
      <c r="N67">
        <f t="shared" si="24"/>
        <v>13.458333333335759</v>
      </c>
      <c r="O67">
        <f t="shared" si="25"/>
        <v>1</v>
      </c>
      <c r="P67" s="167">
        <f>IFERROR(VLOOKUP($A67,'2019_Inc_17.02.20'!$A$18:$O$44,14,FALSE),"")</f>
        <v>4.3705646407633143</v>
      </c>
    </row>
    <row r="68" spans="1:16">
      <c r="A68" t="s">
        <v>170</v>
      </c>
      <c r="B68" t="str">
        <f t="shared" si="26"/>
        <v>ANwf</v>
      </c>
      <c r="C68" t="str">
        <f t="shared" si="27"/>
        <v>ANwf_0-10</v>
      </c>
      <c r="D68">
        <v>3</v>
      </c>
      <c r="E68" t="s">
        <v>223</v>
      </c>
      <c r="F68" t="str">
        <f t="shared" si="10"/>
        <v/>
      </c>
      <c r="G68" s="167">
        <f>VLOOKUP($A68,'2019_Inc_17.02.20'!$A$18:$I$44,9,FALSE)</f>
        <v>43873.458333333336</v>
      </c>
      <c r="H68">
        <f t="shared" si="28"/>
        <v>2020</v>
      </c>
      <c r="I68">
        <f t="shared" si="21"/>
        <v>2</v>
      </c>
      <c r="J68">
        <f t="shared" si="22"/>
        <v>12.458333333335759</v>
      </c>
      <c r="K68" s="167">
        <f>VLOOKUP($A68,'2019_Inc_17.02.20'!$A$18:$B$44,2,FALSE)</f>
        <v>43874.458333333336</v>
      </c>
      <c r="L68">
        <f t="shared" si="29"/>
        <v>2020</v>
      </c>
      <c r="M68">
        <f t="shared" si="23"/>
        <v>2</v>
      </c>
      <c r="N68">
        <f t="shared" si="24"/>
        <v>13.458333333335759</v>
      </c>
      <c r="O68">
        <f t="shared" si="25"/>
        <v>1</v>
      </c>
      <c r="P68" s="167">
        <f>IFERROR(VLOOKUP($A68,'2019_Inc_17.02.20'!$A$18:$O$44,14,FALSE),"")</f>
        <v>3.6292675794812732</v>
      </c>
    </row>
    <row r="69" spans="1:16">
      <c r="A69" t="s">
        <v>171</v>
      </c>
      <c r="B69" t="str">
        <f t="shared" si="26"/>
        <v>ANwf</v>
      </c>
      <c r="C69" t="str">
        <f t="shared" si="27"/>
        <v>ANwf_0-10</v>
      </c>
      <c r="D69">
        <v>3</v>
      </c>
      <c r="E69" t="s">
        <v>223</v>
      </c>
      <c r="F69" t="str">
        <f t="shared" si="10"/>
        <v/>
      </c>
      <c r="G69" s="167">
        <f>VLOOKUP($A69,'2019_Inc_17.02.20'!$A$18:$I$44,9,FALSE)</f>
        <v>43873.458333333336</v>
      </c>
      <c r="H69">
        <f t="shared" si="28"/>
        <v>2020</v>
      </c>
      <c r="I69">
        <f t="shared" si="21"/>
        <v>2</v>
      </c>
      <c r="J69">
        <f t="shared" si="22"/>
        <v>12.458333333335759</v>
      </c>
      <c r="K69" s="167">
        <f>VLOOKUP($A69,'2019_Inc_17.02.20'!$A$18:$B$44,2,FALSE)</f>
        <v>43874.479166666664</v>
      </c>
      <c r="L69">
        <f t="shared" si="29"/>
        <v>2020</v>
      </c>
      <c r="M69">
        <f t="shared" si="23"/>
        <v>2</v>
      </c>
      <c r="N69">
        <f t="shared" si="24"/>
        <v>13.479166666664241</v>
      </c>
      <c r="O69">
        <f t="shared" si="25"/>
        <v>1.0208333333284827</v>
      </c>
      <c r="P69" s="167">
        <f>IFERROR(VLOOKUP($A69,'2019_Inc_17.02.20'!$A$18:$O$44,14,FALSE),"")</f>
        <v>3.9615616404592937</v>
      </c>
    </row>
    <row r="70" spans="1:16">
      <c r="A70" t="s">
        <v>172</v>
      </c>
      <c r="B70" t="str">
        <f t="shared" si="26"/>
        <v>ANwf</v>
      </c>
      <c r="C70" t="str">
        <f t="shared" si="27"/>
        <v>ANwf_0-10</v>
      </c>
      <c r="D70">
        <v>3</v>
      </c>
      <c r="E70" t="s">
        <v>223</v>
      </c>
      <c r="F70" t="str">
        <f t="shared" si="10"/>
        <v/>
      </c>
      <c r="G70" s="167">
        <f>VLOOKUP($A70,'2019_Inc_17.02.20'!$A$18:$I$44,9,FALSE)</f>
        <v>43873.458333333336</v>
      </c>
      <c r="H70">
        <f t="shared" si="28"/>
        <v>2020</v>
      </c>
      <c r="I70">
        <f t="shared" si="21"/>
        <v>2</v>
      </c>
      <c r="J70">
        <f t="shared" si="22"/>
        <v>12.458333333335759</v>
      </c>
      <c r="K70" s="167">
        <f>VLOOKUP($A70,'2019_Inc_17.02.20'!$A$18:$B$44,2,FALSE)</f>
        <v>43874.479166666664</v>
      </c>
      <c r="L70">
        <f t="shared" si="29"/>
        <v>2020</v>
      </c>
      <c r="M70">
        <f t="shared" si="23"/>
        <v>2</v>
      </c>
      <c r="N70">
        <f t="shared" si="24"/>
        <v>13.479166666664241</v>
      </c>
      <c r="O70">
        <f t="shared" si="25"/>
        <v>1.0208333333284827</v>
      </c>
      <c r="P70" s="167">
        <f>IFERROR(VLOOKUP($A70,'2019_Inc_17.02.20'!$A$18:$O$44,14,FALSE),"")</f>
        <v>4.5413083657868816</v>
      </c>
    </row>
    <row r="71" spans="1:16">
      <c r="A71" t="s">
        <v>173</v>
      </c>
      <c r="B71" t="str">
        <f t="shared" si="26"/>
        <v>ANpp</v>
      </c>
      <c r="C71" t="str">
        <f t="shared" si="27"/>
        <v>ANpp_0-10</v>
      </c>
      <c r="D71">
        <v>3</v>
      </c>
      <c r="E71" t="s">
        <v>223</v>
      </c>
      <c r="F71" t="str">
        <f t="shared" si="10"/>
        <v/>
      </c>
      <c r="G71" s="167">
        <f>VLOOKUP($A71,'2019_Inc_17.02.20'!$A$18:$I$44,9,FALSE)</f>
        <v>43873.458333333336</v>
      </c>
      <c r="H71">
        <f t="shared" si="28"/>
        <v>2020</v>
      </c>
      <c r="I71">
        <f t="shared" si="21"/>
        <v>2</v>
      </c>
      <c r="J71">
        <f t="shared" si="22"/>
        <v>12.458333333335759</v>
      </c>
      <c r="K71" s="167">
        <f>VLOOKUP($A71,'2019_Inc_17.02.20'!$A$18:$B$44,2,FALSE)</f>
        <v>43874.479166666664</v>
      </c>
      <c r="L71">
        <f t="shared" si="29"/>
        <v>2020</v>
      </c>
      <c r="M71">
        <f t="shared" si="23"/>
        <v>2</v>
      </c>
      <c r="N71">
        <f t="shared" si="24"/>
        <v>13.479166666664241</v>
      </c>
      <c r="O71">
        <f t="shared" si="25"/>
        <v>1.0208333333284827</v>
      </c>
      <c r="P71" s="167">
        <f>IFERROR(VLOOKUP($A71,'2019_Inc_17.02.20'!$A$18:$O$44,14,FALSE),"")</f>
        <v>7.3533567962251567</v>
      </c>
    </row>
    <row r="72" spans="1:16">
      <c r="A72" t="s">
        <v>174</v>
      </c>
      <c r="B72" t="str">
        <f t="shared" si="26"/>
        <v>ANpp</v>
      </c>
      <c r="C72" t="str">
        <f t="shared" si="27"/>
        <v>ANpp_0-10</v>
      </c>
      <c r="D72">
        <v>3</v>
      </c>
      <c r="E72" t="s">
        <v>223</v>
      </c>
      <c r="F72" t="str">
        <f t="shared" si="10"/>
        <v/>
      </c>
      <c r="G72" s="167">
        <f>VLOOKUP($A72,'2019_Inc_17.02.20'!$A$18:$I$44,9,FALSE)</f>
        <v>43873.458333333336</v>
      </c>
      <c r="H72">
        <f t="shared" si="28"/>
        <v>2020</v>
      </c>
      <c r="I72">
        <f t="shared" si="21"/>
        <v>2</v>
      </c>
      <c r="J72">
        <f t="shared" si="22"/>
        <v>12.458333333335759</v>
      </c>
      <c r="K72" s="167">
        <f>VLOOKUP($A72,'2019_Inc_17.02.20'!$A$18:$B$44,2,FALSE)</f>
        <v>43874.479166666664</v>
      </c>
      <c r="L72">
        <f t="shared" si="29"/>
        <v>2020</v>
      </c>
      <c r="M72">
        <f t="shared" si="23"/>
        <v>2</v>
      </c>
      <c r="N72">
        <f t="shared" si="24"/>
        <v>13.479166666664241</v>
      </c>
      <c r="O72">
        <f t="shared" si="25"/>
        <v>1.0208333333284827</v>
      </c>
      <c r="P72" s="167">
        <f>IFERROR(VLOOKUP($A72,'2019_Inc_17.02.20'!$A$18:$O$44,14,FALSE),"")</f>
        <v>4.1251863245601692</v>
      </c>
    </row>
    <row r="73" spans="1:16">
      <c r="A73" t="s">
        <v>175</v>
      </c>
      <c r="B73" t="str">
        <f t="shared" si="26"/>
        <v>ANpp</v>
      </c>
      <c r="C73" t="str">
        <f t="shared" si="27"/>
        <v>ANpp_0-10</v>
      </c>
      <c r="D73">
        <v>3</v>
      </c>
      <c r="E73" t="s">
        <v>223</v>
      </c>
      <c r="F73" t="str">
        <f t="shared" si="10"/>
        <v/>
      </c>
      <c r="G73" s="167">
        <f>VLOOKUP($A73,'2019_Inc_17.02.20'!$A$18:$I$44,9,FALSE)</f>
        <v>43873.458333333336</v>
      </c>
      <c r="H73">
        <f t="shared" si="28"/>
        <v>2020</v>
      </c>
      <c r="I73">
        <f t="shared" si="21"/>
        <v>2</v>
      </c>
      <c r="J73">
        <f t="shared" si="22"/>
        <v>12.458333333335759</v>
      </c>
      <c r="K73" s="167">
        <f>VLOOKUP($A73,'2019_Inc_17.02.20'!$A$18:$B$44,2,FALSE)</f>
        <v>43874.479166666664</v>
      </c>
      <c r="L73">
        <f t="shared" si="29"/>
        <v>2020</v>
      </c>
      <c r="M73">
        <f t="shared" si="23"/>
        <v>2</v>
      </c>
      <c r="N73">
        <f t="shared" si="24"/>
        <v>13.479166666664241</v>
      </c>
      <c r="O73">
        <f t="shared" si="25"/>
        <v>1.0208333333284827</v>
      </c>
      <c r="P73" s="167">
        <f>IFERROR(VLOOKUP($A73,'2019_Inc_17.02.20'!$A$18:$O$44,14,FALSE),"")</f>
        <v>4.1410975625243998</v>
      </c>
    </row>
    <row r="74" spans="1:16">
      <c r="A74" t="s">
        <v>176</v>
      </c>
      <c r="B74" t="str">
        <f t="shared" si="26"/>
        <v>BSrf</v>
      </c>
      <c r="C74" t="str">
        <f t="shared" si="27"/>
        <v>BSrf_0-10</v>
      </c>
      <c r="D74">
        <v>3</v>
      </c>
      <c r="E74" t="s">
        <v>223</v>
      </c>
      <c r="F74" t="str">
        <f t="shared" si="10"/>
        <v/>
      </c>
      <c r="G74" s="167">
        <f>VLOOKUP($A74,'2019_Inc_17.02.20'!$A$18:$I$44,9,FALSE)</f>
        <v>43873.458333333336</v>
      </c>
      <c r="H74">
        <f t="shared" si="28"/>
        <v>2020</v>
      </c>
      <c r="I74">
        <f t="shared" si="21"/>
        <v>2</v>
      </c>
      <c r="J74">
        <f t="shared" si="22"/>
        <v>12.458333333335759</v>
      </c>
      <c r="K74" s="167">
        <f>VLOOKUP($A74,'2019_Inc_17.02.20'!$A$18:$B$44,2,FALSE)</f>
        <v>43874.479166666664</v>
      </c>
      <c r="L74">
        <f t="shared" si="29"/>
        <v>2020</v>
      </c>
      <c r="M74">
        <f t="shared" si="23"/>
        <v>2</v>
      </c>
      <c r="N74">
        <f t="shared" si="24"/>
        <v>13.479166666664241</v>
      </c>
      <c r="O74">
        <f t="shared" si="25"/>
        <v>1.0208333333284827</v>
      </c>
      <c r="P74" s="167">
        <f>IFERROR(VLOOKUP($A74,'2019_Inc_17.02.20'!$A$18:$O$44,14,FALSE),"")</f>
        <v>3.5006534537645138</v>
      </c>
    </row>
    <row r="75" spans="1:16">
      <c r="A75" t="s">
        <v>177</v>
      </c>
      <c r="B75" t="str">
        <f t="shared" si="26"/>
        <v>BSrf</v>
      </c>
      <c r="C75" t="str">
        <f t="shared" si="27"/>
        <v>BSrf_0-10</v>
      </c>
      <c r="D75">
        <v>3</v>
      </c>
      <c r="E75" t="s">
        <v>223</v>
      </c>
      <c r="F75" t="str">
        <f t="shared" si="10"/>
        <v/>
      </c>
      <c r="G75" s="167">
        <f>VLOOKUP($A75,'2019_Inc_17.02.20'!$A$18:$I$44,9,FALSE)</f>
        <v>43873.458333333336</v>
      </c>
      <c r="H75">
        <f t="shared" si="28"/>
        <v>2020</v>
      </c>
      <c r="I75">
        <f t="shared" si="21"/>
        <v>2</v>
      </c>
      <c r="J75">
        <f t="shared" si="22"/>
        <v>12.458333333335759</v>
      </c>
      <c r="K75" s="167">
        <f>VLOOKUP($A75,'2019_Inc_17.02.20'!$A$18:$B$44,2,FALSE)</f>
        <v>43874.479166666664</v>
      </c>
      <c r="L75">
        <f t="shared" si="29"/>
        <v>2020</v>
      </c>
      <c r="M75">
        <f t="shared" si="23"/>
        <v>2</v>
      </c>
      <c r="N75">
        <f t="shared" si="24"/>
        <v>13.479166666664241</v>
      </c>
      <c r="O75">
        <f t="shared" si="25"/>
        <v>1.0208333333284827</v>
      </c>
      <c r="P75" s="167">
        <f>IFERROR(VLOOKUP($A75,'2019_Inc_17.02.20'!$A$18:$O$44,14,FALSE),"")</f>
        <v>3.5495600504317553</v>
      </c>
    </row>
    <row r="76" spans="1:16">
      <c r="A76" t="s">
        <v>178</v>
      </c>
      <c r="B76" t="str">
        <f t="shared" si="26"/>
        <v>BSrf</v>
      </c>
      <c r="C76" t="str">
        <f t="shared" si="27"/>
        <v>BSrf_0-10</v>
      </c>
      <c r="D76">
        <v>3</v>
      </c>
      <c r="E76" t="s">
        <v>223</v>
      </c>
      <c r="F76" t="str">
        <f t="shared" si="10"/>
        <v/>
      </c>
      <c r="G76" s="167">
        <f>VLOOKUP($A76,'2019_Inc_17.02.20'!$A$18:$I$44,9,FALSE)</f>
        <v>43873.458333333336</v>
      </c>
      <c r="H76">
        <f t="shared" si="28"/>
        <v>2020</v>
      </c>
      <c r="I76">
        <f t="shared" si="21"/>
        <v>2</v>
      </c>
      <c r="J76">
        <f t="shared" si="22"/>
        <v>12.458333333335759</v>
      </c>
      <c r="K76" s="167">
        <f>VLOOKUP($A76,'2019_Inc_17.02.20'!$A$18:$B$44,2,FALSE)</f>
        <v>43874.479166666664</v>
      </c>
      <c r="L76">
        <f t="shared" si="29"/>
        <v>2020</v>
      </c>
      <c r="M76">
        <f t="shared" si="23"/>
        <v>2</v>
      </c>
      <c r="N76">
        <f t="shared" si="24"/>
        <v>13.479166666664241</v>
      </c>
      <c r="O76">
        <f t="shared" si="25"/>
        <v>1.0208333333284827</v>
      </c>
      <c r="P76" s="167">
        <f>IFERROR(VLOOKUP($A76,'2019_Inc_17.02.20'!$A$18:$O$44,14,FALSE),"")</f>
        <v>3.7643942731161815</v>
      </c>
    </row>
    <row r="77" spans="1:16">
      <c r="A77" t="s">
        <v>179</v>
      </c>
      <c r="B77" t="str">
        <f t="shared" si="26"/>
        <v>BSwf</v>
      </c>
      <c r="C77" t="str">
        <f t="shared" si="27"/>
        <v>BSwf_0-10</v>
      </c>
      <c r="D77">
        <v>3</v>
      </c>
      <c r="E77" t="s">
        <v>223</v>
      </c>
      <c r="F77" t="str">
        <f t="shared" si="10"/>
        <v/>
      </c>
      <c r="G77" s="167">
        <f>VLOOKUP($A77,'2019_Inc_17.02.20'!$A$18:$I$44,9,FALSE)</f>
        <v>43873.458333333336</v>
      </c>
      <c r="H77">
        <f t="shared" si="28"/>
        <v>2020</v>
      </c>
      <c r="I77">
        <f t="shared" si="21"/>
        <v>2</v>
      </c>
      <c r="J77">
        <f t="shared" si="22"/>
        <v>12.458333333335759</v>
      </c>
      <c r="K77" s="167">
        <f>VLOOKUP($A77,'2019_Inc_17.02.20'!$A$18:$B$44,2,FALSE)</f>
        <v>43874.479166666664</v>
      </c>
      <c r="L77">
        <f t="shared" si="29"/>
        <v>2020</v>
      </c>
      <c r="M77">
        <f t="shared" si="23"/>
        <v>2</v>
      </c>
      <c r="N77">
        <f t="shared" si="24"/>
        <v>13.479166666664241</v>
      </c>
      <c r="O77">
        <f t="shared" si="25"/>
        <v>1.0208333333284827</v>
      </c>
      <c r="P77" s="167">
        <f>IFERROR(VLOOKUP($A77,'2019_Inc_17.02.20'!$A$18:$O$44,14,FALSE),"")</f>
        <v>3.2873670981249696</v>
      </c>
    </row>
    <row r="78" spans="1:16">
      <c r="A78" t="s">
        <v>180</v>
      </c>
      <c r="B78" t="str">
        <f t="shared" si="26"/>
        <v>BSwf</v>
      </c>
      <c r="C78" t="str">
        <f t="shared" si="27"/>
        <v>BSwf_0-10</v>
      </c>
      <c r="D78">
        <v>3</v>
      </c>
      <c r="E78" t="s">
        <v>223</v>
      </c>
      <c r="F78" t="str">
        <f t="shared" si="10"/>
        <v/>
      </c>
      <c r="G78" s="167">
        <f>VLOOKUP($A78,'2019_Inc_17.02.20'!$A$18:$I$44,9,FALSE)</f>
        <v>43873.458333333336</v>
      </c>
      <c r="H78">
        <f t="shared" si="28"/>
        <v>2020</v>
      </c>
      <c r="I78">
        <f t="shared" si="21"/>
        <v>2</v>
      </c>
      <c r="J78">
        <f t="shared" si="22"/>
        <v>12.458333333335759</v>
      </c>
      <c r="K78" s="167">
        <f>VLOOKUP($A78,'2019_Inc_17.02.20'!$A$18:$B$44,2,FALSE)</f>
        <v>43874.479166666664</v>
      </c>
      <c r="L78">
        <f t="shared" si="29"/>
        <v>2020</v>
      </c>
      <c r="M78">
        <f t="shared" si="23"/>
        <v>2</v>
      </c>
      <c r="N78">
        <f t="shared" si="24"/>
        <v>13.479166666664241</v>
      </c>
      <c r="O78">
        <f t="shared" si="25"/>
        <v>1.0208333333284827</v>
      </c>
      <c r="P78" s="167">
        <f>IFERROR(VLOOKUP($A78,'2019_Inc_17.02.20'!$A$18:$O$44,14,FALSE),"")</f>
        <v>3.7990698516859522</v>
      </c>
    </row>
    <row r="79" spans="1:16">
      <c r="A79" t="s">
        <v>181</v>
      </c>
      <c r="B79" t="str">
        <f t="shared" si="26"/>
        <v>BSwf</v>
      </c>
      <c r="C79" t="str">
        <f t="shared" si="27"/>
        <v>BSwf_0-10</v>
      </c>
      <c r="D79">
        <v>3</v>
      </c>
      <c r="E79" t="s">
        <v>223</v>
      </c>
      <c r="F79" t="str">
        <f t="shared" si="10"/>
        <v/>
      </c>
      <c r="G79" s="167">
        <f>VLOOKUP($A79,'2019_Inc_17.02.20'!$A$18:$I$44,9,FALSE)</f>
        <v>43873.458333333336</v>
      </c>
      <c r="H79">
        <f t="shared" si="28"/>
        <v>2020</v>
      </c>
      <c r="I79">
        <f t="shared" si="21"/>
        <v>2</v>
      </c>
      <c r="J79">
        <f t="shared" si="22"/>
        <v>12.458333333335759</v>
      </c>
      <c r="K79" s="167">
        <f>VLOOKUP($A79,'2019_Inc_17.02.20'!$A$18:$B$44,2,FALSE)</f>
        <v>43874.479166666664</v>
      </c>
      <c r="L79">
        <f t="shared" si="29"/>
        <v>2020</v>
      </c>
      <c r="M79">
        <f t="shared" si="23"/>
        <v>2</v>
      </c>
      <c r="N79">
        <f t="shared" si="24"/>
        <v>13.479166666664241</v>
      </c>
      <c r="O79">
        <f t="shared" si="25"/>
        <v>1.0208333333284827</v>
      </c>
      <c r="P79" s="167">
        <f>IFERROR(VLOOKUP($A79,'2019_Inc_17.02.20'!$A$18:$O$44,14,FALSE),"")</f>
        <v>1.7029309563018278</v>
      </c>
    </row>
    <row r="80" spans="1:16">
      <c r="A80" t="s">
        <v>182</v>
      </c>
      <c r="B80" t="str">
        <f t="shared" si="26"/>
        <v>BSpp</v>
      </c>
      <c r="C80" t="str">
        <f t="shared" si="27"/>
        <v>BSpp_0-10</v>
      </c>
      <c r="D80">
        <v>3</v>
      </c>
      <c r="E80" t="s">
        <v>223</v>
      </c>
      <c r="F80" t="str">
        <f t="shared" si="10"/>
        <v/>
      </c>
      <c r="G80" s="167">
        <f>VLOOKUP($A80,'2019_Inc_17.02.20'!$A$18:$I$44,9,FALSE)</f>
        <v>43873.458333333336</v>
      </c>
      <c r="H80">
        <f t="shared" si="28"/>
        <v>2020</v>
      </c>
      <c r="I80">
        <f t="shared" si="21"/>
        <v>2</v>
      </c>
      <c r="J80">
        <f t="shared" si="22"/>
        <v>12.458333333335759</v>
      </c>
      <c r="K80" s="167">
        <f>VLOOKUP($A80,'2019_Inc_17.02.20'!$A$18:$B$44,2,FALSE)</f>
        <v>43874.479166666664</v>
      </c>
      <c r="L80">
        <f t="shared" si="29"/>
        <v>2020</v>
      </c>
      <c r="M80">
        <f t="shared" si="23"/>
        <v>2</v>
      </c>
      <c r="N80">
        <f t="shared" si="24"/>
        <v>13.479166666664241</v>
      </c>
      <c r="O80">
        <f t="shared" si="25"/>
        <v>1.0208333333284827</v>
      </c>
      <c r="P80" s="167">
        <f>IFERROR(VLOOKUP($A80,'2019_Inc_17.02.20'!$A$18:$O$44,14,FALSE),"")</f>
        <v>5.5063321612682401</v>
      </c>
    </row>
    <row r="81" spans="1:16">
      <c r="A81" t="s">
        <v>183</v>
      </c>
      <c r="B81" t="str">
        <f t="shared" si="26"/>
        <v>BSpp</v>
      </c>
      <c r="C81" t="str">
        <f t="shared" si="27"/>
        <v>BSpp_0-10</v>
      </c>
      <c r="D81">
        <v>3</v>
      </c>
      <c r="E81" t="s">
        <v>223</v>
      </c>
      <c r="F81" t="str">
        <f t="shared" si="10"/>
        <v/>
      </c>
      <c r="G81" s="167">
        <f>VLOOKUP($A81,'2019_Inc_17.02.20'!$A$18:$I$44,9,FALSE)</f>
        <v>43873.458333333336</v>
      </c>
      <c r="H81">
        <f t="shared" si="28"/>
        <v>2020</v>
      </c>
      <c r="I81">
        <f t="shared" si="21"/>
        <v>2</v>
      </c>
      <c r="J81">
        <f t="shared" si="22"/>
        <v>12.458333333335759</v>
      </c>
      <c r="K81" s="167">
        <f>VLOOKUP($A81,'2019_Inc_17.02.20'!$A$18:$B$44,2,FALSE)</f>
        <v>43874.479166666664</v>
      </c>
      <c r="L81">
        <f t="shared" si="29"/>
        <v>2020</v>
      </c>
      <c r="M81">
        <f t="shared" si="23"/>
        <v>2</v>
      </c>
      <c r="N81">
        <f t="shared" si="24"/>
        <v>13.479166666664241</v>
      </c>
      <c r="O81">
        <f t="shared" si="25"/>
        <v>1.0208333333284827</v>
      </c>
      <c r="P81" s="167">
        <f>IFERROR(VLOOKUP($A81,'2019_Inc_17.02.20'!$A$18:$O$44,14,FALSE),"")</f>
        <v>4.2131333880079849</v>
      </c>
    </row>
    <row r="82" spans="1:16">
      <c r="A82" t="s">
        <v>184</v>
      </c>
      <c r="B82" t="str">
        <f t="shared" si="26"/>
        <v>BSpp</v>
      </c>
      <c r="C82" t="str">
        <f t="shared" si="27"/>
        <v>BSpp_0-10</v>
      </c>
      <c r="D82">
        <v>3</v>
      </c>
      <c r="E82" t="s">
        <v>223</v>
      </c>
      <c r="F82" t="str">
        <f t="shared" si="10"/>
        <v/>
      </c>
      <c r="G82" s="167">
        <f>VLOOKUP($A82,'2019_Inc_17.02.20'!$A$18:$I$44,9,FALSE)</f>
        <v>43873.458333333336</v>
      </c>
      <c r="H82">
        <f t="shared" si="28"/>
        <v>2020</v>
      </c>
      <c r="I82">
        <f t="shared" si="21"/>
        <v>2</v>
      </c>
      <c r="J82">
        <f t="shared" si="22"/>
        <v>12.458333333335759</v>
      </c>
      <c r="K82" s="167">
        <f>VLOOKUP($A82,'2019_Inc_17.02.20'!$A$18:$B$44,2,FALSE)</f>
        <v>43874.479166666664</v>
      </c>
      <c r="L82">
        <f t="shared" si="29"/>
        <v>2020</v>
      </c>
      <c r="M82">
        <f t="shared" si="23"/>
        <v>2</v>
      </c>
      <c r="N82">
        <f t="shared" si="24"/>
        <v>13.479166666664241</v>
      </c>
      <c r="O82">
        <f t="shared" si="25"/>
        <v>1.0208333333284827</v>
      </c>
      <c r="P82" s="167">
        <f>IFERROR(VLOOKUP($A82,'2019_Inc_17.02.20'!$A$18:$O$44,14,FALSE),"")</f>
        <v>2.6253657815857983</v>
      </c>
    </row>
    <row r="83" spans="1:16">
      <c r="A83" s="30" t="s">
        <v>158</v>
      </c>
      <c r="B83" t="str">
        <f t="shared" si="26"/>
        <v>GRrf</v>
      </c>
      <c r="C83" t="str">
        <f t="shared" si="27"/>
        <v>GRrf_0-10</v>
      </c>
      <c r="D83">
        <v>4</v>
      </c>
      <c r="E83" t="s">
        <v>224</v>
      </c>
      <c r="F83" t="str">
        <f t="shared" si="10"/>
        <v/>
      </c>
      <c r="G83" s="167">
        <f>VLOOKUP($A83,'2019_Inc_19.02.20'!$A$18:$I$44,9,FALSE)</f>
        <v>43873.458333333336</v>
      </c>
      <c r="H83">
        <f t="shared" si="28"/>
        <v>2020</v>
      </c>
      <c r="I83">
        <f t="shared" si="21"/>
        <v>2</v>
      </c>
      <c r="J83">
        <f t="shared" si="22"/>
        <v>12.458333333335759</v>
      </c>
      <c r="K83" s="167">
        <f>VLOOKUP($A83,'2019_Inc_19.02.20'!$A$18:$B$44,2,FALSE)</f>
        <v>43880.458333333336</v>
      </c>
      <c r="L83">
        <f t="shared" si="29"/>
        <v>2020</v>
      </c>
      <c r="M83">
        <f t="shared" si="23"/>
        <v>2</v>
      </c>
      <c r="N83">
        <f t="shared" si="24"/>
        <v>19.458333333335759</v>
      </c>
      <c r="O83">
        <f t="shared" si="25"/>
        <v>7</v>
      </c>
      <c r="P83" s="167">
        <f>IFERROR(VLOOKUP($A83,'2019_Inc_19.02.20'!$A$18:$O$44,14,FALSE),"")</f>
        <v>4.5659194274921528</v>
      </c>
    </row>
    <row r="84" spans="1:16">
      <c r="A84" s="30" t="s">
        <v>159</v>
      </c>
      <c r="B84" t="str">
        <f t="shared" si="26"/>
        <v>GRrf</v>
      </c>
      <c r="C84" t="str">
        <f t="shared" si="27"/>
        <v>GRrf_0-10</v>
      </c>
      <c r="D84">
        <v>4</v>
      </c>
      <c r="E84" t="s">
        <v>224</v>
      </c>
      <c r="F84" t="str">
        <f t="shared" si="10"/>
        <v/>
      </c>
      <c r="G84" s="167">
        <f>VLOOKUP($A84,'2019_Inc_19.02.20'!$A$18:$I$44,9,FALSE)</f>
        <v>43873.458333333336</v>
      </c>
      <c r="H84">
        <f t="shared" si="28"/>
        <v>2020</v>
      </c>
      <c r="I84">
        <f t="shared" ref="I84:I110" si="30">MONTH(G84)</f>
        <v>2</v>
      </c>
      <c r="J84">
        <f t="shared" ref="J84:J110" si="31">DAY(G84)+G84-ROUNDDOWN(G84,0)</f>
        <v>12.458333333335759</v>
      </c>
      <c r="K84" s="167">
        <f>VLOOKUP($A84,'2019_Inc_19.02.20'!$A$18:$B$44,2,FALSE)</f>
        <v>43880.458333333336</v>
      </c>
      <c r="L84">
        <f t="shared" si="29"/>
        <v>2020</v>
      </c>
      <c r="M84">
        <f t="shared" ref="M84:M110" si="32">MONTH(K84)</f>
        <v>2</v>
      </c>
      <c r="N84">
        <f t="shared" ref="N84:N110" si="33">DAY(K84)+K84-ROUNDDOWN(K84,0)</f>
        <v>19.458333333335759</v>
      </c>
      <c r="O84">
        <f t="shared" ref="O84:O110" si="34">K84-G84</f>
        <v>7</v>
      </c>
      <c r="P84" s="167">
        <f>IFERROR(VLOOKUP($A84,'2019_Inc_19.02.20'!$A$18:$O$44,14,FALSE),"")</f>
        <v>2.0615977743732787</v>
      </c>
    </row>
    <row r="85" spans="1:16">
      <c r="A85" s="30" t="s">
        <v>160</v>
      </c>
      <c r="B85" t="str">
        <f t="shared" si="26"/>
        <v>GRrf</v>
      </c>
      <c r="C85" t="str">
        <f t="shared" si="27"/>
        <v>GRrf_0-10</v>
      </c>
      <c r="D85">
        <v>4</v>
      </c>
      <c r="E85" t="s">
        <v>224</v>
      </c>
      <c r="F85" t="str">
        <f t="shared" si="10"/>
        <v/>
      </c>
      <c r="G85" s="167">
        <f>VLOOKUP($A85,'2019_Inc_19.02.20'!$A$18:$I$44,9,FALSE)</f>
        <v>43873.458333333336</v>
      </c>
      <c r="H85">
        <f t="shared" si="28"/>
        <v>2020</v>
      </c>
      <c r="I85">
        <f t="shared" si="30"/>
        <v>2</v>
      </c>
      <c r="J85">
        <f t="shared" si="31"/>
        <v>12.458333333335759</v>
      </c>
      <c r="K85" s="167">
        <f>VLOOKUP($A85,'2019_Inc_19.02.20'!$A$18:$B$44,2,FALSE)</f>
        <v>43880.458333333336</v>
      </c>
      <c r="L85">
        <f t="shared" si="29"/>
        <v>2020</v>
      </c>
      <c r="M85">
        <f t="shared" si="32"/>
        <v>2</v>
      </c>
      <c r="N85">
        <f t="shared" si="33"/>
        <v>19.458333333335759</v>
      </c>
      <c r="O85">
        <f t="shared" si="34"/>
        <v>7</v>
      </c>
      <c r="P85" s="167">
        <f>IFERROR(VLOOKUP($A85,'2019_Inc_19.02.20'!$A$18:$O$44,14,FALSE),"")</f>
        <v>1.5264961008791822</v>
      </c>
    </row>
    <row r="86" spans="1:16">
      <c r="A86" s="30" t="s">
        <v>161</v>
      </c>
      <c r="B86" t="str">
        <f t="shared" si="26"/>
        <v>GRwf</v>
      </c>
      <c r="C86" t="str">
        <f t="shared" si="27"/>
        <v>GRwf_0-10</v>
      </c>
      <c r="D86">
        <v>4</v>
      </c>
      <c r="E86" t="s">
        <v>224</v>
      </c>
      <c r="F86" t="str">
        <f t="shared" si="10"/>
        <v/>
      </c>
      <c r="G86" s="167">
        <f>VLOOKUP($A86,'2019_Inc_19.02.20'!$A$18:$I$44,9,FALSE)</f>
        <v>43873.458333333336</v>
      </c>
      <c r="H86">
        <f t="shared" si="28"/>
        <v>2020</v>
      </c>
      <c r="I86">
        <f t="shared" si="30"/>
        <v>2</v>
      </c>
      <c r="J86">
        <f t="shared" si="31"/>
        <v>12.458333333335759</v>
      </c>
      <c r="K86" s="167">
        <f>VLOOKUP($A86,'2019_Inc_19.02.20'!$A$18:$B$44,2,FALSE)</f>
        <v>43880.458333333336</v>
      </c>
      <c r="L86">
        <f t="shared" si="29"/>
        <v>2020</v>
      </c>
      <c r="M86">
        <f t="shared" si="32"/>
        <v>2</v>
      </c>
      <c r="N86">
        <f t="shared" si="33"/>
        <v>19.458333333335759</v>
      </c>
      <c r="O86">
        <f t="shared" si="34"/>
        <v>7</v>
      </c>
      <c r="P86" s="167">
        <f>IFERROR(VLOOKUP($A86,'2019_Inc_19.02.20'!$A$18:$O$44,14,FALSE),"")</f>
        <v>5.6565321421680066</v>
      </c>
    </row>
    <row r="87" spans="1:16">
      <c r="A87" s="30" t="s">
        <v>162</v>
      </c>
      <c r="B87" t="str">
        <f t="shared" si="26"/>
        <v>GRwf</v>
      </c>
      <c r="C87" t="str">
        <f t="shared" si="27"/>
        <v>GRwf_0-10</v>
      </c>
      <c r="D87">
        <v>4</v>
      </c>
      <c r="E87" t="s">
        <v>224</v>
      </c>
      <c r="F87" t="str">
        <f t="shared" si="10"/>
        <v/>
      </c>
      <c r="G87" s="167">
        <f>VLOOKUP($A87,'2019_Inc_19.02.20'!$A$18:$I$44,9,FALSE)</f>
        <v>43873.458333333336</v>
      </c>
      <c r="H87">
        <f t="shared" si="28"/>
        <v>2020</v>
      </c>
      <c r="I87">
        <f t="shared" si="30"/>
        <v>2</v>
      </c>
      <c r="J87">
        <f t="shared" si="31"/>
        <v>12.458333333335759</v>
      </c>
      <c r="K87" s="167">
        <f>VLOOKUP($A87,'2019_Inc_19.02.20'!$A$18:$B$44,2,FALSE)</f>
        <v>43880.458333333336</v>
      </c>
      <c r="L87">
        <f t="shared" si="29"/>
        <v>2020</v>
      </c>
      <c r="M87">
        <f t="shared" si="32"/>
        <v>2</v>
      </c>
      <c r="N87">
        <f t="shared" si="33"/>
        <v>19.458333333335759</v>
      </c>
      <c r="O87">
        <f t="shared" si="34"/>
        <v>7</v>
      </c>
      <c r="P87" s="167">
        <f>IFERROR(VLOOKUP($A87,'2019_Inc_19.02.20'!$A$18:$O$44,14,FALSE),"")</f>
        <v>3.2621955209184526</v>
      </c>
    </row>
    <row r="88" spans="1:16">
      <c r="A88" s="30" t="s">
        <v>163</v>
      </c>
      <c r="B88" t="str">
        <f t="shared" si="26"/>
        <v>GRwf</v>
      </c>
      <c r="C88" t="str">
        <f t="shared" si="27"/>
        <v>GRwf_0-10</v>
      </c>
      <c r="D88">
        <v>4</v>
      </c>
      <c r="E88" t="s">
        <v>224</v>
      </c>
      <c r="F88" t="str">
        <f t="shared" si="10"/>
        <v/>
      </c>
      <c r="G88" s="167">
        <f>VLOOKUP($A88,'2019_Inc_19.02.20'!$A$18:$I$44,9,FALSE)</f>
        <v>43873.458333333336</v>
      </c>
      <c r="H88">
        <f t="shared" si="28"/>
        <v>2020</v>
      </c>
      <c r="I88">
        <f t="shared" si="30"/>
        <v>2</v>
      </c>
      <c r="J88">
        <f t="shared" si="31"/>
        <v>12.458333333335759</v>
      </c>
      <c r="K88" s="167">
        <f>VLOOKUP($A88,'2019_Inc_19.02.20'!$A$18:$B$44,2,FALSE)</f>
        <v>43880.458333333336</v>
      </c>
      <c r="L88">
        <f t="shared" si="29"/>
        <v>2020</v>
      </c>
      <c r="M88">
        <f t="shared" si="32"/>
        <v>2</v>
      </c>
      <c r="N88">
        <f t="shared" si="33"/>
        <v>19.458333333335759</v>
      </c>
      <c r="O88">
        <f t="shared" si="34"/>
        <v>7</v>
      </c>
      <c r="P88" s="167">
        <f>IFERROR(VLOOKUP($A88,'2019_Inc_19.02.20'!$A$18:$O$44,14,FALSE),"")</f>
        <v>3.5262060662454977</v>
      </c>
    </row>
    <row r="89" spans="1:16">
      <c r="A89" s="30" t="s">
        <v>164</v>
      </c>
      <c r="B89" t="str">
        <f t="shared" si="26"/>
        <v>GRpp</v>
      </c>
      <c r="C89" t="str">
        <f t="shared" si="27"/>
        <v>GRpp_0-10</v>
      </c>
      <c r="D89">
        <v>4</v>
      </c>
      <c r="E89" t="s">
        <v>224</v>
      </c>
      <c r="F89" t="str">
        <f t="shared" si="10"/>
        <v/>
      </c>
      <c r="G89" s="167">
        <f>VLOOKUP($A89,'2019_Inc_19.02.20'!$A$18:$I$44,9,FALSE)</f>
        <v>43873.458333333336</v>
      </c>
      <c r="H89">
        <f t="shared" si="28"/>
        <v>2020</v>
      </c>
      <c r="I89">
        <f t="shared" si="30"/>
        <v>2</v>
      </c>
      <c r="J89">
        <f t="shared" si="31"/>
        <v>12.458333333335759</v>
      </c>
      <c r="K89" s="167">
        <f>VLOOKUP($A89,'2019_Inc_19.02.20'!$A$18:$B$44,2,FALSE)</f>
        <v>43880.458333333336</v>
      </c>
      <c r="L89">
        <f t="shared" si="29"/>
        <v>2020</v>
      </c>
      <c r="M89">
        <f t="shared" si="32"/>
        <v>2</v>
      </c>
      <c r="N89">
        <f t="shared" si="33"/>
        <v>19.458333333335759</v>
      </c>
      <c r="O89">
        <f t="shared" si="34"/>
        <v>7</v>
      </c>
      <c r="P89" s="167">
        <f>IFERROR(VLOOKUP($A89,'2019_Inc_19.02.20'!$A$18:$O$44,14,FALSE),"")</f>
        <v>12.090563539357523</v>
      </c>
    </row>
    <row r="90" spans="1:16">
      <c r="A90" s="30" t="s">
        <v>165</v>
      </c>
      <c r="B90" t="str">
        <f t="shared" si="26"/>
        <v>GRpp</v>
      </c>
      <c r="C90" t="str">
        <f t="shared" si="27"/>
        <v>GRpp_0-10</v>
      </c>
      <c r="D90">
        <v>4</v>
      </c>
      <c r="E90" t="s">
        <v>224</v>
      </c>
      <c r="F90" t="str">
        <f t="shared" si="10"/>
        <v/>
      </c>
      <c r="G90" s="167">
        <f>VLOOKUP($A90,'2019_Inc_19.02.20'!$A$18:$I$44,9,FALSE)</f>
        <v>43873.458333333336</v>
      </c>
      <c r="H90">
        <f t="shared" si="28"/>
        <v>2020</v>
      </c>
      <c r="I90">
        <f t="shared" si="30"/>
        <v>2</v>
      </c>
      <c r="J90">
        <f t="shared" si="31"/>
        <v>12.458333333335759</v>
      </c>
      <c r="K90" s="167">
        <f>VLOOKUP($A90,'2019_Inc_19.02.20'!$A$18:$B$44,2,FALSE)</f>
        <v>43880.458333333336</v>
      </c>
      <c r="L90">
        <f t="shared" si="29"/>
        <v>2020</v>
      </c>
      <c r="M90">
        <f t="shared" si="32"/>
        <v>2</v>
      </c>
      <c r="N90">
        <f t="shared" si="33"/>
        <v>19.458333333335759</v>
      </c>
      <c r="O90">
        <f t="shared" si="34"/>
        <v>7</v>
      </c>
      <c r="P90" s="167">
        <f>IFERROR(VLOOKUP($A90,'2019_Inc_19.02.20'!$A$18:$O$44,14,FALSE),"")</f>
        <v>9.6980944421194959</v>
      </c>
    </row>
    <row r="91" spans="1:16">
      <c r="A91" s="30" t="s">
        <v>166</v>
      </c>
      <c r="B91" t="str">
        <f t="shared" si="26"/>
        <v>GRpp</v>
      </c>
      <c r="C91" t="str">
        <f t="shared" si="27"/>
        <v>GRpp_0-10</v>
      </c>
      <c r="D91">
        <v>4</v>
      </c>
      <c r="E91" t="s">
        <v>224</v>
      </c>
      <c r="F91" t="str">
        <f t="shared" si="10"/>
        <v/>
      </c>
      <c r="G91" s="167">
        <f>VLOOKUP($A91,'2019_Inc_19.02.20'!$A$18:$I$44,9,FALSE)</f>
        <v>43873.458333333336</v>
      </c>
      <c r="H91">
        <f t="shared" si="28"/>
        <v>2020</v>
      </c>
      <c r="I91">
        <f t="shared" si="30"/>
        <v>2</v>
      </c>
      <c r="J91">
        <f t="shared" si="31"/>
        <v>12.458333333335759</v>
      </c>
      <c r="K91" s="167">
        <f>VLOOKUP($A91,'2019_Inc_19.02.20'!$A$18:$B$44,2,FALSE)</f>
        <v>43880.458333333336</v>
      </c>
      <c r="L91">
        <f t="shared" si="29"/>
        <v>2020</v>
      </c>
      <c r="M91">
        <f t="shared" si="32"/>
        <v>2</v>
      </c>
      <c r="N91">
        <f t="shared" si="33"/>
        <v>19.458333333335759</v>
      </c>
      <c r="O91">
        <f t="shared" si="34"/>
        <v>7</v>
      </c>
      <c r="P91" s="167">
        <f>IFERROR(VLOOKUP($A91,'2019_Inc_19.02.20'!$A$18:$O$44,14,FALSE),"")</f>
        <v>3.8403916483507827</v>
      </c>
    </row>
    <row r="92" spans="1:16">
      <c r="A92" s="30" t="s">
        <v>167</v>
      </c>
      <c r="B92" t="str">
        <f t="shared" si="26"/>
        <v>ANrf</v>
      </c>
      <c r="C92" t="str">
        <f t="shared" si="27"/>
        <v>ANrf_0-10</v>
      </c>
      <c r="D92">
        <v>4</v>
      </c>
      <c r="E92" t="s">
        <v>224</v>
      </c>
      <c r="F92" t="str">
        <f t="shared" si="10"/>
        <v/>
      </c>
      <c r="G92" s="167">
        <f>VLOOKUP($A92,'2019_Inc_19.02.20'!$A$18:$I$44,9,FALSE)</f>
        <v>43873.458333333336</v>
      </c>
      <c r="H92">
        <f t="shared" si="28"/>
        <v>2020</v>
      </c>
      <c r="I92">
        <f t="shared" si="30"/>
        <v>2</v>
      </c>
      <c r="J92">
        <f t="shared" si="31"/>
        <v>12.458333333335759</v>
      </c>
      <c r="K92" s="167">
        <f>VLOOKUP($A92,'2019_Inc_19.02.20'!$A$18:$B$44,2,FALSE)</f>
        <v>43880.458333333336</v>
      </c>
      <c r="L92">
        <f t="shared" si="29"/>
        <v>2020</v>
      </c>
      <c r="M92">
        <f t="shared" si="32"/>
        <v>2</v>
      </c>
      <c r="N92">
        <f t="shared" si="33"/>
        <v>19.458333333335759</v>
      </c>
      <c r="O92">
        <f t="shared" si="34"/>
        <v>7</v>
      </c>
      <c r="P92" s="167">
        <f>IFERROR(VLOOKUP($A92,'2019_Inc_19.02.20'!$A$18:$O$44,14,FALSE),"")</f>
        <v>4.7294631285622373</v>
      </c>
    </row>
    <row r="93" spans="1:16">
      <c r="A93" s="30" t="s">
        <v>168</v>
      </c>
      <c r="B93" t="str">
        <f t="shared" si="26"/>
        <v>ANrf</v>
      </c>
      <c r="C93" t="str">
        <f t="shared" si="27"/>
        <v>ANrf_0-10</v>
      </c>
      <c r="D93">
        <v>4</v>
      </c>
      <c r="E93" t="s">
        <v>224</v>
      </c>
      <c r="F93" t="str">
        <f t="shared" ref="F93:F156" si="35">IF(AND(D93&lt;&gt;D92,K93=K92),"fix meas date","")</f>
        <v/>
      </c>
      <c r="G93" s="167">
        <f>VLOOKUP($A93,'2019_Inc_19.02.20'!$A$18:$I$44,9,FALSE)</f>
        <v>43873.458333333336</v>
      </c>
      <c r="H93">
        <f t="shared" si="28"/>
        <v>2020</v>
      </c>
      <c r="I93">
        <f t="shared" si="30"/>
        <v>2</v>
      </c>
      <c r="J93">
        <f t="shared" si="31"/>
        <v>12.458333333335759</v>
      </c>
      <c r="K93" s="167">
        <f>VLOOKUP($A93,'2019_Inc_19.02.20'!$A$18:$B$44,2,FALSE)</f>
        <v>43880.458333333336</v>
      </c>
      <c r="L93">
        <f t="shared" si="29"/>
        <v>2020</v>
      </c>
      <c r="M93">
        <f t="shared" si="32"/>
        <v>2</v>
      </c>
      <c r="N93">
        <f t="shared" si="33"/>
        <v>19.458333333335759</v>
      </c>
      <c r="O93">
        <f t="shared" si="34"/>
        <v>7</v>
      </c>
      <c r="P93" s="167">
        <f>IFERROR(VLOOKUP($A93,'2019_Inc_19.02.20'!$A$18:$O$44,14,FALSE),"")</f>
        <v>4.2572261357469054</v>
      </c>
    </row>
    <row r="94" spans="1:16">
      <c r="A94" s="30" t="s">
        <v>169</v>
      </c>
      <c r="B94" t="str">
        <f t="shared" si="26"/>
        <v>ANrf</v>
      </c>
      <c r="C94" t="str">
        <f t="shared" si="27"/>
        <v>ANrf_0-10</v>
      </c>
      <c r="D94">
        <v>4</v>
      </c>
      <c r="E94" t="s">
        <v>224</v>
      </c>
      <c r="F94" t="str">
        <f t="shared" si="35"/>
        <v/>
      </c>
      <c r="G94" s="167">
        <f>VLOOKUP($A94,'2019_Inc_19.02.20'!$A$18:$I$44,9,FALSE)</f>
        <v>43873.458333333336</v>
      </c>
      <c r="H94">
        <f t="shared" si="28"/>
        <v>2020</v>
      </c>
      <c r="I94">
        <f t="shared" si="30"/>
        <v>2</v>
      </c>
      <c r="J94">
        <f t="shared" si="31"/>
        <v>12.458333333335759</v>
      </c>
      <c r="K94" s="167">
        <f>VLOOKUP($A94,'2019_Inc_19.02.20'!$A$18:$B$44,2,FALSE)</f>
        <v>43880.458333333336</v>
      </c>
      <c r="L94">
        <f t="shared" si="29"/>
        <v>2020</v>
      </c>
      <c r="M94">
        <f t="shared" si="32"/>
        <v>2</v>
      </c>
      <c r="N94">
        <f t="shared" si="33"/>
        <v>19.458333333335759</v>
      </c>
      <c r="O94">
        <f t="shared" si="34"/>
        <v>7</v>
      </c>
      <c r="P94" s="167">
        <f>IFERROR(VLOOKUP($A94,'2019_Inc_19.02.20'!$A$18:$O$44,14,FALSE),"")</f>
        <v>5.4590264096529104</v>
      </c>
    </row>
    <row r="95" spans="1:16">
      <c r="A95" t="s">
        <v>170</v>
      </c>
      <c r="B95" t="str">
        <f t="shared" si="26"/>
        <v>ANwf</v>
      </c>
      <c r="C95" t="str">
        <f t="shared" si="27"/>
        <v>ANwf_0-10</v>
      </c>
      <c r="D95">
        <v>4</v>
      </c>
      <c r="E95" t="s">
        <v>224</v>
      </c>
      <c r="F95" t="str">
        <f t="shared" si="35"/>
        <v/>
      </c>
      <c r="G95" s="167">
        <f>VLOOKUP($A95,'2019_Inc_19.02.20'!$A$18:$I$44,9,FALSE)</f>
        <v>43873.458333333336</v>
      </c>
      <c r="H95">
        <f t="shared" si="28"/>
        <v>2020</v>
      </c>
      <c r="I95">
        <f t="shared" si="30"/>
        <v>2</v>
      </c>
      <c r="J95">
        <f t="shared" si="31"/>
        <v>12.458333333335759</v>
      </c>
      <c r="K95" s="167">
        <f>VLOOKUP($A95,'2019_Inc_19.02.20'!$A$18:$B$44,2,FALSE)</f>
        <v>43880.458333333336</v>
      </c>
      <c r="L95">
        <f t="shared" si="29"/>
        <v>2020</v>
      </c>
      <c r="M95">
        <f t="shared" si="32"/>
        <v>2</v>
      </c>
      <c r="N95">
        <f t="shared" si="33"/>
        <v>19.458333333335759</v>
      </c>
      <c r="O95">
        <f t="shared" si="34"/>
        <v>7</v>
      </c>
      <c r="P95" s="167">
        <f>IFERROR(VLOOKUP($A95,'2019_Inc_19.02.20'!$A$18:$O$44,14,FALSE),"")</f>
        <v>4.467731296547754</v>
      </c>
    </row>
    <row r="96" spans="1:16">
      <c r="A96" t="s">
        <v>171</v>
      </c>
      <c r="B96" t="str">
        <f t="shared" si="26"/>
        <v>ANwf</v>
      </c>
      <c r="C96" t="str">
        <f t="shared" si="27"/>
        <v>ANwf_0-10</v>
      </c>
      <c r="D96">
        <v>4</v>
      </c>
      <c r="E96" t="s">
        <v>224</v>
      </c>
      <c r="F96" t="str">
        <f t="shared" si="35"/>
        <v/>
      </c>
      <c r="G96" s="167">
        <f>VLOOKUP($A96,'2019_Inc_19.02.20'!$A$18:$I$44,9,FALSE)</f>
        <v>43873.458333333336</v>
      </c>
      <c r="H96">
        <f t="shared" si="28"/>
        <v>2020</v>
      </c>
      <c r="I96">
        <f t="shared" si="30"/>
        <v>2</v>
      </c>
      <c r="J96">
        <f t="shared" si="31"/>
        <v>12.458333333335759</v>
      </c>
      <c r="K96" s="167">
        <f>VLOOKUP($A96,'2019_Inc_19.02.20'!$A$18:$B$44,2,FALSE)</f>
        <v>43880.479166666664</v>
      </c>
      <c r="L96">
        <f t="shared" si="29"/>
        <v>2020</v>
      </c>
      <c r="M96">
        <f t="shared" si="32"/>
        <v>2</v>
      </c>
      <c r="N96">
        <f t="shared" si="33"/>
        <v>19.479166666664241</v>
      </c>
      <c r="O96">
        <f t="shared" si="34"/>
        <v>7.0208333333284827</v>
      </c>
      <c r="P96" s="167">
        <f>IFERROR(VLOOKUP($A96,'2019_Inc_19.02.20'!$A$18:$O$44,14,FALSE),"")</f>
        <v>4.6456282821198318</v>
      </c>
    </row>
    <row r="97" spans="1:16">
      <c r="A97" t="s">
        <v>172</v>
      </c>
      <c r="B97" t="str">
        <f t="shared" si="26"/>
        <v>ANwf</v>
      </c>
      <c r="C97" t="str">
        <f t="shared" si="27"/>
        <v>ANwf_0-10</v>
      </c>
      <c r="D97">
        <v>4</v>
      </c>
      <c r="E97" t="s">
        <v>224</v>
      </c>
      <c r="F97" t="str">
        <f t="shared" si="35"/>
        <v/>
      </c>
      <c r="G97" s="167">
        <f>VLOOKUP($A97,'2019_Inc_19.02.20'!$A$18:$I$44,9,FALSE)</f>
        <v>43873.458333333336</v>
      </c>
      <c r="H97">
        <f t="shared" si="28"/>
        <v>2020</v>
      </c>
      <c r="I97">
        <f t="shared" si="30"/>
        <v>2</v>
      </c>
      <c r="J97">
        <f t="shared" si="31"/>
        <v>12.458333333335759</v>
      </c>
      <c r="K97" s="167">
        <f>VLOOKUP($A97,'2019_Inc_19.02.20'!$A$18:$B$44,2,FALSE)</f>
        <v>43880.479166666664</v>
      </c>
      <c r="L97">
        <f t="shared" si="29"/>
        <v>2020</v>
      </c>
      <c r="M97">
        <f t="shared" si="32"/>
        <v>2</v>
      </c>
      <c r="N97">
        <f t="shared" si="33"/>
        <v>19.479166666664241</v>
      </c>
      <c r="O97">
        <f t="shared" si="34"/>
        <v>7.0208333333284827</v>
      </c>
      <c r="P97" s="167">
        <f>IFERROR(VLOOKUP($A97,'2019_Inc_19.02.20'!$A$18:$O$44,14,FALSE),"")</f>
        <v>5.4655930325216193</v>
      </c>
    </row>
    <row r="98" spans="1:16">
      <c r="A98" t="s">
        <v>173</v>
      </c>
      <c r="B98" t="str">
        <f t="shared" si="26"/>
        <v>ANpp</v>
      </c>
      <c r="C98" t="str">
        <f t="shared" si="27"/>
        <v>ANpp_0-10</v>
      </c>
      <c r="D98">
        <v>4</v>
      </c>
      <c r="E98" t="s">
        <v>224</v>
      </c>
      <c r="F98" t="str">
        <f t="shared" si="35"/>
        <v/>
      </c>
      <c r="G98" s="167">
        <f>VLOOKUP($A98,'2019_Inc_19.02.20'!$A$18:$I$44,9,FALSE)</f>
        <v>43873.458333333336</v>
      </c>
      <c r="H98">
        <f t="shared" si="28"/>
        <v>2020</v>
      </c>
      <c r="I98">
        <f t="shared" si="30"/>
        <v>2</v>
      </c>
      <c r="J98">
        <f t="shared" si="31"/>
        <v>12.458333333335759</v>
      </c>
      <c r="K98" s="167">
        <f>VLOOKUP($A98,'2019_Inc_19.02.20'!$A$18:$B$44,2,FALSE)</f>
        <v>43880.479166666664</v>
      </c>
      <c r="L98">
        <f t="shared" si="29"/>
        <v>2020</v>
      </c>
      <c r="M98">
        <f t="shared" si="32"/>
        <v>2</v>
      </c>
      <c r="N98">
        <f t="shared" si="33"/>
        <v>19.479166666664241</v>
      </c>
      <c r="O98">
        <f t="shared" si="34"/>
        <v>7.0208333333284827</v>
      </c>
      <c r="P98" s="167">
        <f>IFERROR(VLOOKUP($A98,'2019_Inc_19.02.20'!$A$18:$O$44,14,FALSE),"")</f>
        <v>10.417469415054351</v>
      </c>
    </row>
    <row r="99" spans="1:16">
      <c r="A99" t="s">
        <v>174</v>
      </c>
      <c r="B99" t="str">
        <f t="shared" si="26"/>
        <v>ANpp</v>
      </c>
      <c r="C99" t="str">
        <f t="shared" si="27"/>
        <v>ANpp_0-10</v>
      </c>
      <c r="D99">
        <v>4</v>
      </c>
      <c r="E99" t="s">
        <v>224</v>
      </c>
      <c r="F99" t="str">
        <f t="shared" si="35"/>
        <v/>
      </c>
      <c r="G99" s="167">
        <f>VLOOKUP($A99,'2019_Inc_19.02.20'!$A$18:$I$44,9,FALSE)</f>
        <v>43873.458333333336</v>
      </c>
      <c r="H99">
        <f t="shared" si="28"/>
        <v>2020</v>
      </c>
      <c r="I99">
        <f t="shared" si="30"/>
        <v>2</v>
      </c>
      <c r="J99">
        <f t="shared" si="31"/>
        <v>12.458333333335759</v>
      </c>
      <c r="K99" s="167">
        <f>VLOOKUP($A99,'2019_Inc_19.02.20'!$A$18:$B$44,2,FALSE)</f>
        <v>43880.479166666664</v>
      </c>
      <c r="L99">
        <f t="shared" si="29"/>
        <v>2020</v>
      </c>
      <c r="M99">
        <f t="shared" si="32"/>
        <v>2</v>
      </c>
      <c r="N99">
        <f t="shared" si="33"/>
        <v>19.479166666664241</v>
      </c>
      <c r="O99">
        <f t="shared" si="34"/>
        <v>7.0208333333284827</v>
      </c>
      <c r="P99" s="167">
        <f>IFERROR(VLOOKUP($A99,'2019_Inc_19.02.20'!$A$18:$O$44,14,FALSE),"")</f>
        <v>4.6448193669910989</v>
      </c>
    </row>
    <row r="100" spans="1:16">
      <c r="A100" t="s">
        <v>175</v>
      </c>
      <c r="B100" t="str">
        <f t="shared" si="26"/>
        <v>ANpp</v>
      </c>
      <c r="C100" t="str">
        <f t="shared" si="27"/>
        <v>ANpp_0-10</v>
      </c>
      <c r="D100">
        <v>4</v>
      </c>
      <c r="E100" t="s">
        <v>224</v>
      </c>
      <c r="F100" t="str">
        <f t="shared" si="35"/>
        <v/>
      </c>
      <c r="G100" s="167">
        <f>VLOOKUP($A100,'2019_Inc_19.02.20'!$A$18:$I$44,9,FALSE)</f>
        <v>43873.458333333336</v>
      </c>
      <c r="H100">
        <f t="shared" si="28"/>
        <v>2020</v>
      </c>
      <c r="I100">
        <f t="shared" si="30"/>
        <v>2</v>
      </c>
      <c r="J100">
        <f t="shared" si="31"/>
        <v>12.458333333335759</v>
      </c>
      <c r="K100" s="167">
        <f>VLOOKUP($A100,'2019_Inc_19.02.20'!$A$18:$B$44,2,FALSE)</f>
        <v>43880.479166666664</v>
      </c>
      <c r="L100">
        <f t="shared" si="29"/>
        <v>2020</v>
      </c>
      <c r="M100">
        <f t="shared" si="32"/>
        <v>2</v>
      </c>
      <c r="N100">
        <f t="shared" si="33"/>
        <v>19.479166666664241</v>
      </c>
      <c r="O100">
        <f t="shared" si="34"/>
        <v>7.0208333333284827</v>
      </c>
      <c r="P100" s="167">
        <f>IFERROR(VLOOKUP($A100,'2019_Inc_19.02.20'!$A$18:$O$44,14,FALSE),"")</f>
        <v>5.054027254283457</v>
      </c>
    </row>
    <row r="101" spans="1:16">
      <c r="A101" t="s">
        <v>176</v>
      </c>
      <c r="B101" t="str">
        <f t="shared" si="26"/>
        <v>BSrf</v>
      </c>
      <c r="C101" t="str">
        <f t="shared" si="27"/>
        <v>BSrf_0-10</v>
      </c>
      <c r="D101">
        <v>4</v>
      </c>
      <c r="E101" t="s">
        <v>224</v>
      </c>
      <c r="F101" t="str">
        <f t="shared" si="35"/>
        <v/>
      </c>
      <c r="G101" s="167">
        <f>VLOOKUP($A101,'2019_Inc_19.02.20'!$A$18:$I$44,9,FALSE)</f>
        <v>43873.458333333336</v>
      </c>
      <c r="H101">
        <f t="shared" si="28"/>
        <v>2020</v>
      </c>
      <c r="I101">
        <f t="shared" si="30"/>
        <v>2</v>
      </c>
      <c r="J101">
        <f t="shared" si="31"/>
        <v>12.458333333335759</v>
      </c>
      <c r="K101" s="167">
        <f>VLOOKUP($A101,'2019_Inc_19.02.20'!$A$18:$B$44,2,FALSE)</f>
        <v>43880.479166666664</v>
      </c>
      <c r="L101">
        <f t="shared" si="29"/>
        <v>2020</v>
      </c>
      <c r="M101">
        <f t="shared" si="32"/>
        <v>2</v>
      </c>
      <c r="N101">
        <f t="shared" si="33"/>
        <v>19.479166666664241</v>
      </c>
      <c r="O101">
        <f t="shared" si="34"/>
        <v>7.0208333333284827</v>
      </c>
      <c r="P101" s="167">
        <f>IFERROR(VLOOKUP($A101,'2019_Inc_19.02.20'!$A$18:$O$44,14,FALSE),"")</f>
        <v>4.4787803852819001</v>
      </c>
    </row>
    <row r="102" spans="1:16">
      <c r="A102" t="s">
        <v>177</v>
      </c>
      <c r="B102" t="str">
        <f t="shared" si="26"/>
        <v>BSrf</v>
      </c>
      <c r="C102" t="str">
        <f t="shared" si="27"/>
        <v>BSrf_0-10</v>
      </c>
      <c r="D102">
        <v>4</v>
      </c>
      <c r="E102" t="s">
        <v>224</v>
      </c>
      <c r="F102" t="str">
        <f t="shared" si="35"/>
        <v/>
      </c>
      <c r="G102" s="167">
        <f>VLOOKUP($A102,'2019_Inc_19.02.20'!$A$18:$I$44,9,FALSE)</f>
        <v>43873.458333333336</v>
      </c>
      <c r="H102">
        <f t="shared" si="28"/>
        <v>2020</v>
      </c>
      <c r="I102">
        <f t="shared" si="30"/>
        <v>2</v>
      </c>
      <c r="J102">
        <f t="shared" si="31"/>
        <v>12.458333333335759</v>
      </c>
      <c r="K102" s="167">
        <f>VLOOKUP($A102,'2019_Inc_19.02.20'!$A$18:$B$44,2,FALSE)</f>
        <v>43880.479166666664</v>
      </c>
      <c r="L102">
        <f t="shared" si="29"/>
        <v>2020</v>
      </c>
      <c r="M102">
        <f t="shared" si="32"/>
        <v>2</v>
      </c>
      <c r="N102">
        <f t="shared" si="33"/>
        <v>19.479166666664241</v>
      </c>
      <c r="O102">
        <f t="shared" si="34"/>
        <v>7.0208333333284827</v>
      </c>
      <c r="P102" s="167">
        <f>IFERROR(VLOOKUP($A102,'2019_Inc_19.02.20'!$A$18:$O$44,14,FALSE),"")</f>
        <v>4.4015445651205667</v>
      </c>
    </row>
    <row r="103" spans="1:16">
      <c r="A103" t="s">
        <v>178</v>
      </c>
      <c r="B103" t="str">
        <f t="shared" si="26"/>
        <v>BSrf</v>
      </c>
      <c r="C103" t="str">
        <f t="shared" si="27"/>
        <v>BSrf_0-10</v>
      </c>
      <c r="D103">
        <v>4</v>
      </c>
      <c r="E103" t="s">
        <v>224</v>
      </c>
      <c r="F103" t="str">
        <f t="shared" si="35"/>
        <v/>
      </c>
      <c r="G103" s="167">
        <f>VLOOKUP($A103,'2019_Inc_19.02.20'!$A$18:$I$44,9,FALSE)</f>
        <v>43873.458333333336</v>
      </c>
      <c r="H103">
        <f t="shared" si="28"/>
        <v>2020</v>
      </c>
      <c r="I103">
        <f t="shared" si="30"/>
        <v>2</v>
      </c>
      <c r="J103">
        <f t="shared" si="31"/>
        <v>12.458333333335759</v>
      </c>
      <c r="K103" s="167">
        <f>VLOOKUP($A103,'2019_Inc_19.02.20'!$A$18:$B$44,2,FALSE)</f>
        <v>43880.479166666664</v>
      </c>
      <c r="L103">
        <f t="shared" si="29"/>
        <v>2020</v>
      </c>
      <c r="M103">
        <f t="shared" si="32"/>
        <v>2</v>
      </c>
      <c r="N103">
        <f t="shared" si="33"/>
        <v>19.479166666664241</v>
      </c>
      <c r="O103">
        <f t="shared" si="34"/>
        <v>7.0208333333284827</v>
      </c>
      <c r="P103" s="167">
        <f>IFERROR(VLOOKUP($A103,'2019_Inc_19.02.20'!$A$18:$O$44,14,FALSE),"")</f>
        <v>4.2834223259586581</v>
      </c>
    </row>
    <row r="104" spans="1:16">
      <c r="A104" t="s">
        <v>179</v>
      </c>
      <c r="B104" t="str">
        <f t="shared" si="26"/>
        <v>BSwf</v>
      </c>
      <c r="C104" t="str">
        <f t="shared" si="27"/>
        <v>BSwf_0-10</v>
      </c>
      <c r="D104">
        <v>4</v>
      </c>
      <c r="E104" t="s">
        <v>224</v>
      </c>
      <c r="F104" t="str">
        <f t="shared" si="35"/>
        <v/>
      </c>
      <c r="G104" s="167">
        <f>VLOOKUP($A104,'2019_Inc_19.02.20'!$A$18:$I$44,9,FALSE)</f>
        <v>43873.458333333336</v>
      </c>
      <c r="H104">
        <f t="shared" si="28"/>
        <v>2020</v>
      </c>
      <c r="I104">
        <f t="shared" si="30"/>
        <v>2</v>
      </c>
      <c r="J104">
        <f t="shared" si="31"/>
        <v>12.458333333335759</v>
      </c>
      <c r="K104" s="167">
        <f>VLOOKUP($A104,'2019_Inc_19.02.20'!$A$18:$B$44,2,FALSE)</f>
        <v>43880.479166666664</v>
      </c>
      <c r="L104">
        <f t="shared" si="29"/>
        <v>2020</v>
      </c>
      <c r="M104">
        <f t="shared" si="32"/>
        <v>2</v>
      </c>
      <c r="N104">
        <f t="shared" si="33"/>
        <v>19.479166666664241</v>
      </c>
      <c r="O104">
        <f t="shared" si="34"/>
        <v>7.0208333333284827</v>
      </c>
      <c r="P104" s="167">
        <f>IFERROR(VLOOKUP($A104,'2019_Inc_19.02.20'!$A$18:$O$44,14,FALSE),"")</f>
        <v>4.0952223224229511</v>
      </c>
    </row>
    <row r="105" spans="1:16">
      <c r="A105" t="s">
        <v>180</v>
      </c>
      <c r="B105" t="str">
        <f t="shared" si="26"/>
        <v>BSwf</v>
      </c>
      <c r="C105" t="str">
        <f t="shared" si="27"/>
        <v>BSwf_0-10</v>
      </c>
      <c r="D105">
        <v>4</v>
      </c>
      <c r="E105" t="s">
        <v>224</v>
      </c>
      <c r="F105" t="str">
        <f t="shared" si="35"/>
        <v/>
      </c>
      <c r="G105" s="167">
        <f>VLOOKUP($A105,'2019_Inc_19.02.20'!$A$18:$I$44,9,FALSE)</f>
        <v>43873.458333333336</v>
      </c>
      <c r="H105">
        <f t="shared" si="28"/>
        <v>2020</v>
      </c>
      <c r="I105">
        <f t="shared" si="30"/>
        <v>2</v>
      </c>
      <c r="J105">
        <f t="shared" si="31"/>
        <v>12.458333333335759</v>
      </c>
      <c r="K105" s="167">
        <f>VLOOKUP($A105,'2019_Inc_19.02.20'!$A$18:$B$44,2,FALSE)</f>
        <v>43880.479166666664</v>
      </c>
      <c r="L105">
        <f t="shared" si="29"/>
        <v>2020</v>
      </c>
      <c r="M105">
        <f t="shared" si="32"/>
        <v>2</v>
      </c>
      <c r="N105">
        <f t="shared" si="33"/>
        <v>19.479166666664241</v>
      </c>
      <c r="O105">
        <f t="shared" si="34"/>
        <v>7.0208333333284827</v>
      </c>
      <c r="P105" s="167">
        <f>IFERROR(VLOOKUP($A105,'2019_Inc_19.02.20'!$A$18:$O$44,14,FALSE),"")</f>
        <v>4.3557808110725666</v>
      </c>
    </row>
    <row r="106" spans="1:16">
      <c r="A106" t="s">
        <v>181</v>
      </c>
      <c r="B106" t="str">
        <f t="shared" si="26"/>
        <v>BSwf</v>
      </c>
      <c r="C106" t="str">
        <f t="shared" si="27"/>
        <v>BSwf_0-10</v>
      </c>
      <c r="D106">
        <v>4</v>
      </c>
      <c r="E106" t="s">
        <v>224</v>
      </c>
      <c r="F106" t="str">
        <f t="shared" si="35"/>
        <v/>
      </c>
      <c r="G106" s="167">
        <f>VLOOKUP($A106,'2019_Inc_19.02.20'!$A$18:$I$44,9,FALSE)</f>
        <v>43873.458333333336</v>
      </c>
      <c r="H106">
        <f t="shared" si="28"/>
        <v>2020</v>
      </c>
      <c r="I106">
        <f t="shared" si="30"/>
        <v>2</v>
      </c>
      <c r="J106">
        <f t="shared" si="31"/>
        <v>12.458333333335759</v>
      </c>
      <c r="K106" s="167">
        <f>VLOOKUP($A106,'2019_Inc_19.02.20'!$A$18:$B$44,2,FALSE)</f>
        <v>43880.479166666664</v>
      </c>
      <c r="L106">
        <f t="shared" si="29"/>
        <v>2020</v>
      </c>
      <c r="M106">
        <f t="shared" si="32"/>
        <v>2</v>
      </c>
      <c r="N106">
        <f t="shared" si="33"/>
        <v>19.479166666664241</v>
      </c>
      <c r="O106">
        <f t="shared" si="34"/>
        <v>7.0208333333284827</v>
      </c>
      <c r="P106" s="167">
        <f>IFERROR(VLOOKUP($A106,'2019_Inc_19.02.20'!$A$18:$O$44,14,FALSE),"")</f>
        <v>1.9512207303279718</v>
      </c>
    </row>
    <row r="107" spans="1:16">
      <c r="A107" t="s">
        <v>182</v>
      </c>
      <c r="B107" t="str">
        <f t="shared" si="26"/>
        <v>BSpp</v>
      </c>
      <c r="C107" t="str">
        <f t="shared" si="27"/>
        <v>BSpp_0-10</v>
      </c>
      <c r="D107">
        <v>4</v>
      </c>
      <c r="E107" t="s">
        <v>224</v>
      </c>
      <c r="F107" t="str">
        <f t="shared" si="35"/>
        <v/>
      </c>
      <c r="G107" s="167">
        <f>VLOOKUP($A107,'2019_Inc_19.02.20'!$A$18:$I$44,9,FALSE)</f>
        <v>43873.458333333336</v>
      </c>
      <c r="H107">
        <f t="shared" si="28"/>
        <v>2020</v>
      </c>
      <c r="I107">
        <f t="shared" si="30"/>
        <v>2</v>
      </c>
      <c r="J107">
        <f t="shared" si="31"/>
        <v>12.458333333335759</v>
      </c>
      <c r="K107" s="167">
        <f>VLOOKUP($A107,'2019_Inc_19.02.20'!$A$18:$B$44,2,FALSE)</f>
        <v>43880.479166666664</v>
      </c>
      <c r="L107">
        <f t="shared" si="29"/>
        <v>2020</v>
      </c>
      <c r="M107">
        <f t="shared" si="32"/>
        <v>2</v>
      </c>
      <c r="N107">
        <f t="shared" si="33"/>
        <v>19.479166666664241</v>
      </c>
      <c r="O107">
        <f t="shared" si="34"/>
        <v>7.0208333333284827</v>
      </c>
      <c r="P107" s="167">
        <f>IFERROR(VLOOKUP($A107,'2019_Inc_19.02.20'!$A$18:$O$44,14,FALSE),"")</f>
        <v>7.9747395360966769</v>
      </c>
    </row>
    <row r="108" spans="1:16">
      <c r="A108" t="s">
        <v>183</v>
      </c>
      <c r="B108" t="str">
        <f t="shared" si="26"/>
        <v>BSpp</v>
      </c>
      <c r="C108" t="str">
        <f t="shared" si="27"/>
        <v>BSpp_0-10</v>
      </c>
      <c r="D108">
        <v>4</v>
      </c>
      <c r="E108" t="s">
        <v>224</v>
      </c>
      <c r="F108" t="str">
        <f t="shared" si="35"/>
        <v/>
      </c>
      <c r="G108" s="167">
        <f>VLOOKUP($A108,'2019_Inc_19.02.20'!$A$18:$I$44,9,FALSE)</f>
        <v>43873.458333333336</v>
      </c>
      <c r="H108">
        <f t="shared" si="28"/>
        <v>2020</v>
      </c>
      <c r="I108">
        <f t="shared" si="30"/>
        <v>2</v>
      </c>
      <c r="J108">
        <f t="shared" si="31"/>
        <v>12.458333333335759</v>
      </c>
      <c r="K108" s="167">
        <f>VLOOKUP($A108,'2019_Inc_19.02.20'!$A$18:$B$44,2,FALSE)</f>
        <v>43880.479166666664</v>
      </c>
      <c r="L108">
        <f t="shared" si="29"/>
        <v>2020</v>
      </c>
      <c r="M108">
        <f t="shared" si="32"/>
        <v>2</v>
      </c>
      <c r="N108">
        <f t="shared" si="33"/>
        <v>19.479166666664241</v>
      </c>
      <c r="O108">
        <f t="shared" si="34"/>
        <v>7.0208333333284827</v>
      </c>
      <c r="P108" s="167">
        <f>IFERROR(VLOOKUP($A108,'2019_Inc_19.02.20'!$A$18:$O$44,14,FALSE),"")</f>
        <v>4.9545702807292678</v>
      </c>
    </row>
    <row r="109" spans="1:16">
      <c r="A109" t="s">
        <v>184</v>
      </c>
      <c r="B109" t="str">
        <f t="shared" si="26"/>
        <v>BSpp</v>
      </c>
      <c r="C109" t="str">
        <f t="shared" si="27"/>
        <v>BSpp_0-10</v>
      </c>
      <c r="D109">
        <v>4</v>
      </c>
      <c r="E109" t="s">
        <v>224</v>
      </c>
      <c r="F109" t="str">
        <f t="shared" si="35"/>
        <v/>
      </c>
      <c r="G109" s="167">
        <f>VLOOKUP($A109,'2019_Inc_19.02.20'!$A$18:$I$44,9,FALSE)</f>
        <v>43873.458333333336</v>
      </c>
      <c r="H109">
        <f t="shared" si="28"/>
        <v>2020</v>
      </c>
      <c r="I109">
        <f t="shared" si="30"/>
        <v>2</v>
      </c>
      <c r="J109">
        <f t="shared" si="31"/>
        <v>12.458333333335759</v>
      </c>
      <c r="K109" s="167">
        <f>VLOOKUP($A109,'2019_Inc_19.02.20'!$A$18:$B$44,2,FALSE)</f>
        <v>43880.479166666664</v>
      </c>
      <c r="L109">
        <f t="shared" si="29"/>
        <v>2020</v>
      </c>
      <c r="M109">
        <f t="shared" si="32"/>
        <v>2</v>
      </c>
      <c r="N109">
        <f t="shared" si="33"/>
        <v>19.479166666664241</v>
      </c>
      <c r="O109">
        <f t="shared" si="34"/>
        <v>7.0208333333284827</v>
      </c>
      <c r="P109" s="167">
        <f>IFERROR(VLOOKUP($A109,'2019_Inc_19.02.20'!$A$18:$O$44,14,FALSE),"")</f>
        <v>3.1866916336737341</v>
      </c>
    </row>
    <row r="110" spans="1:16">
      <c r="A110" s="165" t="s">
        <v>158</v>
      </c>
      <c r="B110" t="str">
        <f t="shared" si="26"/>
        <v>GRrf</v>
      </c>
      <c r="C110" t="str">
        <f t="shared" si="27"/>
        <v>GRrf_0-10</v>
      </c>
      <c r="D110">
        <v>5</v>
      </c>
      <c r="E110" t="s">
        <v>225</v>
      </c>
      <c r="F110" t="str">
        <f t="shared" si="35"/>
        <v/>
      </c>
      <c r="G110" s="167">
        <f>VLOOKUP($A110,'2019_Inc_27.02.20'!$A$18:$I$44,9,FALSE)</f>
        <v>43873.458333333336</v>
      </c>
      <c r="H110">
        <f t="shared" si="28"/>
        <v>2020</v>
      </c>
      <c r="I110">
        <f t="shared" si="30"/>
        <v>2</v>
      </c>
      <c r="J110">
        <f t="shared" si="31"/>
        <v>12.458333333335759</v>
      </c>
      <c r="K110" s="167">
        <f>VLOOKUP($A110,'2019_Inc_27.02.20'!$A$18:$B$44,2,FALSE)</f>
        <v>43888.458333333336</v>
      </c>
      <c r="L110">
        <f t="shared" si="29"/>
        <v>2020</v>
      </c>
      <c r="M110">
        <f t="shared" si="32"/>
        <v>2</v>
      </c>
      <c r="N110">
        <f t="shared" si="33"/>
        <v>27.458333333335759</v>
      </c>
      <c r="O110">
        <f t="shared" si="34"/>
        <v>15</v>
      </c>
      <c r="P110" s="167">
        <f>IFERROR(VLOOKUP($A110,'2019_Inc_27.02.20'!$A$18:$O$44,14,FALSE),"")</f>
        <v>8.5723372916553444</v>
      </c>
    </row>
    <row r="111" spans="1:16">
      <c r="A111" s="165" t="s">
        <v>159</v>
      </c>
      <c r="B111" t="str">
        <f t="shared" si="26"/>
        <v>GRrf</v>
      </c>
      <c r="C111" t="str">
        <f t="shared" si="27"/>
        <v>GRrf_0-10</v>
      </c>
      <c r="D111">
        <v>5</v>
      </c>
      <c r="E111" t="s">
        <v>225</v>
      </c>
      <c r="F111" t="str">
        <f t="shared" si="35"/>
        <v/>
      </c>
      <c r="G111" s="167">
        <f>VLOOKUP($A111,'2019_Inc_27.02.20'!$A$18:$I$44,9,FALSE)</f>
        <v>43873.458333333336</v>
      </c>
      <c r="H111">
        <f t="shared" si="28"/>
        <v>2020</v>
      </c>
      <c r="I111">
        <f t="shared" ref="I111:I137" si="36">MONTH(G111)</f>
        <v>2</v>
      </c>
      <c r="J111">
        <f t="shared" ref="J111:J137" si="37">DAY(G111)+G111-ROUNDDOWN(G111,0)</f>
        <v>12.458333333335759</v>
      </c>
      <c r="K111" s="167">
        <f>VLOOKUP($A111,'2019_Inc_27.02.20'!$A$18:$B$44,2,FALSE)</f>
        <v>43888.458333333336</v>
      </c>
      <c r="L111">
        <f t="shared" si="29"/>
        <v>2020</v>
      </c>
      <c r="M111">
        <f t="shared" ref="M111:M137" si="38">MONTH(K111)</f>
        <v>2</v>
      </c>
      <c r="N111">
        <f t="shared" ref="N111:N137" si="39">DAY(K111)+K111-ROUNDDOWN(K111,0)</f>
        <v>27.458333333335759</v>
      </c>
      <c r="O111">
        <f t="shared" ref="O111:O137" si="40">K111-G111</f>
        <v>15</v>
      </c>
      <c r="P111" s="167">
        <f>IFERROR(VLOOKUP($A111,'2019_Inc_27.02.20'!$A$18:$O$44,14,FALSE),"")</f>
        <v>3.0121494197011507</v>
      </c>
    </row>
    <row r="112" spans="1:16">
      <c r="A112" s="165" t="s">
        <v>160</v>
      </c>
      <c r="B112" t="str">
        <f t="shared" si="26"/>
        <v>GRrf</v>
      </c>
      <c r="C112" t="str">
        <f t="shared" si="27"/>
        <v>GRrf_0-10</v>
      </c>
      <c r="D112">
        <v>5</v>
      </c>
      <c r="E112" t="s">
        <v>225</v>
      </c>
      <c r="F112" t="str">
        <f t="shared" si="35"/>
        <v/>
      </c>
      <c r="G112" s="167">
        <f>VLOOKUP($A112,'2019_Inc_27.02.20'!$A$18:$I$44,9,FALSE)</f>
        <v>43873.458333333336</v>
      </c>
      <c r="H112">
        <f t="shared" si="28"/>
        <v>2020</v>
      </c>
      <c r="I112">
        <f t="shared" si="36"/>
        <v>2</v>
      </c>
      <c r="J112">
        <f t="shared" si="37"/>
        <v>12.458333333335759</v>
      </c>
      <c r="K112" s="167">
        <f>VLOOKUP($A112,'2019_Inc_27.02.20'!$A$18:$B$44,2,FALSE)</f>
        <v>43888.458333333336</v>
      </c>
      <c r="L112">
        <f t="shared" si="29"/>
        <v>2020</v>
      </c>
      <c r="M112">
        <f t="shared" si="38"/>
        <v>2</v>
      </c>
      <c r="N112">
        <f t="shared" si="39"/>
        <v>27.458333333335759</v>
      </c>
      <c r="O112">
        <f t="shared" si="40"/>
        <v>15</v>
      </c>
      <c r="P112" s="167">
        <f>IFERROR(VLOOKUP($A112,'2019_Inc_27.02.20'!$A$18:$O$44,14,FALSE),"")</f>
        <v>2.1425817839765942</v>
      </c>
    </row>
    <row r="113" spans="1:16">
      <c r="A113" s="165" t="s">
        <v>161</v>
      </c>
      <c r="B113" t="str">
        <f t="shared" si="26"/>
        <v>GRwf</v>
      </c>
      <c r="C113" t="str">
        <f t="shared" si="27"/>
        <v>GRwf_0-10</v>
      </c>
      <c r="D113">
        <v>5</v>
      </c>
      <c r="E113" t="s">
        <v>225</v>
      </c>
      <c r="F113" t="str">
        <f t="shared" si="35"/>
        <v/>
      </c>
      <c r="G113" s="167">
        <f>VLOOKUP($A113,'2019_Inc_27.02.20'!$A$18:$I$44,9,FALSE)</f>
        <v>43873.458333333336</v>
      </c>
      <c r="H113">
        <f t="shared" si="28"/>
        <v>2020</v>
      </c>
      <c r="I113">
        <f t="shared" si="36"/>
        <v>2</v>
      </c>
      <c r="J113">
        <f t="shared" si="37"/>
        <v>12.458333333335759</v>
      </c>
      <c r="K113" s="167">
        <f>VLOOKUP($A113,'2019_Inc_27.02.20'!$A$18:$B$44,2,FALSE)</f>
        <v>43888.458333333336</v>
      </c>
      <c r="L113">
        <f t="shared" si="29"/>
        <v>2020</v>
      </c>
      <c r="M113">
        <f t="shared" si="38"/>
        <v>2</v>
      </c>
      <c r="N113">
        <f t="shared" si="39"/>
        <v>27.458333333335759</v>
      </c>
      <c r="O113">
        <f t="shared" si="40"/>
        <v>15</v>
      </c>
      <c r="P113" s="167">
        <f>IFERROR(VLOOKUP($A113,'2019_Inc_27.02.20'!$A$18:$O$44,14,FALSE),"")</f>
        <v>8.4274353059671707</v>
      </c>
    </row>
    <row r="114" spans="1:16">
      <c r="A114" s="165" t="s">
        <v>162</v>
      </c>
      <c r="B114" t="str">
        <f t="shared" si="26"/>
        <v>GRwf</v>
      </c>
      <c r="C114" t="str">
        <f t="shared" si="27"/>
        <v>GRwf_0-10</v>
      </c>
      <c r="D114">
        <v>5</v>
      </c>
      <c r="E114" t="s">
        <v>225</v>
      </c>
      <c r="F114" t="str">
        <f t="shared" si="35"/>
        <v/>
      </c>
      <c r="G114" s="167">
        <f>VLOOKUP($A114,'2019_Inc_27.02.20'!$A$18:$I$44,9,FALSE)</f>
        <v>43873.458333333336</v>
      </c>
      <c r="H114">
        <f t="shared" si="28"/>
        <v>2020</v>
      </c>
      <c r="I114">
        <f t="shared" si="36"/>
        <v>2</v>
      </c>
      <c r="J114">
        <f t="shared" si="37"/>
        <v>12.458333333335759</v>
      </c>
      <c r="K114" s="167">
        <f>VLOOKUP($A114,'2019_Inc_27.02.20'!$A$18:$B$44,2,FALSE)</f>
        <v>43888.458333333336</v>
      </c>
      <c r="L114">
        <f t="shared" si="29"/>
        <v>2020</v>
      </c>
      <c r="M114">
        <f t="shared" si="38"/>
        <v>2</v>
      </c>
      <c r="N114">
        <f t="shared" si="39"/>
        <v>27.458333333335759</v>
      </c>
      <c r="O114">
        <f t="shared" si="40"/>
        <v>15</v>
      </c>
      <c r="P114" s="167">
        <f>IFERROR(VLOOKUP($A114,'2019_Inc_27.02.20'!$A$18:$O$44,14,FALSE),"")</f>
        <v>4.3792784332438366</v>
      </c>
    </row>
    <row r="115" spans="1:16">
      <c r="A115" s="165" t="s">
        <v>163</v>
      </c>
      <c r="B115" t="str">
        <f t="shared" si="26"/>
        <v>GRwf</v>
      </c>
      <c r="C115" t="str">
        <f t="shared" si="27"/>
        <v>GRwf_0-10</v>
      </c>
      <c r="D115">
        <v>5</v>
      </c>
      <c r="E115" t="s">
        <v>225</v>
      </c>
      <c r="F115" t="str">
        <f t="shared" si="35"/>
        <v/>
      </c>
      <c r="G115" s="167">
        <f>VLOOKUP($A115,'2019_Inc_27.02.20'!$A$18:$I$44,9,FALSE)</f>
        <v>43873.458333333336</v>
      </c>
      <c r="H115">
        <f t="shared" si="28"/>
        <v>2020</v>
      </c>
      <c r="I115">
        <f t="shared" si="36"/>
        <v>2</v>
      </c>
      <c r="J115">
        <f t="shared" si="37"/>
        <v>12.458333333335759</v>
      </c>
      <c r="K115" s="167">
        <f>VLOOKUP($A115,'2019_Inc_27.02.20'!$A$18:$B$44,2,FALSE)</f>
        <v>43888.458333333336</v>
      </c>
      <c r="L115">
        <f t="shared" si="29"/>
        <v>2020</v>
      </c>
      <c r="M115">
        <f t="shared" si="38"/>
        <v>2</v>
      </c>
      <c r="N115">
        <f t="shared" si="39"/>
        <v>27.458333333335759</v>
      </c>
      <c r="O115">
        <f t="shared" si="40"/>
        <v>15</v>
      </c>
      <c r="P115" s="167">
        <f>IFERROR(VLOOKUP($A115,'2019_Inc_27.02.20'!$A$18:$O$44,14,FALSE),"")</f>
        <v>5.5206418112152038</v>
      </c>
    </row>
    <row r="116" spans="1:16">
      <c r="A116" s="165" t="s">
        <v>164</v>
      </c>
      <c r="B116" t="str">
        <f t="shared" si="26"/>
        <v>GRpp</v>
      </c>
      <c r="C116" t="str">
        <f t="shared" si="27"/>
        <v>GRpp_0-10</v>
      </c>
      <c r="D116">
        <v>5</v>
      </c>
      <c r="E116" t="s">
        <v>225</v>
      </c>
      <c r="F116" t="str">
        <f t="shared" si="35"/>
        <v/>
      </c>
      <c r="G116" s="167">
        <f>VLOOKUP($A116,'2019_Inc_27.02.20'!$A$18:$I$44,9,FALSE)</f>
        <v>43873.458333333336</v>
      </c>
      <c r="H116">
        <f t="shared" si="28"/>
        <v>2020</v>
      </c>
      <c r="I116">
        <f t="shared" si="36"/>
        <v>2</v>
      </c>
      <c r="J116">
        <f t="shared" si="37"/>
        <v>12.458333333335759</v>
      </c>
      <c r="K116" s="167">
        <f>VLOOKUP($A116,'2019_Inc_27.02.20'!$A$18:$B$44,2,FALSE)</f>
        <v>43888.458333333336</v>
      </c>
      <c r="L116">
        <f t="shared" si="29"/>
        <v>2020</v>
      </c>
      <c r="M116">
        <f t="shared" si="38"/>
        <v>2</v>
      </c>
      <c r="N116">
        <f t="shared" si="39"/>
        <v>27.458333333335759</v>
      </c>
      <c r="O116">
        <f t="shared" si="40"/>
        <v>15</v>
      </c>
      <c r="P116" s="167">
        <f>IFERROR(VLOOKUP($A116,'2019_Inc_27.02.20'!$A$18:$O$44,14,FALSE),"")</f>
        <v>20.433212349093214</v>
      </c>
    </row>
    <row r="117" spans="1:16">
      <c r="A117" s="165" t="s">
        <v>165</v>
      </c>
      <c r="B117" t="str">
        <f t="shared" si="26"/>
        <v>GRpp</v>
      </c>
      <c r="C117" t="str">
        <f t="shared" si="27"/>
        <v>GRpp_0-10</v>
      </c>
      <c r="D117">
        <v>5</v>
      </c>
      <c r="E117" t="s">
        <v>225</v>
      </c>
      <c r="F117" t="str">
        <f t="shared" si="35"/>
        <v/>
      </c>
      <c r="G117" s="167">
        <f>VLOOKUP($A117,'2019_Inc_27.02.20'!$A$18:$I$44,9,FALSE)</f>
        <v>43873.458333333336</v>
      </c>
      <c r="H117">
        <f t="shared" si="28"/>
        <v>2020</v>
      </c>
      <c r="I117">
        <f t="shared" si="36"/>
        <v>2</v>
      </c>
      <c r="J117">
        <f t="shared" si="37"/>
        <v>12.458333333335759</v>
      </c>
      <c r="K117" s="167">
        <f>VLOOKUP($A117,'2019_Inc_27.02.20'!$A$18:$B$44,2,FALSE)</f>
        <v>43888.458333333336</v>
      </c>
      <c r="L117">
        <f t="shared" si="29"/>
        <v>2020</v>
      </c>
      <c r="M117">
        <f t="shared" si="38"/>
        <v>2</v>
      </c>
      <c r="N117">
        <f t="shared" si="39"/>
        <v>27.458333333335759</v>
      </c>
      <c r="O117">
        <f t="shared" si="40"/>
        <v>15</v>
      </c>
      <c r="P117" s="167">
        <f>IFERROR(VLOOKUP($A117,'2019_Inc_27.02.20'!$A$18:$O$44,14,FALSE),"")</f>
        <v>13.554406604755668</v>
      </c>
    </row>
    <row r="118" spans="1:16">
      <c r="A118" s="165" t="s">
        <v>166</v>
      </c>
      <c r="B118" t="str">
        <f t="shared" si="26"/>
        <v>GRpp</v>
      </c>
      <c r="C118" t="str">
        <f t="shared" si="27"/>
        <v>GRpp_0-10</v>
      </c>
      <c r="D118">
        <v>5</v>
      </c>
      <c r="E118" t="s">
        <v>225</v>
      </c>
      <c r="F118" t="str">
        <f t="shared" si="35"/>
        <v/>
      </c>
      <c r="G118" s="167">
        <f>VLOOKUP($A118,'2019_Inc_27.02.20'!$A$18:$I$44,9,FALSE)</f>
        <v>43873.458333333336</v>
      </c>
      <c r="H118">
        <f t="shared" si="28"/>
        <v>2020</v>
      </c>
      <c r="I118">
        <f t="shared" si="36"/>
        <v>2</v>
      </c>
      <c r="J118">
        <f t="shared" si="37"/>
        <v>12.458333333335759</v>
      </c>
      <c r="K118" s="167">
        <f>VLOOKUP($A118,'2019_Inc_27.02.20'!$A$18:$B$44,2,FALSE)</f>
        <v>43888.458333333336</v>
      </c>
      <c r="L118">
        <f t="shared" si="29"/>
        <v>2020</v>
      </c>
      <c r="M118">
        <f t="shared" si="38"/>
        <v>2</v>
      </c>
      <c r="N118">
        <f t="shared" si="39"/>
        <v>27.458333333335759</v>
      </c>
      <c r="O118">
        <f t="shared" si="40"/>
        <v>15</v>
      </c>
      <c r="P118" s="167">
        <f>IFERROR(VLOOKUP($A118,'2019_Inc_27.02.20'!$A$18:$O$44,14,FALSE),"")</f>
        <v>6.9278921375528597</v>
      </c>
    </row>
    <row r="119" spans="1:16">
      <c r="A119" s="165" t="s">
        <v>167</v>
      </c>
      <c r="B119" t="str">
        <f t="shared" si="26"/>
        <v>ANrf</v>
      </c>
      <c r="C119" t="str">
        <f t="shared" si="27"/>
        <v>ANrf_0-10</v>
      </c>
      <c r="D119">
        <v>5</v>
      </c>
      <c r="E119" t="s">
        <v>225</v>
      </c>
      <c r="F119" t="str">
        <f t="shared" si="35"/>
        <v/>
      </c>
      <c r="G119" s="167">
        <f>VLOOKUP($A119,'2019_Inc_27.02.20'!$A$18:$I$44,9,FALSE)</f>
        <v>43873.458333333336</v>
      </c>
      <c r="H119">
        <f t="shared" si="28"/>
        <v>2020</v>
      </c>
      <c r="I119">
        <f t="shared" si="36"/>
        <v>2</v>
      </c>
      <c r="J119">
        <f t="shared" si="37"/>
        <v>12.458333333335759</v>
      </c>
      <c r="K119" s="167">
        <f>VLOOKUP($A119,'2019_Inc_27.02.20'!$A$18:$B$44,2,FALSE)</f>
        <v>43888.458333333336</v>
      </c>
      <c r="L119">
        <f t="shared" si="29"/>
        <v>2020</v>
      </c>
      <c r="M119">
        <f t="shared" si="38"/>
        <v>2</v>
      </c>
      <c r="N119">
        <f t="shared" si="39"/>
        <v>27.458333333335759</v>
      </c>
      <c r="O119">
        <f t="shared" si="40"/>
        <v>15</v>
      </c>
      <c r="P119" s="167">
        <f>IFERROR(VLOOKUP($A119,'2019_Inc_27.02.20'!$A$18:$O$44,14,FALSE),"")</f>
        <v>6.650697735579274</v>
      </c>
    </row>
    <row r="120" spans="1:16">
      <c r="A120" s="165" t="s">
        <v>168</v>
      </c>
      <c r="B120" t="str">
        <f t="shared" si="26"/>
        <v>ANrf</v>
      </c>
      <c r="C120" t="str">
        <f t="shared" si="27"/>
        <v>ANrf_0-10</v>
      </c>
      <c r="D120">
        <v>5</v>
      </c>
      <c r="E120" t="s">
        <v>225</v>
      </c>
      <c r="F120" t="str">
        <f t="shared" si="35"/>
        <v/>
      </c>
      <c r="G120" s="167">
        <f>VLOOKUP($A120,'2019_Inc_27.02.20'!$A$18:$I$44,9,FALSE)</f>
        <v>43873.458333333336</v>
      </c>
      <c r="H120">
        <f t="shared" si="28"/>
        <v>2020</v>
      </c>
      <c r="I120">
        <f t="shared" si="36"/>
        <v>2</v>
      </c>
      <c r="J120">
        <f t="shared" si="37"/>
        <v>12.458333333335759</v>
      </c>
      <c r="K120" s="167">
        <f>VLOOKUP($A120,'2019_Inc_27.02.20'!$A$18:$B$44,2,FALSE)</f>
        <v>43888.458333333336</v>
      </c>
      <c r="L120">
        <f t="shared" si="29"/>
        <v>2020</v>
      </c>
      <c r="M120">
        <f t="shared" si="38"/>
        <v>2</v>
      </c>
      <c r="N120">
        <f t="shared" si="39"/>
        <v>27.458333333335759</v>
      </c>
      <c r="O120">
        <f t="shared" si="40"/>
        <v>15</v>
      </c>
      <c r="P120" s="167">
        <f>IFERROR(VLOOKUP($A120,'2019_Inc_27.02.20'!$A$18:$O$44,14,FALSE),"")</f>
        <v>6.4439804668444687</v>
      </c>
    </row>
    <row r="121" spans="1:16">
      <c r="A121" s="165" t="s">
        <v>169</v>
      </c>
      <c r="B121" t="str">
        <f t="shared" si="26"/>
        <v>ANrf</v>
      </c>
      <c r="C121" t="str">
        <f t="shared" si="27"/>
        <v>ANrf_0-10</v>
      </c>
      <c r="D121">
        <v>5</v>
      </c>
      <c r="E121" t="s">
        <v>225</v>
      </c>
      <c r="F121" t="str">
        <f t="shared" si="35"/>
        <v/>
      </c>
      <c r="G121" s="167">
        <f>VLOOKUP($A121,'2019_Inc_27.02.20'!$A$18:$I$44,9,FALSE)</f>
        <v>43873.458333333336</v>
      </c>
      <c r="H121">
        <f t="shared" si="28"/>
        <v>2020</v>
      </c>
      <c r="I121">
        <f t="shared" si="36"/>
        <v>2</v>
      </c>
      <c r="J121">
        <f t="shared" si="37"/>
        <v>12.458333333335759</v>
      </c>
      <c r="K121" s="167">
        <f>VLOOKUP($A121,'2019_Inc_27.02.20'!$A$18:$B$44,2,FALSE)</f>
        <v>43888.458333333336</v>
      </c>
      <c r="L121">
        <f t="shared" si="29"/>
        <v>2020</v>
      </c>
      <c r="M121">
        <f t="shared" si="38"/>
        <v>2</v>
      </c>
      <c r="N121">
        <f t="shared" si="39"/>
        <v>27.458333333335759</v>
      </c>
      <c r="O121">
        <f t="shared" si="40"/>
        <v>15</v>
      </c>
      <c r="P121" s="167">
        <f>IFERROR(VLOOKUP($A121,'2019_Inc_27.02.20'!$A$18:$O$44,14,FALSE),"")</f>
        <v>9.1636149077916897</v>
      </c>
    </row>
    <row r="122" spans="1:16">
      <c r="A122" s="166" t="s">
        <v>170</v>
      </c>
      <c r="B122" t="str">
        <f t="shared" si="26"/>
        <v>ANwf</v>
      </c>
      <c r="C122" t="str">
        <f t="shared" si="27"/>
        <v>ANwf_0-10</v>
      </c>
      <c r="D122">
        <v>5</v>
      </c>
      <c r="E122" t="s">
        <v>225</v>
      </c>
      <c r="F122" t="str">
        <f t="shared" si="35"/>
        <v/>
      </c>
      <c r="G122" s="167">
        <f>VLOOKUP($A122,'2019_Inc_27.02.20'!$A$18:$I$44,9,FALSE)</f>
        <v>43873.458333333336</v>
      </c>
      <c r="H122">
        <f t="shared" si="28"/>
        <v>2020</v>
      </c>
      <c r="I122">
        <f t="shared" si="36"/>
        <v>2</v>
      </c>
      <c r="J122">
        <f t="shared" si="37"/>
        <v>12.458333333335759</v>
      </c>
      <c r="K122" s="167">
        <f>VLOOKUP($A122,'2019_Inc_27.02.20'!$A$18:$B$44,2,FALSE)</f>
        <v>43888.458333333336</v>
      </c>
      <c r="L122">
        <f t="shared" si="29"/>
        <v>2020</v>
      </c>
      <c r="M122">
        <f t="shared" si="38"/>
        <v>2</v>
      </c>
      <c r="N122">
        <f t="shared" si="39"/>
        <v>27.458333333335759</v>
      </c>
      <c r="O122">
        <f t="shared" si="40"/>
        <v>15</v>
      </c>
      <c r="P122" s="167">
        <f>IFERROR(VLOOKUP($A122,'2019_Inc_27.02.20'!$A$18:$O$44,14,FALSE),"")</f>
        <v>7.6553658501891286</v>
      </c>
    </row>
    <row r="123" spans="1:16">
      <c r="A123" s="166" t="s">
        <v>171</v>
      </c>
      <c r="B123" t="str">
        <f t="shared" si="26"/>
        <v>ANwf</v>
      </c>
      <c r="C123" t="str">
        <f t="shared" si="27"/>
        <v>ANwf_0-10</v>
      </c>
      <c r="D123">
        <v>5</v>
      </c>
      <c r="E123" t="s">
        <v>225</v>
      </c>
      <c r="F123" t="str">
        <f t="shared" si="35"/>
        <v/>
      </c>
      <c r="G123" s="167">
        <f>VLOOKUP($A123,'2019_Inc_27.02.20'!$A$18:$I$44,9,FALSE)</f>
        <v>43873.458333333336</v>
      </c>
      <c r="H123">
        <f t="shared" si="28"/>
        <v>2020</v>
      </c>
      <c r="I123">
        <f t="shared" si="36"/>
        <v>2</v>
      </c>
      <c r="J123">
        <f t="shared" si="37"/>
        <v>12.458333333335759</v>
      </c>
      <c r="K123" s="167">
        <f>VLOOKUP($A123,'2019_Inc_27.02.20'!$A$18:$B$44,2,FALSE)</f>
        <v>43888.479166666664</v>
      </c>
      <c r="L123">
        <f t="shared" si="29"/>
        <v>2020</v>
      </c>
      <c r="M123">
        <f t="shared" si="38"/>
        <v>2</v>
      </c>
      <c r="N123">
        <f t="shared" si="39"/>
        <v>27.479166666664241</v>
      </c>
      <c r="O123">
        <f t="shared" si="40"/>
        <v>15.020833333328483</v>
      </c>
      <c r="P123" s="167">
        <f>IFERROR(VLOOKUP($A123,'2019_Inc_27.02.20'!$A$18:$O$44,14,FALSE),"")</f>
        <v>7.0040571782839613</v>
      </c>
    </row>
    <row r="124" spans="1:16">
      <c r="A124" s="166" t="s">
        <v>172</v>
      </c>
      <c r="B124" t="str">
        <f t="shared" si="26"/>
        <v>ANwf</v>
      </c>
      <c r="C124" t="str">
        <f t="shared" si="27"/>
        <v>ANwf_0-10</v>
      </c>
      <c r="D124">
        <v>5</v>
      </c>
      <c r="E124" t="s">
        <v>225</v>
      </c>
      <c r="F124" t="str">
        <f t="shared" si="35"/>
        <v/>
      </c>
      <c r="G124" s="167">
        <f>VLOOKUP($A124,'2019_Inc_27.02.20'!$A$18:$I$44,9,FALSE)</f>
        <v>43873.458333333336</v>
      </c>
      <c r="H124">
        <f t="shared" si="28"/>
        <v>2020</v>
      </c>
      <c r="I124">
        <f t="shared" si="36"/>
        <v>2</v>
      </c>
      <c r="J124">
        <f t="shared" si="37"/>
        <v>12.458333333335759</v>
      </c>
      <c r="K124" s="167">
        <f>VLOOKUP($A124,'2019_Inc_27.02.20'!$A$18:$B$44,2,FALSE)</f>
        <v>43888.479166666664</v>
      </c>
      <c r="L124">
        <f t="shared" si="29"/>
        <v>2020</v>
      </c>
      <c r="M124">
        <f t="shared" si="38"/>
        <v>2</v>
      </c>
      <c r="N124">
        <f t="shared" si="39"/>
        <v>27.479166666664241</v>
      </c>
      <c r="O124">
        <f t="shared" si="40"/>
        <v>15.020833333328483</v>
      </c>
      <c r="P124" s="167">
        <f>IFERROR(VLOOKUP($A124,'2019_Inc_27.02.20'!$A$18:$O$44,14,FALSE),"")</f>
        <v>8.5343037365377636</v>
      </c>
    </row>
    <row r="125" spans="1:16">
      <c r="A125" s="166" t="s">
        <v>173</v>
      </c>
      <c r="B125" t="str">
        <f t="shared" si="26"/>
        <v>ANpp</v>
      </c>
      <c r="C125" t="str">
        <f t="shared" si="27"/>
        <v>ANpp_0-10</v>
      </c>
      <c r="D125">
        <v>5</v>
      </c>
      <c r="E125" t="s">
        <v>225</v>
      </c>
      <c r="F125" t="str">
        <f t="shared" si="35"/>
        <v/>
      </c>
      <c r="G125" s="167">
        <f>VLOOKUP($A125,'2019_Inc_27.02.20'!$A$18:$I$44,9,FALSE)</f>
        <v>43873.458333333336</v>
      </c>
      <c r="H125">
        <f t="shared" si="28"/>
        <v>2020</v>
      </c>
      <c r="I125">
        <f t="shared" si="36"/>
        <v>2</v>
      </c>
      <c r="J125">
        <f t="shared" si="37"/>
        <v>12.458333333335759</v>
      </c>
      <c r="K125" s="167">
        <f>VLOOKUP($A125,'2019_Inc_27.02.20'!$A$18:$B$44,2,FALSE)</f>
        <v>43888.479166666664</v>
      </c>
      <c r="L125">
        <f t="shared" si="29"/>
        <v>2020</v>
      </c>
      <c r="M125">
        <f t="shared" si="38"/>
        <v>2</v>
      </c>
      <c r="N125">
        <f t="shared" si="39"/>
        <v>27.479166666664241</v>
      </c>
      <c r="O125">
        <f t="shared" si="40"/>
        <v>15.020833333328483</v>
      </c>
      <c r="P125" s="167">
        <f>IFERROR(VLOOKUP($A125,'2019_Inc_27.02.20'!$A$18:$O$44,14,FALSE),"")</f>
        <v>16.352825302987711</v>
      </c>
    </row>
    <row r="126" spans="1:16">
      <c r="A126" s="166" t="s">
        <v>174</v>
      </c>
      <c r="B126" t="str">
        <f t="shared" si="26"/>
        <v>ANpp</v>
      </c>
      <c r="C126" t="str">
        <f t="shared" si="27"/>
        <v>ANpp_0-10</v>
      </c>
      <c r="D126">
        <v>5</v>
      </c>
      <c r="E126" t="s">
        <v>225</v>
      </c>
      <c r="F126" t="str">
        <f t="shared" si="35"/>
        <v/>
      </c>
      <c r="G126" s="167">
        <f>VLOOKUP($A126,'2019_Inc_27.02.20'!$A$18:$I$44,9,FALSE)</f>
        <v>43873.458333333336</v>
      </c>
      <c r="H126">
        <f t="shared" si="28"/>
        <v>2020</v>
      </c>
      <c r="I126">
        <f t="shared" si="36"/>
        <v>2</v>
      </c>
      <c r="J126">
        <f t="shared" si="37"/>
        <v>12.458333333335759</v>
      </c>
      <c r="K126" s="167">
        <f>VLOOKUP($A126,'2019_Inc_27.02.20'!$A$18:$B$44,2,FALSE)</f>
        <v>43888.479166666664</v>
      </c>
      <c r="L126">
        <f t="shared" si="29"/>
        <v>2020</v>
      </c>
      <c r="M126">
        <f t="shared" si="38"/>
        <v>2</v>
      </c>
      <c r="N126">
        <f t="shared" si="39"/>
        <v>27.479166666664241</v>
      </c>
      <c r="O126">
        <f t="shared" si="40"/>
        <v>15.020833333328483</v>
      </c>
      <c r="P126" s="167">
        <f>IFERROR(VLOOKUP($A126,'2019_Inc_27.02.20'!$A$18:$O$44,14,FALSE),"")</f>
        <v>6.8956221275438656</v>
      </c>
    </row>
    <row r="127" spans="1:16">
      <c r="A127" s="166" t="s">
        <v>175</v>
      </c>
      <c r="B127" t="str">
        <f t="shared" si="26"/>
        <v>ANpp</v>
      </c>
      <c r="C127" t="str">
        <f t="shared" si="27"/>
        <v>ANpp_0-10</v>
      </c>
      <c r="D127">
        <v>5</v>
      </c>
      <c r="E127" t="s">
        <v>225</v>
      </c>
      <c r="F127" t="str">
        <f t="shared" si="35"/>
        <v/>
      </c>
      <c r="G127" s="167">
        <f>VLOOKUP($A127,'2019_Inc_27.02.20'!$A$18:$I$44,9,FALSE)</f>
        <v>43873.458333333336</v>
      </c>
      <c r="H127">
        <f t="shared" si="28"/>
        <v>2020</v>
      </c>
      <c r="I127">
        <f t="shared" si="36"/>
        <v>2</v>
      </c>
      <c r="J127">
        <f t="shared" si="37"/>
        <v>12.458333333335759</v>
      </c>
      <c r="K127" s="167">
        <f>VLOOKUP($A127,'2019_Inc_27.02.20'!$A$18:$B$44,2,FALSE)</f>
        <v>43888.479166666664</v>
      </c>
      <c r="L127">
        <f t="shared" si="29"/>
        <v>2020</v>
      </c>
      <c r="M127">
        <f t="shared" si="38"/>
        <v>2</v>
      </c>
      <c r="N127">
        <f t="shared" si="39"/>
        <v>27.479166666664241</v>
      </c>
      <c r="O127">
        <f t="shared" si="40"/>
        <v>15.020833333328483</v>
      </c>
      <c r="P127" s="167">
        <f>IFERROR(VLOOKUP($A127,'2019_Inc_27.02.20'!$A$18:$O$44,14,FALSE),"")</f>
        <v>7.6720893046632002</v>
      </c>
    </row>
    <row r="128" spans="1:16">
      <c r="A128" s="166" t="s">
        <v>176</v>
      </c>
      <c r="B128" t="str">
        <f t="shared" si="26"/>
        <v>BSrf</v>
      </c>
      <c r="C128" t="str">
        <f t="shared" si="27"/>
        <v>BSrf_0-10</v>
      </c>
      <c r="D128">
        <v>5</v>
      </c>
      <c r="E128" t="s">
        <v>225</v>
      </c>
      <c r="F128" t="str">
        <f t="shared" si="35"/>
        <v/>
      </c>
      <c r="G128" s="167">
        <f>VLOOKUP($A128,'2019_Inc_27.02.20'!$A$18:$I$44,9,FALSE)</f>
        <v>43873.458333333336</v>
      </c>
      <c r="H128">
        <f t="shared" si="28"/>
        <v>2020</v>
      </c>
      <c r="I128">
        <f t="shared" si="36"/>
        <v>2</v>
      </c>
      <c r="J128">
        <f t="shared" si="37"/>
        <v>12.458333333335759</v>
      </c>
      <c r="K128" s="167">
        <f>VLOOKUP($A128,'2019_Inc_27.02.20'!$A$18:$B$44,2,FALSE)</f>
        <v>43888.479166666664</v>
      </c>
      <c r="L128">
        <f t="shared" si="29"/>
        <v>2020</v>
      </c>
      <c r="M128">
        <f t="shared" si="38"/>
        <v>2</v>
      </c>
      <c r="N128">
        <f t="shared" si="39"/>
        <v>27.479166666664241</v>
      </c>
      <c r="O128">
        <f t="shared" si="40"/>
        <v>15.020833333328483</v>
      </c>
      <c r="P128" s="167">
        <f>IFERROR(VLOOKUP($A128,'2019_Inc_27.02.20'!$A$18:$O$44,14,FALSE),"")</f>
        <v>7.4829237573509468</v>
      </c>
    </row>
    <row r="129" spans="1:16">
      <c r="A129" s="166" t="s">
        <v>177</v>
      </c>
      <c r="B129" t="str">
        <f t="shared" si="26"/>
        <v>BSrf</v>
      </c>
      <c r="C129" t="str">
        <f t="shared" si="27"/>
        <v>BSrf_0-10</v>
      </c>
      <c r="D129">
        <v>5</v>
      </c>
      <c r="E129" t="s">
        <v>225</v>
      </c>
      <c r="F129" t="str">
        <f t="shared" si="35"/>
        <v/>
      </c>
      <c r="G129" s="167">
        <f>VLOOKUP($A129,'2019_Inc_27.02.20'!$A$18:$I$44,9,FALSE)</f>
        <v>43873.458333333336</v>
      </c>
      <c r="H129">
        <f t="shared" si="28"/>
        <v>2020</v>
      </c>
      <c r="I129">
        <f t="shared" si="36"/>
        <v>2</v>
      </c>
      <c r="J129">
        <f t="shared" si="37"/>
        <v>12.458333333335759</v>
      </c>
      <c r="K129" s="167">
        <f>VLOOKUP($A129,'2019_Inc_27.02.20'!$A$18:$B$44,2,FALSE)</f>
        <v>43888.479166666664</v>
      </c>
      <c r="L129">
        <f t="shared" si="29"/>
        <v>2020</v>
      </c>
      <c r="M129">
        <f t="shared" si="38"/>
        <v>2</v>
      </c>
      <c r="N129">
        <f t="shared" si="39"/>
        <v>27.479166666664241</v>
      </c>
      <c r="O129">
        <f t="shared" si="40"/>
        <v>15.020833333328483</v>
      </c>
      <c r="P129" s="167">
        <f>IFERROR(VLOOKUP($A129,'2019_Inc_27.02.20'!$A$18:$O$44,14,FALSE),"")</f>
        <v>7.0311760282948503</v>
      </c>
    </row>
    <row r="130" spans="1:16">
      <c r="A130" s="166" t="s">
        <v>178</v>
      </c>
      <c r="B130" t="str">
        <f t="shared" si="26"/>
        <v>BSrf</v>
      </c>
      <c r="C130" t="str">
        <f t="shared" si="27"/>
        <v>BSrf_0-10</v>
      </c>
      <c r="D130">
        <v>5</v>
      </c>
      <c r="E130" t="s">
        <v>225</v>
      </c>
      <c r="F130" t="str">
        <f t="shared" si="35"/>
        <v/>
      </c>
      <c r="G130" s="167">
        <f>VLOOKUP($A130,'2019_Inc_27.02.20'!$A$18:$I$44,9,FALSE)</f>
        <v>43873.458333333336</v>
      </c>
      <c r="H130">
        <f t="shared" si="28"/>
        <v>2020</v>
      </c>
      <c r="I130">
        <f t="shared" si="36"/>
        <v>2</v>
      </c>
      <c r="J130">
        <f t="shared" si="37"/>
        <v>12.458333333335759</v>
      </c>
      <c r="K130" s="167">
        <f>VLOOKUP($A130,'2019_Inc_27.02.20'!$A$18:$B$44,2,FALSE)</f>
        <v>43888.479166666664</v>
      </c>
      <c r="L130">
        <f t="shared" si="29"/>
        <v>2020</v>
      </c>
      <c r="M130">
        <f t="shared" si="38"/>
        <v>2</v>
      </c>
      <c r="N130">
        <f t="shared" si="39"/>
        <v>27.479166666664241</v>
      </c>
      <c r="O130">
        <f t="shared" si="40"/>
        <v>15.020833333328483</v>
      </c>
      <c r="P130" s="167">
        <f>IFERROR(VLOOKUP($A130,'2019_Inc_27.02.20'!$A$18:$O$44,14,FALSE),"")</f>
        <v>6.3542767123031751</v>
      </c>
    </row>
    <row r="131" spans="1:16">
      <c r="A131" s="166" t="s">
        <v>179</v>
      </c>
      <c r="B131" t="str">
        <f t="shared" ref="B131:B194" si="41">IF(RIGHT(LEFT(A131,2),1)="_",LEFT(RIGHT(A131,LEN(A131)-2),4),LEFT(RIGHT(A131,LEN(A131)-3),4))</f>
        <v>BSwf</v>
      </c>
      <c r="C131" t="str">
        <f t="shared" ref="C131:C194" si="42">B131&amp;"_0-10"</f>
        <v>BSwf_0-10</v>
      </c>
      <c r="D131">
        <v>5</v>
      </c>
      <c r="E131" t="s">
        <v>225</v>
      </c>
      <c r="F131" t="str">
        <f t="shared" si="35"/>
        <v/>
      </c>
      <c r="G131" s="167">
        <f>VLOOKUP($A131,'2019_Inc_27.02.20'!$A$18:$I$44,9,FALSE)</f>
        <v>43873.458333333336</v>
      </c>
      <c r="H131">
        <f t="shared" ref="H131:H194" si="43">YEAR(G131)</f>
        <v>2020</v>
      </c>
      <c r="I131">
        <f t="shared" si="36"/>
        <v>2</v>
      </c>
      <c r="J131">
        <f t="shared" si="37"/>
        <v>12.458333333335759</v>
      </c>
      <c r="K131" s="167">
        <f>VLOOKUP($A131,'2019_Inc_27.02.20'!$A$18:$B$44,2,FALSE)</f>
        <v>43888.479166666664</v>
      </c>
      <c r="L131">
        <f t="shared" ref="L131:L194" si="44">YEAR(K131)</f>
        <v>2020</v>
      </c>
      <c r="M131">
        <f t="shared" si="38"/>
        <v>2</v>
      </c>
      <c r="N131">
        <f t="shared" si="39"/>
        <v>27.479166666664241</v>
      </c>
      <c r="O131">
        <f t="shared" si="40"/>
        <v>15.020833333328483</v>
      </c>
      <c r="P131" s="167">
        <f>IFERROR(VLOOKUP($A131,'2019_Inc_27.02.20'!$A$18:$O$44,14,FALSE),"")</f>
        <v>6.7479698771980319</v>
      </c>
    </row>
    <row r="132" spans="1:16">
      <c r="A132" s="166" t="s">
        <v>180</v>
      </c>
      <c r="B132" t="str">
        <f t="shared" si="41"/>
        <v>BSwf</v>
      </c>
      <c r="C132" t="str">
        <f t="shared" si="42"/>
        <v>BSwf_0-10</v>
      </c>
      <c r="D132">
        <v>5</v>
      </c>
      <c r="E132" t="s">
        <v>225</v>
      </c>
      <c r="F132" t="str">
        <f t="shared" si="35"/>
        <v/>
      </c>
      <c r="G132" s="167">
        <f>VLOOKUP($A132,'2019_Inc_27.02.20'!$A$18:$I$44,9,FALSE)</f>
        <v>43873.458333333336</v>
      </c>
      <c r="H132">
        <f t="shared" si="43"/>
        <v>2020</v>
      </c>
      <c r="I132">
        <f t="shared" si="36"/>
        <v>2</v>
      </c>
      <c r="J132">
        <f t="shared" si="37"/>
        <v>12.458333333335759</v>
      </c>
      <c r="K132" s="167">
        <f>VLOOKUP($A132,'2019_Inc_27.02.20'!$A$18:$B$44,2,FALSE)</f>
        <v>43888.479166666664</v>
      </c>
      <c r="L132">
        <f t="shared" si="44"/>
        <v>2020</v>
      </c>
      <c r="M132">
        <f t="shared" si="38"/>
        <v>2</v>
      </c>
      <c r="N132">
        <f t="shared" si="39"/>
        <v>27.479166666664241</v>
      </c>
      <c r="O132">
        <f t="shared" si="40"/>
        <v>15.020833333328483</v>
      </c>
      <c r="P132" s="167">
        <f>IFERROR(VLOOKUP($A132,'2019_Inc_27.02.20'!$A$18:$O$44,14,FALSE),"")</f>
        <v>5.3545032803991344</v>
      </c>
    </row>
    <row r="133" spans="1:16">
      <c r="A133" s="166" t="s">
        <v>181</v>
      </c>
      <c r="B133" t="str">
        <f t="shared" si="41"/>
        <v>BSwf</v>
      </c>
      <c r="C133" t="str">
        <f t="shared" si="42"/>
        <v>BSwf_0-10</v>
      </c>
      <c r="D133">
        <v>5</v>
      </c>
      <c r="E133" t="s">
        <v>225</v>
      </c>
      <c r="F133" t="str">
        <f t="shared" si="35"/>
        <v/>
      </c>
      <c r="G133" s="167">
        <f>VLOOKUP($A133,'2019_Inc_27.02.20'!$A$18:$I$44,9,FALSE)</f>
        <v>43873.458333333336</v>
      </c>
      <c r="H133">
        <f t="shared" si="43"/>
        <v>2020</v>
      </c>
      <c r="I133">
        <f t="shared" si="36"/>
        <v>2</v>
      </c>
      <c r="J133">
        <f t="shared" si="37"/>
        <v>12.458333333335759</v>
      </c>
      <c r="K133" s="167">
        <f>VLOOKUP($A133,'2019_Inc_27.02.20'!$A$18:$B$44,2,FALSE)</f>
        <v>43888.479166666664</v>
      </c>
      <c r="L133">
        <f t="shared" si="44"/>
        <v>2020</v>
      </c>
      <c r="M133">
        <f t="shared" si="38"/>
        <v>2</v>
      </c>
      <c r="N133">
        <f t="shared" si="39"/>
        <v>27.479166666664241</v>
      </c>
      <c r="O133">
        <f t="shared" si="40"/>
        <v>15.020833333328483</v>
      </c>
      <c r="P133" s="167">
        <f>IFERROR(VLOOKUP($A133,'2019_Inc_27.02.20'!$A$18:$O$44,14,FALSE),"")</f>
        <v>2.351357257158722</v>
      </c>
    </row>
    <row r="134" spans="1:16">
      <c r="A134" s="166" t="s">
        <v>182</v>
      </c>
      <c r="B134" t="str">
        <f t="shared" si="41"/>
        <v>BSpp</v>
      </c>
      <c r="C134" t="str">
        <f t="shared" si="42"/>
        <v>BSpp_0-10</v>
      </c>
      <c r="D134">
        <v>5</v>
      </c>
      <c r="E134" t="s">
        <v>225</v>
      </c>
      <c r="F134" t="str">
        <f t="shared" si="35"/>
        <v/>
      </c>
      <c r="G134" s="167">
        <f>VLOOKUP($A134,'2019_Inc_27.02.20'!$A$18:$I$44,9,FALSE)</f>
        <v>43873.458333333336</v>
      </c>
      <c r="H134">
        <f t="shared" si="43"/>
        <v>2020</v>
      </c>
      <c r="I134">
        <f t="shared" si="36"/>
        <v>2</v>
      </c>
      <c r="J134">
        <f t="shared" si="37"/>
        <v>12.458333333335759</v>
      </c>
      <c r="K134" s="167">
        <f>VLOOKUP($A134,'2019_Inc_27.02.20'!$A$18:$B$44,2,FALSE)</f>
        <v>43888.479166666664</v>
      </c>
      <c r="L134">
        <f t="shared" si="44"/>
        <v>2020</v>
      </c>
      <c r="M134">
        <f t="shared" si="38"/>
        <v>2</v>
      </c>
      <c r="N134">
        <f t="shared" si="39"/>
        <v>27.479166666664241</v>
      </c>
      <c r="O134">
        <f t="shared" si="40"/>
        <v>15.020833333328483</v>
      </c>
      <c r="P134" s="167">
        <f>IFERROR(VLOOKUP($A134,'2019_Inc_27.02.20'!$A$18:$O$44,14,FALSE),"")</f>
        <v>14.360959575467891</v>
      </c>
    </row>
    <row r="135" spans="1:16">
      <c r="A135" s="166" t="s">
        <v>183</v>
      </c>
      <c r="B135" t="str">
        <f t="shared" si="41"/>
        <v>BSpp</v>
      </c>
      <c r="C135" t="str">
        <f t="shared" si="42"/>
        <v>BSpp_0-10</v>
      </c>
      <c r="D135">
        <v>5</v>
      </c>
      <c r="E135" t="s">
        <v>225</v>
      </c>
      <c r="F135" t="str">
        <f t="shared" si="35"/>
        <v/>
      </c>
      <c r="G135" s="167">
        <f>VLOOKUP($A135,'2019_Inc_27.02.20'!$A$18:$I$44,9,FALSE)</f>
        <v>43873.458333333336</v>
      </c>
      <c r="H135">
        <f t="shared" si="43"/>
        <v>2020</v>
      </c>
      <c r="I135">
        <f t="shared" si="36"/>
        <v>2</v>
      </c>
      <c r="J135">
        <f t="shared" si="37"/>
        <v>12.458333333335759</v>
      </c>
      <c r="K135" s="167">
        <f>VLOOKUP($A135,'2019_Inc_27.02.20'!$A$18:$B$44,2,FALSE)</f>
        <v>43888.479166666664</v>
      </c>
      <c r="L135">
        <f t="shared" si="44"/>
        <v>2020</v>
      </c>
      <c r="M135">
        <f t="shared" si="38"/>
        <v>2</v>
      </c>
      <c r="N135">
        <f t="shared" si="39"/>
        <v>27.479166666664241</v>
      </c>
      <c r="O135">
        <f t="shared" si="40"/>
        <v>15.020833333328483</v>
      </c>
      <c r="P135" s="167">
        <f>IFERROR(VLOOKUP($A135,'2019_Inc_27.02.20'!$A$18:$O$44,14,FALSE),"")</f>
        <v>6.2673841491380982</v>
      </c>
    </row>
    <row r="136" spans="1:16">
      <c r="A136" s="166" t="s">
        <v>184</v>
      </c>
      <c r="B136" t="str">
        <f t="shared" si="41"/>
        <v>BSpp</v>
      </c>
      <c r="C136" t="str">
        <f t="shared" si="42"/>
        <v>BSpp_0-10</v>
      </c>
      <c r="D136">
        <v>5</v>
      </c>
      <c r="E136" t="s">
        <v>225</v>
      </c>
      <c r="F136" t="str">
        <f t="shared" si="35"/>
        <v/>
      </c>
      <c r="G136" s="167">
        <f>VLOOKUP($A136,'2019_Inc_27.02.20'!$A$18:$I$44,9,FALSE)</f>
        <v>43873.458333333336</v>
      </c>
      <c r="H136">
        <f t="shared" si="43"/>
        <v>2020</v>
      </c>
      <c r="I136">
        <f t="shared" si="36"/>
        <v>2</v>
      </c>
      <c r="J136">
        <f t="shared" si="37"/>
        <v>12.458333333335759</v>
      </c>
      <c r="K136" s="167">
        <f>VLOOKUP($A136,'2019_Inc_27.02.20'!$A$18:$B$44,2,FALSE)</f>
        <v>43888.479166666664</v>
      </c>
      <c r="L136">
        <f t="shared" si="44"/>
        <v>2020</v>
      </c>
      <c r="M136">
        <f t="shared" si="38"/>
        <v>2</v>
      </c>
      <c r="N136">
        <f t="shared" si="39"/>
        <v>27.479166666664241</v>
      </c>
      <c r="O136">
        <f t="shared" si="40"/>
        <v>15.020833333328483</v>
      </c>
      <c r="P136" s="167">
        <f>IFERROR(VLOOKUP($A136,'2019_Inc_27.02.20'!$A$18:$O$44,14,FALSE),"")</f>
        <v>4.2261299755309762</v>
      </c>
    </row>
    <row r="137" spans="1:16">
      <c r="A137" s="165" t="s">
        <v>158</v>
      </c>
      <c r="B137" t="str">
        <f t="shared" si="41"/>
        <v>GRrf</v>
      </c>
      <c r="C137" t="str">
        <f t="shared" si="42"/>
        <v>GRrf_0-10</v>
      </c>
      <c r="D137">
        <v>6</v>
      </c>
      <c r="E137" t="s">
        <v>226</v>
      </c>
      <c r="F137" t="str">
        <f t="shared" si="35"/>
        <v/>
      </c>
      <c r="G137" s="167">
        <f>VLOOKUP($A137,'2019_Inc_02.03.20'!$A$18:$I$44,9,FALSE)</f>
        <v>43873.458333333336</v>
      </c>
      <c r="H137">
        <f t="shared" si="43"/>
        <v>2020</v>
      </c>
      <c r="I137">
        <f t="shared" si="36"/>
        <v>2</v>
      </c>
      <c r="J137">
        <f t="shared" si="37"/>
        <v>12.458333333335759</v>
      </c>
      <c r="K137" s="167">
        <f>VLOOKUP($A137,'2019_Inc_02.03.20'!$A$18:$B$44,2,FALSE)</f>
        <v>43892.680555555555</v>
      </c>
      <c r="L137">
        <f t="shared" si="44"/>
        <v>2020</v>
      </c>
      <c r="M137">
        <f t="shared" si="38"/>
        <v>3</v>
      </c>
      <c r="N137">
        <f t="shared" si="39"/>
        <v>2.6805555555547471</v>
      </c>
      <c r="O137">
        <f t="shared" si="40"/>
        <v>19.222222222218988</v>
      </c>
      <c r="P137" s="167">
        <f>IFERROR(VLOOKUP($A137,'2019_Inc_02.03.20'!$A$18:$O$44,14,FALSE),"")</f>
        <v>10.585777921992078</v>
      </c>
    </row>
    <row r="138" spans="1:16">
      <c r="A138" s="165" t="s">
        <v>159</v>
      </c>
      <c r="B138" t="str">
        <f t="shared" si="41"/>
        <v>GRrf</v>
      </c>
      <c r="C138" t="str">
        <f t="shared" si="42"/>
        <v>GRrf_0-10</v>
      </c>
      <c r="D138">
        <v>6</v>
      </c>
      <c r="E138" t="s">
        <v>226</v>
      </c>
      <c r="F138" t="str">
        <f t="shared" si="35"/>
        <v/>
      </c>
      <c r="G138" s="167">
        <f>VLOOKUP($A138,'2019_Inc_02.03.20'!$A$18:$I$44,9,FALSE)</f>
        <v>43873.458333333336</v>
      </c>
      <c r="H138">
        <f t="shared" si="43"/>
        <v>2020</v>
      </c>
      <c r="I138">
        <f t="shared" ref="I138:I164" si="45">MONTH(G138)</f>
        <v>2</v>
      </c>
      <c r="J138">
        <f t="shared" ref="J138:J164" si="46">DAY(G138)+G138-ROUNDDOWN(G138,0)</f>
        <v>12.458333333335759</v>
      </c>
      <c r="K138" s="167">
        <f>VLOOKUP($A138,'2019_Inc_02.03.20'!$A$18:$B$44,2,FALSE)</f>
        <v>43892.680555555555</v>
      </c>
      <c r="L138">
        <f t="shared" si="44"/>
        <v>2020</v>
      </c>
      <c r="M138">
        <f t="shared" ref="M138:M164" si="47">MONTH(K138)</f>
        <v>3</v>
      </c>
      <c r="N138">
        <f t="shared" ref="N138:N164" si="48">DAY(K138)+K138-ROUNDDOWN(K138,0)</f>
        <v>2.6805555555547471</v>
      </c>
      <c r="O138">
        <f t="shared" ref="O138:O164" si="49">K138-G138</f>
        <v>19.222222222218988</v>
      </c>
      <c r="P138" s="167">
        <f>IFERROR(VLOOKUP($A138,'2019_Inc_02.03.20'!$A$18:$O$44,14,FALSE),"")</f>
        <v>3.2426099820230099</v>
      </c>
    </row>
    <row r="139" spans="1:16">
      <c r="A139" s="165" t="s">
        <v>160</v>
      </c>
      <c r="B139" t="str">
        <f t="shared" si="41"/>
        <v>GRrf</v>
      </c>
      <c r="C139" t="str">
        <f t="shared" si="42"/>
        <v>GRrf_0-10</v>
      </c>
      <c r="D139">
        <v>6</v>
      </c>
      <c r="E139" t="s">
        <v>226</v>
      </c>
      <c r="F139" t="str">
        <f t="shared" si="35"/>
        <v/>
      </c>
      <c r="G139" s="167">
        <f>VLOOKUP($A139,'2019_Inc_02.03.20'!$A$18:$I$44,9,FALSE)</f>
        <v>43873.458333333336</v>
      </c>
      <c r="H139">
        <f t="shared" si="43"/>
        <v>2020</v>
      </c>
      <c r="I139">
        <f t="shared" si="45"/>
        <v>2</v>
      </c>
      <c r="J139">
        <f t="shared" si="46"/>
        <v>12.458333333335759</v>
      </c>
      <c r="K139" s="167">
        <f>VLOOKUP($A139,'2019_Inc_02.03.20'!$A$18:$B$44,2,FALSE)</f>
        <v>43892.680555555555</v>
      </c>
      <c r="L139">
        <f t="shared" si="44"/>
        <v>2020</v>
      </c>
      <c r="M139">
        <f t="shared" si="47"/>
        <v>3</v>
      </c>
      <c r="N139">
        <f t="shared" si="48"/>
        <v>2.6805555555547471</v>
      </c>
      <c r="O139">
        <f t="shared" si="49"/>
        <v>19.222222222218988</v>
      </c>
      <c r="P139" s="167">
        <f>IFERROR(VLOOKUP($A139,'2019_Inc_02.03.20'!$A$18:$O$44,14,FALSE),"")</f>
        <v>2.4000329697287275</v>
      </c>
    </row>
    <row r="140" spans="1:16">
      <c r="A140" s="165" t="s">
        <v>161</v>
      </c>
      <c r="B140" t="str">
        <f t="shared" si="41"/>
        <v>GRwf</v>
      </c>
      <c r="C140" t="str">
        <f t="shared" si="42"/>
        <v>GRwf_0-10</v>
      </c>
      <c r="D140">
        <v>6</v>
      </c>
      <c r="E140" t="s">
        <v>226</v>
      </c>
      <c r="F140" t="str">
        <f t="shared" si="35"/>
        <v/>
      </c>
      <c r="G140" s="167">
        <f>VLOOKUP($A140,'2019_Inc_02.03.20'!$A$18:$I$44,9,FALSE)</f>
        <v>43873.458333333336</v>
      </c>
      <c r="H140">
        <f t="shared" si="43"/>
        <v>2020</v>
      </c>
      <c r="I140">
        <f t="shared" si="45"/>
        <v>2</v>
      </c>
      <c r="J140">
        <f t="shared" si="46"/>
        <v>12.458333333335759</v>
      </c>
      <c r="K140" s="167">
        <f>VLOOKUP($A140,'2019_Inc_02.03.20'!$A$18:$B$44,2,FALSE)</f>
        <v>43892.680555555555</v>
      </c>
      <c r="L140">
        <f t="shared" si="44"/>
        <v>2020</v>
      </c>
      <c r="M140">
        <f t="shared" si="47"/>
        <v>3</v>
      </c>
      <c r="N140">
        <f t="shared" si="48"/>
        <v>2.6805555555547471</v>
      </c>
      <c r="O140">
        <f t="shared" si="49"/>
        <v>19.222222222218988</v>
      </c>
      <c r="P140" s="167">
        <f>IFERROR(VLOOKUP($A140,'2019_Inc_02.03.20'!$A$18:$O$44,14,FALSE),"")</f>
        <v>10.150114581296853</v>
      </c>
    </row>
    <row r="141" spans="1:16">
      <c r="A141" s="165" t="s">
        <v>162</v>
      </c>
      <c r="B141" t="str">
        <f t="shared" si="41"/>
        <v>GRwf</v>
      </c>
      <c r="C141" t="str">
        <f t="shared" si="42"/>
        <v>GRwf_0-10</v>
      </c>
      <c r="D141">
        <v>6</v>
      </c>
      <c r="E141" t="s">
        <v>226</v>
      </c>
      <c r="F141" t="str">
        <f t="shared" si="35"/>
        <v/>
      </c>
      <c r="G141" s="167">
        <f>VLOOKUP($A141,'2019_Inc_02.03.20'!$A$18:$I$44,9,FALSE)</f>
        <v>43873.458333333336</v>
      </c>
      <c r="H141">
        <f t="shared" si="43"/>
        <v>2020</v>
      </c>
      <c r="I141">
        <f t="shared" si="45"/>
        <v>2</v>
      </c>
      <c r="J141">
        <f t="shared" si="46"/>
        <v>12.458333333335759</v>
      </c>
      <c r="K141" s="167">
        <f>VLOOKUP($A141,'2019_Inc_02.03.20'!$A$18:$B$44,2,FALSE)</f>
        <v>43892.680555555555</v>
      </c>
      <c r="L141">
        <f t="shared" si="44"/>
        <v>2020</v>
      </c>
      <c r="M141">
        <f t="shared" si="47"/>
        <v>3</v>
      </c>
      <c r="N141">
        <f t="shared" si="48"/>
        <v>2.6805555555547471</v>
      </c>
      <c r="O141">
        <f t="shared" si="49"/>
        <v>19.222222222218988</v>
      </c>
      <c r="P141" s="167">
        <f>IFERROR(VLOOKUP($A141,'2019_Inc_02.03.20'!$A$18:$O$44,14,FALSE),"")</f>
        <v>4.8055366527603018</v>
      </c>
    </row>
    <row r="142" spans="1:16">
      <c r="A142" s="165" t="s">
        <v>163</v>
      </c>
      <c r="B142" t="str">
        <f t="shared" si="41"/>
        <v>GRwf</v>
      </c>
      <c r="C142" t="str">
        <f t="shared" si="42"/>
        <v>GRwf_0-10</v>
      </c>
      <c r="D142">
        <v>6</v>
      </c>
      <c r="E142" t="s">
        <v>226</v>
      </c>
      <c r="F142" t="str">
        <f t="shared" si="35"/>
        <v/>
      </c>
      <c r="G142" s="167">
        <f>VLOOKUP($A142,'2019_Inc_02.03.20'!$A$18:$I$44,9,FALSE)</f>
        <v>43873.458333333336</v>
      </c>
      <c r="H142">
        <f t="shared" si="43"/>
        <v>2020</v>
      </c>
      <c r="I142">
        <f t="shared" si="45"/>
        <v>2</v>
      </c>
      <c r="J142">
        <f t="shared" si="46"/>
        <v>12.458333333335759</v>
      </c>
      <c r="K142" s="167">
        <f>VLOOKUP($A142,'2019_Inc_02.03.20'!$A$18:$B$44,2,FALSE)</f>
        <v>43892.680555555555</v>
      </c>
      <c r="L142">
        <f t="shared" si="44"/>
        <v>2020</v>
      </c>
      <c r="M142">
        <f t="shared" si="47"/>
        <v>3</v>
      </c>
      <c r="N142">
        <f t="shared" si="48"/>
        <v>2.6805555555547471</v>
      </c>
      <c r="O142">
        <f t="shared" si="49"/>
        <v>19.222222222218988</v>
      </c>
      <c r="P142" s="167">
        <f>IFERROR(VLOOKUP($A142,'2019_Inc_02.03.20'!$A$18:$O$44,14,FALSE),"")</f>
        <v>6.6945679862691483</v>
      </c>
    </row>
    <row r="143" spans="1:16">
      <c r="A143" s="165" t="s">
        <v>164</v>
      </c>
      <c r="B143" t="str">
        <f t="shared" si="41"/>
        <v>GRpp</v>
      </c>
      <c r="C143" t="str">
        <f t="shared" si="42"/>
        <v>GRpp_0-10</v>
      </c>
      <c r="D143">
        <v>6</v>
      </c>
      <c r="E143" t="s">
        <v>226</v>
      </c>
      <c r="F143" t="str">
        <f t="shared" si="35"/>
        <v/>
      </c>
      <c r="G143" s="167">
        <f>VLOOKUP($A143,'2019_Inc_02.03.20'!$A$18:$I$44,9,FALSE)</f>
        <v>43873.458333333336</v>
      </c>
      <c r="H143">
        <f t="shared" si="43"/>
        <v>2020</v>
      </c>
      <c r="I143">
        <f t="shared" si="45"/>
        <v>2</v>
      </c>
      <c r="J143">
        <f t="shared" si="46"/>
        <v>12.458333333335759</v>
      </c>
      <c r="K143" s="167">
        <f>VLOOKUP($A143,'2019_Inc_02.03.20'!$A$18:$B$44,2,FALSE)</f>
        <v>43892.680555555555</v>
      </c>
      <c r="L143">
        <f t="shared" si="44"/>
        <v>2020</v>
      </c>
      <c r="M143">
        <f t="shared" si="47"/>
        <v>3</v>
      </c>
      <c r="N143">
        <f t="shared" si="48"/>
        <v>2.6805555555547471</v>
      </c>
      <c r="O143">
        <f t="shared" si="49"/>
        <v>19.222222222218988</v>
      </c>
      <c r="P143" s="167" t="str">
        <f>IFERROR(VLOOKUP($A143,'2019_Inc_02.03.20'!$A$18:$O$44,14,FALSE),"")</f>
        <v/>
      </c>
    </row>
    <row r="144" spans="1:16">
      <c r="A144" s="165" t="s">
        <v>165</v>
      </c>
      <c r="B144" t="str">
        <f t="shared" si="41"/>
        <v>GRpp</v>
      </c>
      <c r="C144" t="str">
        <f t="shared" si="42"/>
        <v>GRpp_0-10</v>
      </c>
      <c r="D144">
        <v>6</v>
      </c>
      <c r="E144" t="s">
        <v>226</v>
      </c>
      <c r="F144" t="str">
        <f t="shared" si="35"/>
        <v/>
      </c>
      <c r="G144" s="167">
        <f>VLOOKUP($A144,'2019_Inc_02.03.20'!$A$18:$I$44,9,FALSE)</f>
        <v>43873.458333333336</v>
      </c>
      <c r="H144">
        <f t="shared" si="43"/>
        <v>2020</v>
      </c>
      <c r="I144">
        <f t="shared" si="45"/>
        <v>2</v>
      </c>
      <c r="J144">
        <f t="shared" si="46"/>
        <v>12.458333333335759</v>
      </c>
      <c r="K144" s="167">
        <f>VLOOKUP($A144,'2019_Inc_02.03.20'!$A$18:$B$44,2,FALSE)</f>
        <v>43892.680555555555</v>
      </c>
      <c r="L144">
        <f t="shared" si="44"/>
        <v>2020</v>
      </c>
      <c r="M144">
        <f t="shared" si="47"/>
        <v>3</v>
      </c>
      <c r="N144">
        <f t="shared" si="48"/>
        <v>2.6805555555547471</v>
      </c>
      <c r="O144">
        <f t="shared" si="49"/>
        <v>19.222222222218988</v>
      </c>
      <c r="P144" s="167">
        <f>IFERROR(VLOOKUP($A144,'2019_Inc_02.03.20'!$A$18:$O$44,14,FALSE),"")</f>
        <v>14.561449283641295</v>
      </c>
    </row>
    <row r="145" spans="1:16">
      <c r="A145" s="165" t="s">
        <v>166</v>
      </c>
      <c r="B145" t="str">
        <f t="shared" si="41"/>
        <v>GRpp</v>
      </c>
      <c r="C145" t="str">
        <f t="shared" si="42"/>
        <v>GRpp_0-10</v>
      </c>
      <c r="D145">
        <v>6</v>
      </c>
      <c r="E145" t="s">
        <v>226</v>
      </c>
      <c r="F145" t="str">
        <f t="shared" si="35"/>
        <v/>
      </c>
      <c r="G145" s="167">
        <f>VLOOKUP($A145,'2019_Inc_02.03.20'!$A$18:$I$44,9,FALSE)</f>
        <v>43873.458333333336</v>
      </c>
      <c r="H145">
        <f t="shared" si="43"/>
        <v>2020</v>
      </c>
      <c r="I145">
        <f t="shared" si="45"/>
        <v>2</v>
      </c>
      <c r="J145">
        <f t="shared" si="46"/>
        <v>12.458333333335759</v>
      </c>
      <c r="K145" s="167">
        <f>VLOOKUP($A145,'2019_Inc_02.03.20'!$A$18:$B$44,2,FALSE)</f>
        <v>43892.680555555555</v>
      </c>
      <c r="L145">
        <f t="shared" si="44"/>
        <v>2020</v>
      </c>
      <c r="M145">
        <f t="shared" si="47"/>
        <v>3</v>
      </c>
      <c r="N145">
        <f t="shared" si="48"/>
        <v>2.6805555555547471</v>
      </c>
      <c r="O145">
        <f t="shared" si="49"/>
        <v>19.222222222218988</v>
      </c>
      <c r="P145" s="167">
        <f>IFERROR(VLOOKUP($A145,'2019_Inc_02.03.20'!$A$18:$O$44,14,FALSE),"")</f>
        <v>8.2322892084784467</v>
      </c>
    </row>
    <row r="146" spans="1:16">
      <c r="A146" s="165" t="s">
        <v>167</v>
      </c>
      <c r="B146" t="str">
        <f t="shared" si="41"/>
        <v>ANrf</v>
      </c>
      <c r="C146" t="str">
        <f t="shared" si="42"/>
        <v>ANrf_0-10</v>
      </c>
      <c r="D146">
        <v>6</v>
      </c>
      <c r="E146" t="s">
        <v>226</v>
      </c>
      <c r="F146" t="str">
        <f t="shared" si="35"/>
        <v/>
      </c>
      <c r="G146" s="167">
        <f>VLOOKUP($A146,'2019_Inc_02.03.20'!$A$18:$I$44,9,FALSE)</f>
        <v>43873.458333333336</v>
      </c>
      <c r="H146">
        <f t="shared" si="43"/>
        <v>2020</v>
      </c>
      <c r="I146">
        <f t="shared" si="45"/>
        <v>2</v>
      </c>
      <c r="J146">
        <f t="shared" si="46"/>
        <v>12.458333333335759</v>
      </c>
      <c r="K146" s="167">
        <f>VLOOKUP($A146,'2019_Inc_02.03.20'!$A$18:$B$44,2,FALSE)</f>
        <v>43892.680555555555</v>
      </c>
      <c r="L146">
        <f t="shared" si="44"/>
        <v>2020</v>
      </c>
      <c r="M146">
        <f t="shared" si="47"/>
        <v>3</v>
      </c>
      <c r="N146">
        <f t="shared" si="48"/>
        <v>2.6805555555547471</v>
      </c>
      <c r="O146">
        <f t="shared" si="49"/>
        <v>19.222222222218988</v>
      </c>
      <c r="P146" s="167">
        <f>IFERROR(VLOOKUP($A146,'2019_Inc_02.03.20'!$A$18:$O$44,14,FALSE),"")</f>
        <v>7.1038207389041759</v>
      </c>
    </row>
    <row r="147" spans="1:16">
      <c r="A147" s="165" t="s">
        <v>168</v>
      </c>
      <c r="B147" t="str">
        <f t="shared" si="41"/>
        <v>ANrf</v>
      </c>
      <c r="C147" t="str">
        <f t="shared" si="42"/>
        <v>ANrf_0-10</v>
      </c>
      <c r="D147">
        <v>6</v>
      </c>
      <c r="E147" t="s">
        <v>226</v>
      </c>
      <c r="F147" t="str">
        <f t="shared" si="35"/>
        <v/>
      </c>
      <c r="G147" s="167">
        <f>VLOOKUP($A147,'2019_Inc_02.03.20'!$A$18:$I$44,9,FALSE)</f>
        <v>43873.458333333336</v>
      </c>
      <c r="H147">
        <f t="shared" si="43"/>
        <v>2020</v>
      </c>
      <c r="I147">
        <f t="shared" si="45"/>
        <v>2</v>
      </c>
      <c r="J147">
        <f t="shared" si="46"/>
        <v>12.458333333335759</v>
      </c>
      <c r="K147" s="167">
        <f>VLOOKUP($A147,'2019_Inc_02.03.20'!$A$18:$B$44,2,FALSE)</f>
        <v>43892.680555555555</v>
      </c>
      <c r="L147">
        <f t="shared" si="44"/>
        <v>2020</v>
      </c>
      <c r="M147">
        <f t="shared" si="47"/>
        <v>3</v>
      </c>
      <c r="N147">
        <f t="shared" si="48"/>
        <v>2.6805555555547471</v>
      </c>
      <c r="O147">
        <f t="shared" si="49"/>
        <v>19.222222222218988</v>
      </c>
      <c r="P147" s="167">
        <f>IFERROR(VLOOKUP($A147,'2019_Inc_02.03.20'!$A$18:$O$44,14,FALSE),"")</f>
        <v>7.7512034579384226</v>
      </c>
    </row>
    <row r="148" spans="1:16">
      <c r="A148" s="165" t="s">
        <v>169</v>
      </c>
      <c r="B148" t="str">
        <f t="shared" si="41"/>
        <v>ANrf</v>
      </c>
      <c r="C148" t="str">
        <f t="shared" si="42"/>
        <v>ANrf_0-10</v>
      </c>
      <c r="D148">
        <v>6</v>
      </c>
      <c r="E148" t="s">
        <v>226</v>
      </c>
      <c r="F148" t="str">
        <f t="shared" si="35"/>
        <v/>
      </c>
      <c r="G148" s="167">
        <f>VLOOKUP($A148,'2019_Inc_02.03.20'!$A$18:$I$44,9,FALSE)</f>
        <v>43873.458333333336</v>
      </c>
      <c r="H148">
        <f t="shared" si="43"/>
        <v>2020</v>
      </c>
      <c r="I148">
        <f t="shared" si="45"/>
        <v>2</v>
      </c>
      <c r="J148">
        <f t="shared" si="46"/>
        <v>12.458333333335759</v>
      </c>
      <c r="K148" s="167">
        <f>VLOOKUP($A148,'2019_Inc_02.03.20'!$A$18:$B$44,2,FALSE)</f>
        <v>43892.680555555555</v>
      </c>
      <c r="L148">
        <f t="shared" si="44"/>
        <v>2020</v>
      </c>
      <c r="M148">
        <f t="shared" si="47"/>
        <v>3</v>
      </c>
      <c r="N148">
        <f t="shared" si="48"/>
        <v>2.6805555555547471</v>
      </c>
      <c r="O148">
        <f t="shared" si="49"/>
        <v>19.222222222218988</v>
      </c>
      <c r="P148" s="167">
        <f>IFERROR(VLOOKUP($A148,'2019_Inc_02.03.20'!$A$18:$O$44,14,FALSE),"")</f>
        <v>11.057359455466759</v>
      </c>
    </row>
    <row r="149" spans="1:16">
      <c r="A149" s="166" t="s">
        <v>170</v>
      </c>
      <c r="B149" t="str">
        <f t="shared" si="41"/>
        <v>ANwf</v>
      </c>
      <c r="C149" t="str">
        <f t="shared" si="42"/>
        <v>ANwf_0-10</v>
      </c>
      <c r="D149">
        <v>6</v>
      </c>
      <c r="E149" t="s">
        <v>226</v>
      </c>
      <c r="F149" t="str">
        <f t="shared" si="35"/>
        <v/>
      </c>
      <c r="G149" s="167">
        <f>VLOOKUP($A149,'2019_Inc_02.03.20'!$A$18:$I$44,9,FALSE)</f>
        <v>43873.458333333336</v>
      </c>
      <c r="H149">
        <f t="shared" si="43"/>
        <v>2020</v>
      </c>
      <c r="I149">
        <f t="shared" si="45"/>
        <v>2</v>
      </c>
      <c r="J149">
        <f t="shared" si="46"/>
        <v>12.458333333335759</v>
      </c>
      <c r="K149" s="167">
        <f>VLOOKUP($A149,'2019_Inc_02.03.20'!$A$18:$B$44,2,FALSE)</f>
        <v>43892.680555555555</v>
      </c>
      <c r="L149">
        <f t="shared" si="44"/>
        <v>2020</v>
      </c>
      <c r="M149">
        <f t="shared" si="47"/>
        <v>3</v>
      </c>
      <c r="N149">
        <f t="shared" si="48"/>
        <v>2.6805555555547471</v>
      </c>
      <c r="O149">
        <f t="shared" si="49"/>
        <v>19.222222222218988</v>
      </c>
      <c r="P149" s="167">
        <f>IFERROR(VLOOKUP($A149,'2019_Inc_02.03.20'!$A$18:$O$44,14,FALSE),"")</f>
        <v>8.9574926023256971</v>
      </c>
    </row>
    <row r="150" spans="1:16">
      <c r="A150" s="166" t="s">
        <v>171</v>
      </c>
      <c r="B150" t="str">
        <f t="shared" si="41"/>
        <v>ANwf</v>
      </c>
      <c r="C150" t="str">
        <f t="shared" si="42"/>
        <v>ANwf_0-10</v>
      </c>
      <c r="D150">
        <v>6</v>
      </c>
      <c r="E150" t="s">
        <v>226</v>
      </c>
      <c r="F150" t="str">
        <f t="shared" si="35"/>
        <v/>
      </c>
      <c r="G150" s="167">
        <f>VLOOKUP($A150,'2019_Inc_02.03.20'!$A$18:$I$44,9,FALSE)</f>
        <v>43873.458333333336</v>
      </c>
      <c r="H150">
        <f t="shared" si="43"/>
        <v>2020</v>
      </c>
      <c r="I150">
        <f t="shared" si="45"/>
        <v>2</v>
      </c>
      <c r="J150">
        <f t="shared" si="46"/>
        <v>12.458333333335759</v>
      </c>
      <c r="K150" s="167">
        <f>VLOOKUP($A150,'2019_Inc_02.03.20'!$A$18:$B$44,2,FALSE)</f>
        <v>43892.680555555555</v>
      </c>
      <c r="L150">
        <f t="shared" si="44"/>
        <v>2020</v>
      </c>
      <c r="M150">
        <f t="shared" si="47"/>
        <v>3</v>
      </c>
      <c r="N150">
        <f t="shared" si="48"/>
        <v>2.6805555555547471</v>
      </c>
      <c r="O150">
        <f t="shared" si="49"/>
        <v>19.222222222218988</v>
      </c>
      <c r="P150" s="167">
        <f>IFERROR(VLOOKUP($A150,'2019_Inc_02.03.20'!$A$18:$O$44,14,FALSE),"")</f>
        <v>7.22356953193911</v>
      </c>
    </row>
    <row r="151" spans="1:16">
      <c r="A151" s="166" t="s">
        <v>172</v>
      </c>
      <c r="B151" t="str">
        <f t="shared" si="41"/>
        <v>ANwf</v>
      </c>
      <c r="C151" t="str">
        <f t="shared" si="42"/>
        <v>ANwf_0-10</v>
      </c>
      <c r="D151">
        <v>6</v>
      </c>
      <c r="E151" t="s">
        <v>226</v>
      </c>
      <c r="F151" t="str">
        <f t="shared" si="35"/>
        <v/>
      </c>
      <c r="G151" s="167">
        <f>VLOOKUP($A151,'2019_Inc_02.03.20'!$A$18:$I$44,9,FALSE)</f>
        <v>43873.458333333336</v>
      </c>
      <c r="H151">
        <f t="shared" si="43"/>
        <v>2020</v>
      </c>
      <c r="I151">
        <f t="shared" si="45"/>
        <v>2</v>
      </c>
      <c r="J151">
        <f t="shared" si="46"/>
        <v>12.458333333335759</v>
      </c>
      <c r="K151" s="167">
        <f>VLOOKUP($A151,'2019_Inc_02.03.20'!$A$18:$B$44,2,FALSE)</f>
        <v>43892.680555555555</v>
      </c>
      <c r="L151">
        <f t="shared" si="44"/>
        <v>2020</v>
      </c>
      <c r="M151">
        <f t="shared" si="47"/>
        <v>3</v>
      </c>
      <c r="N151">
        <f t="shared" si="48"/>
        <v>2.6805555555547471</v>
      </c>
      <c r="O151">
        <f t="shared" si="49"/>
        <v>19.222222222218988</v>
      </c>
      <c r="P151" s="167">
        <f>IFERROR(VLOOKUP($A151,'2019_Inc_02.03.20'!$A$18:$O$44,14,FALSE),"")</f>
        <v>11.187015975067137</v>
      </c>
    </row>
    <row r="152" spans="1:16">
      <c r="A152" s="166" t="s">
        <v>173</v>
      </c>
      <c r="B152" t="str">
        <f t="shared" si="41"/>
        <v>ANpp</v>
      </c>
      <c r="C152" t="str">
        <f t="shared" si="42"/>
        <v>ANpp_0-10</v>
      </c>
      <c r="D152">
        <v>6</v>
      </c>
      <c r="E152" t="s">
        <v>226</v>
      </c>
      <c r="F152" t="str">
        <f t="shared" si="35"/>
        <v/>
      </c>
      <c r="G152" s="167">
        <f>VLOOKUP($A152,'2019_Inc_02.03.20'!$A$18:$I$44,9,FALSE)</f>
        <v>43873.458333333336</v>
      </c>
      <c r="H152">
        <f t="shared" si="43"/>
        <v>2020</v>
      </c>
      <c r="I152">
        <f t="shared" si="45"/>
        <v>2</v>
      </c>
      <c r="J152">
        <f t="shared" si="46"/>
        <v>12.458333333335759</v>
      </c>
      <c r="K152" s="167">
        <f>VLOOKUP($A152,'2019_Inc_02.03.20'!$A$18:$B$44,2,FALSE)</f>
        <v>43892.680555555555</v>
      </c>
      <c r="L152">
        <f t="shared" si="44"/>
        <v>2020</v>
      </c>
      <c r="M152">
        <f t="shared" si="47"/>
        <v>3</v>
      </c>
      <c r="N152">
        <f t="shared" si="48"/>
        <v>2.6805555555547471</v>
      </c>
      <c r="O152">
        <f t="shared" si="49"/>
        <v>19.222222222218988</v>
      </c>
      <c r="P152" s="167">
        <f>IFERROR(VLOOKUP($A152,'2019_Inc_02.03.20'!$A$18:$O$44,14,FALSE),"")</f>
        <v>20.666535993106692</v>
      </c>
    </row>
    <row r="153" spans="1:16">
      <c r="A153" s="166" t="s">
        <v>174</v>
      </c>
      <c r="B153" t="str">
        <f t="shared" si="41"/>
        <v>ANpp</v>
      </c>
      <c r="C153" t="str">
        <f t="shared" si="42"/>
        <v>ANpp_0-10</v>
      </c>
      <c r="D153">
        <v>6</v>
      </c>
      <c r="E153" t="s">
        <v>226</v>
      </c>
      <c r="F153" t="str">
        <f t="shared" si="35"/>
        <v/>
      </c>
      <c r="G153" s="167">
        <f>VLOOKUP($A153,'2019_Inc_02.03.20'!$A$18:$I$44,9,FALSE)</f>
        <v>43873.458333333336</v>
      </c>
      <c r="H153">
        <f t="shared" si="43"/>
        <v>2020</v>
      </c>
      <c r="I153">
        <f t="shared" si="45"/>
        <v>2</v>
      </c>
      <c r="J153">
        <f t="shared" si="46"/>
        <v>12.458333333335759</v>
      </c>
      <c r="K153" s="167">
        <f>VLOOKUP($A153,'2019_Inc_02.03.20'!$A$18:$B$44,2,FALSE)</f>
        <v>43892.680555555555</v>
      </c>
      <c r="L153">
        <f t="shared" si="44"/>
        <v>2020</v>
      </c>
      <c r="M153">
        <f t="shared" si="47"/>
        <v>3</v>
      </c>
      <c r="N153">
        <f t="shared" si="48"/>
        <v>2.6805555555547471</v>
      </c>
      <c r="O153">
        <f t="shared" si="49"/>
        <v>19.222222222218988</v>
      </c>
      <c r="P153" s="167">
        <f>IFERROR(VLOOKUP($A153,'2019_Inc_02.03.20'!$A$18:$O$44,14,FALSE),"")</f>
        <v>7.6459160649320328</v>
      </c>
    </row>
    <row r="154" spans="1:16">
      <c r="A154" s="166" t="s">
        <v>175</v>
      </c>
      <c r="B154" t="str">
        <f t="shared" si="41"/>
        <v>ANpp</v>
      </c>
      <c r="C154" t="str">
        <f t="shared" si="42"/>
        <v>ANpp_0-10</v>
      </c>
      <c r="D154">
        <v>6</v>
      </c>
      <c r="E154" t="s">
        <v>226</v>
      </c>
      <c r="F154" t="str">
        <f t="shared" si="35"/>
        <v/>
      </c>
      <c r="G154" s="167">
        <f>VLOOKUP($A154,'2019_Inc_02.03.20'!$A$18:$I$44,9,FALSE)</f>
        <v>43873.458333333336</v>
      </c>
      <c r="H154">
        <f t="shared" si="43"/>
        <v>2020</v>
      </c>
      <c r="I154">
        <f t="shared" si="45"/>
        <v>2</v>
      </c>
      <c r="J154">
        <f t="shared" si="46"/>
        <v>12.458333333335759</v>
      </c>
      <c r="K154" s="167">
        <f>VLOOKUP($A154,'2019_Inc_02.03.20'!$A$18:$B$44,2,FALSE)</f>
        <v>43892.680555555555</v>
      </c>
      <c r="L154">
        <f t="shared" si="44"/>
        <v>2020</v>
      </c>
      <c r="M154">
        <f t="shared" si="47"/>
        <v>3</v>
      </c>
      <c r="N154">
        <f t="shared" si="48"/>
        <v>2.6805555555547471</v>
      </c>
      <c r="O154">
        <f t="shared" si="49"/>
        <v>19.222222222218988</v>
      </c>
      <c r="P154" s="167">
        <f>IFERROR(VLOOKUP($A154,'2019_Inc_02.03.20'!$A$18:$O$44,14,FALSE),"")</f>
        <v>8.7764138889866601</v>
      </c>
    </row>
    <row r="155" spans="1:16">
      <c r="A155" s="166" t="s">
        <v>176</v>
      </c>
      <c r="B155" t="str">
        <f t="shared" si="41"/>
        <v>BSrf</v>
      </c>
      <c r="C155" t="str">
        <f t="shared" si="42"/>
        <v>BSrf_0-10</v>
      </c>
      <c r="D155">
        <v>6</v>
      </c>
      <c r="E155" t="s">
        <v>226</v>
      </c>
      <c r="F155" t="str">
        <f t="shared" si="35"/>
        <v/>
      </c>
      <c r="G155" s="167">
        <f>VLOOKUP($A155,'2019_Inc_02.03.20'!$A$18:$I$44,9,FALSE)</f>
        <v>43873.458333333336</v>
      </c>
      <c r="H155">
        <f t="shared" si="43"/>
        <v>2020</v>
      </c>
      <c r="I155">
        <f t="shared" si="45"/>
        <v>2</v>
      </c>
      <c r="J155">
        <f t="shared" si="46"/>
        <v>12.458333333335759</v>
      </c>
      <c r="K155" s="167">
        <f>VLOOKUP($A155,'2019_Inc_02.03.20'!$A$18:$B$44,2,FALSE)</f>
        <v>43892.680555555555</v>
      </c>
      <c r="L155">
        <f t="shared" si="44"/>
        <v>2020</v>
      </c>
      <c r="M155">
        <f t="shared" si="47"/>
        <v>3</v>
      </c>
      <c r="N155">
        <f t="shared" si="48"/>
        <v>2.6805555555547471</v>
      </c>
      <c r="O155">
        <f t="shared" si="49"/>
        <v>19.222222222218988</v>
      </c>
      <c r="P155" s="167">
        <f>IFERROR(VLOOKUP($A155,'2019_Inc_02.03.20'!$A$18:$O$44,14,FALSE),"")</f>
        <v>8.4288892969013407</v>
      </c>
    </row>
    <row r="156" spans="1:16">
      <c r="A156" s="166" t="s">
        <v>177</v>
      </c>
      <c r="B156" t="str">
        <f t="shared" si="41"/>
        <v>BSrf</v>
      </c>
      <c r="C156" t="str">
        <f t="shared" si="42"/>
        <v>BSrf_0-10</v>
      </c>
      <c r="D156">
        <v>6</v>
      </c>
      <c r="E156" t="s">
        <v>226</v>
      </c>
      <c r="F156" t="str">
        <f t="shared" si="35"/>
        <v/>
      </c>
      <c r="G156" s="167">
        <f>VLOOKUP($A156,'2019_Inc_02.03.20'!$A$18:$I$44,9,FALSE)</f>
        <v>43873.458333333336</v>
      </c>
      <c r="H156">
        <f t="shared" si="43"/>
        <v>2020</v>
      </c>
      <c r="I156">
        <f t="shared" si="45"/>
        <v>2</v>
      </c>
      <c r="J156">
        <f t="shared" si="46"/>
        <v>12.458333333335759</v>
      </c>
      <c r="K156" s="167">
        <f>VLOOKUP($A156,'2019_Inc_02.03.20'!$A$18:$B$44,2,FALSE)</f>
        <v>43892.680555555555</v>
      </c>
      <c r="L156">
        <f t="shared" si="44"/>
        <v>2020</v>
      </c>
      <c r="M156">
        <f t="shared" si="47"/>
        <v>3</v>
      </c>
      <c r="N156">
        <f t="shared" si="48"/>
        <v>2.6805555555547471</v>
      </c>
      <c r="O156">
        <f t="shared" si="49"/>
        <v>19.222222222218988</v>
      </c>
      <c r="P156" s="167">
        <f>IFERROR(VLOOKUP($A156,'2019_Inc_02.03.20'!$A$18:$O$44,14,FALSE),"")</f>
        <v>8.3297269188716978</v>
      </c>
    </row>
    <row r="157" spans="1:16">
      <c r="A157" s="166" t="s">
        <v>178</v>
      </c>
      <c r="B157" t="str">
        <f t="shared" si="41"/>
        <v>BSrf</v>
      </c>
      <c r="C157" t="str">
        <f t="shared" si="42"/>
        <v>BSrf_0-10</v>
      </c>
      <c r="D157">
        <v>6</v>
      </c>
      <c r="E157" t="s">
        <v>226</v>
      </c>
      <c r="F157" t="str">
        <f t="shared" ref="F157:F220" si="50">IF(AND(D157&lt;&gt;D156,K157=K156),"fix meas date","")</f>
        <v/>
      </c>
      <c r="G157" s="167">
        <f>VLOOKUP($A157,'2019_Inc_02.03.20'!$A$18:$I$44,9,FALSE)</f>
        <v>43873.458333333336</v>
      </c>
      <c r="H157">
        <f t="shared" si="43"/>
        <v>2020</v>
      </c>
      <c r="I157">
        <f t="shared" si="45"/>
        <v>2</v>
      </c>
      <c r="J157">
        <f t="shared" si="46"/>
        <v>12.458333333335759</v>
      </c>
      <c r="K157" s="167">
        <f>VLOOKUP($A157,'2019_Inc_02.03.20'!$A$18:$B$44,2,FALSE)</f>
        <v>43892.680555555555</v>
      </c>
      <c r="L157">
        <f t="shared" si="44"/>
        <v>2020</v>
      </c>
      <c r="M157">
        <f t="shared" si="47"/>
        <v>3</v>
      </c>
      <c r="N157">
        <f t="shared" si="48"/>
        <v>2.6805555555547471</v>
      </c>
      <c r="O157">
        <f t="shared" si="49"/>
        <v>19.222222222218988</v>
      </c>
      <c r="P157" s="167">
        <f>IFERROR(VLOOKUP($A157,'2019_Inc_02.03.20'!$A$18:$O$44,14,FALSE),"")</f>
        <v>7.0825648133261545</v>
      </c>
    </row>
    <row r="158" spans="1:16">
      <c r="A158" s="166" t="s">
        <v>179</v>
      </c>
      <c r="B158" t="str">
        <f t="shared" si="41"/>
        <v>BSwf</v>
      </c>
      <c r="C158" t="str">
        <f t="shared" si="42"/>
        <v>BSwf_0-10</v>
      </c>
      <c r="D158">
        <v>6</v>
      </c>
      <c r="E158" t="s">
        <v>226</v>
      </c>
      <c r="F158" t="str">
        <f t="shared" si="50"/>
        <v/>
      </c>
      <c r="G158" s="167">
        <f>VLOOKUP($A158,'2019_Inc_02.03.20'!$A$18:$I$44,9,FALSE)</f>
        <v>43873.458333333336</v>
      </c>
      <c r="H158">
        <f t="shared" si="43"/>
        <v>2020</v>
      </c>
      <c r="I158">
        <f t="shared" si="45"/>
        <v>2</v>
      </c>
      <c r="J158">
        <f t="shared" si="46"/>
        <v>12.458333333335759</v>
      </c>
      <c r="K158" s="167">
        <f>VLOOKUP($A158,'2019_Inc_02.03.20'!$A$18:$B$44,2,FALSE)</f>
        <v>43892.680555555555</v>
      </c>
      <c r="L158">
        <f t="shared" si="44"/>
        <v>2020</v>
      </c>
      <c r="M158">
        <f t="shared" si="47"/>
        <v>3</v>
      </c>
      <c r="N158">
        <f t="shared" si="48"/>
        <v>2.6805555555547471</v>
      </c>
      <c r="O158">
        <f t="shared" si="49"/>
        <v>19.222222222218988</v>
      </c>
      <c r="P158" s="167">
        <f>IFERROR(VLOOKUP($A158,'2019_Inc_02.03.20'!$A$18:$O$44,14,FALSE),"")</f>
        <v>8.3010218723077127</v>
      </c>
    </row>
    <row r="159" spans="1:16">
      <c r="A159" s="166" t="s">
        <v>180</v>
      </c>
      <c r="B159" t="str">
        <f t="shared" si="41"/>
        <v>BSwf</v>
      </c>
      <c r="C159" t="str">
        <f t="shared" si="42"/>
        <v>BSwf_0-10</v>
      </c>
      <c r="D159">
        <v>6</v>
      </c>
      <c r="E159" t="s">
        <v>226</v>
      </c>
      <c r="F159" t="str">
        <f t="shared" si="50"/>
        <v/>
      </c>
      <c r="G159" s="167">
        <f>VLOOKUP($A159,'2019_Inc_02.03.20'!$A$18:$I$44,9,FALSE)</f>
        <v>43873.458333333336</v>
      </c>
      <c r="H159">
        <f t="shared" si="43"/>
        <v>2020</v>
      </c>
      <c r="I159">
        <f t="shared" si="45"/>
        <v>2</v>
      </c>
      <c r="J159">
        <f t="shared" si="46"/>
        <v>12.458333333335759</v>
      </c>
      <c r="K159" s="167">
        <f>VLOOKUP($A159,'2019_Inc_02.03.20'!$A$18:$B$44,2,FALSE)</f>
        <v>43892.680555555555</v>
      </c>
      <c r="L159">
        <f t="shared" si="44"/>
        <v>2020</v>
      </c>
      <c r="M159">
        <f t="shared" si="47"/>
        <v>3</v>
      </c>
      <c r="N159">
        <f t="shared" si="48"/>
        <v>2.6805555555547471</v>
      </c>
      <c r="O159">
        <f t="shared" si="49"/>
        <v>19.222222222218988</v>
      </c>
      <c r="P159" s="167">
        <f>IFERROR(VLOOKUP($A159,'2019_Inc_02.03.20'!$A$18:$O$44,14,FALSE),"")</f>
        <v>5.9723225079536526</v>
      </c>
    </row>
    <row r="160" spans="1:16">
      <c r="A160" s="166" t="s">
        <v>181</v>
      </c>
      <c r="B160" t="str">
        <f t="shared" si="41"/>
        <v>BSwf</v>
      </c>
      <c r="C160" t="str">
        <f t="shared" si="42"/>
        <v>BSwf_0-10</v>
      </c>
      <c r="D160">
        <v>6</v>
      </c>
      <c r="E160" t="s">
        <v>226</v>
      </c>
      <c r="F160" t="str">
        <f t="shared" si="50"/>
        <v/>
      </c>
      <c r="G160" s="167">
        <f>VLOOKUP($A160,'2019_Inc_02.03.20'!$A$18:$I$44,9,FALSE)</f>
        <v>43873.458333333336</v>
      </c>
      <c r="H160">
        <f t="shared" si="43"/>
        <v>2020</v>
      </c>
      <c r="I160">
        <f t="shared" si="45"/>
        <v>2</v>
      </c>
      <c r="J160">
        <f t="shared" si="46"/>
        <v>12.458333333335759</v>
      </c>
      <c r="K160" s="167">
        <f>VLOOKUP($A160,'2019_Inc_02.03.20'!$A$18:$B$44,2,FALSE)</f>
        <v>43892.680555555555</v>
      </c>
      <c r="L160">
        <f t="shared" si="44"/>
        <v>2020</v>
      </c>
      <c r="M160">
        <f t="shared" si="47"/>
        <v>3</v>
      </c>
      <c r="N160">
        <f t="shared" si="48"/>
        <v>2.6805555555547471</v>
      </c>
      <c r="O160">
        <f t="shared" si="49"/>
        <v>19.222222222218988</v>
      </c>
      <c r="P160" s="167">
        <f>IFERROR(VLOOKUP($A160,'2019_Inc_02.03.20'!$A$18:$O$44,14,FALSE),"")</f>
        <v>2.7019793163712382</v>
      </c>
    </row>
    <row r="161" spans="1:16">
      <c r="A161" s="166" t="s">
        <v>182</v>
      </c>
      <c r="B161" t="str">
        <f t="shared" si="41"/>
        <v>BSpp</v>
      </c>
      <c r="C161" t="str">
        <f t="shared" si="42"/>
        <v>BSpp_0-10</v>
      </c>
      <c r="D161">
        <v>6</v>
      </c>
      <c r="E161" t="s">
        <v>226</v>
      </c>
      <c r="F161" t="str">
        <f t="shared" si="50"/>
        <v/>
      </c>
      <c r="G161" s="167">
        <f>VLOOKUP($A161,'2019_Inc_02.03.20'!$A$18:$I$44,9,FALSE)</f>
        <v>43873.458333333336</v>
      </c>
      <c r="H161">
        <f t="shared" si="43"/>
        <v>2020</v>
      </c>
      <c r="I161">
        <f t="shared" si="45"/>
        <v>2</v>
      </c>
      <c r="J161">
        <f t="shared" si="46"/>
        <v>12.458333333335759</v>
      </c>
      <c r="K161" s="167">
        <f>VLOOKUP($A161,'2019_Inc_02.03.20'!$A$18:$B$44,2,FALSE)</f>
        <v>43892.680555555555</v>
      </c>
      <c r="L161">
        <f t="shared" si="44"/>
        <v>2020</v>
      </c>
      <c r="M161">
        <f t="shared" si="47"/>
        <v>3</v>
      </c>
      <c r="N161">
        <f t="shared" si="48"/>
        <v>2.6805555555547471</v>
      </c>
      <c r="O161">
        <f t="shared" si="49"/>
        <v>19.222222222218988</v>
      </c>
      <c r="P161" s="167">
        <f>IFERROR(VLOOKUP($A161,'2019_Inc_02.03.20'!$A$18:$O$44,14,FALSE),"")</f>
        <v>16.94822551026428</v>
      </c>
    </row>
    <row r="162" spans="1:16">
      <c r="A162" s="166" t="s">
        <v>183</v>
      </c>
      <c r="B162" t="str">
        <f t="shared" si="41"/>
        <v>BSpp</v>
      </c>
      <c r="C162" t="str">
        <f t="shared" si="42"/>
        <v>BSpp_0-10</v>
      </c>
      <c r="D162">
        <v>6</v>
      </c>
      <c r="E162" t="s">
        <v>226</v>
      </c>
      <c r="F162" t="str">
        <f t="shared" si="50"/>
        <v/>
      </c>
      <c r="G162" s="167">
        <f>VLOOKUP($A162,'2019_Inc_02.03.20'!$A$18:$I$44,9,FALSE)</f>
        <v>43873.458333333336</v>
      </c>
      <c r="H162">
        <f t="shared" si="43"/>
        <v>2020</v>
      </c>
      <c r="I162">
        <f t="shared" si="45"/>
        <v>2</v>
      </c>
      <c r="J162">
        <f t="shared" si="46"/>
        <v>12.458333333335759</v>
      </c>
      <c r="K162" s="167">
        <f>VLOOKUP($A162,'2019_Inc_02.03.20'!$A$18:$B$44,2,FALSE)</f>
        <v>43892.680555555555</v>
      </c>
      <c r="L162">
        <f t="shared" si="44"/>
        <v>2020</v>
      </c>
      <c r="M162">
        <f t="shared" si="47"/>
        <v>3</v>
      </c>
      <c r="N162">
        <f t="shared" si="48"/>
        <v>2.6805555555547471</v>
      </c>
      <c r="O162">
        <f t="shared" si="49"/>
        <v>19.222222222218988</v>
      </c>
      <c r="P162" s="167">
        <f>IFERROR(VLOOKUP($A162,'2019_Inc_02.03.20'!$A$18:$O$44,14,FALSE),"")</f>
        <v>6.6699609966141349</v>
      </c>
    </row>
    <row r="163" spans="1:16">
      <c r="A163" s="166" t="s">
        <v>184</v>
      </c>
      <c r="B163" t="str">
        <f t="shared" si="41"/>
        <v>BSpp</v>
      </c>
      <c r="C163" t="str">
        <f t="shared" si="42"/>
        <v>BSpp_0-10</v>
      </c>
      <c r="D163">
        <v>6</v>
      </c>
      <c r="E163" t="s">
        <v>226</v>
      </c>
      <c r="F163" t="str">
        <f t="shared" si="50"/>
        <v/>
      </c>
      <c r="G163" s="167">
        <f>VLOOKUP($A163,'2019_Inc_02.03.20'!$A$18:$I$44,9,FALSE)</f>
        <v>43873.458333333336</v>
      </c>
      <c r="H163">
        <f t="shared" si="43"/>
        <v>2020</v>
      </c>
      <c r="I163">
        <f t="shared" si="45"/>
        <v>2</v>
      </c>
      <c r="J163">
        <f t="shared" si="46"/>
        <v>12.458333333335759</v>
      </c>
      <c r="K163" s="167">
        <f>VLOOKUP($A163,'2019_Inc_02.03.20'!$A$18:$B$44,2,FALSE)</f>
        <v>43892.680555555555</v>
      </c>
      <c r="L163">
        <f t="shared" si="44"/>
        <v>2020</v>
      </c>
      <c r="M163">
        <f t="shared" si="47"/>
        <v>3</v>
      </c>
      <c r="N163">
        <f t="shared" si="48"/>
        <v>2.6805555555547471</v>
      </c>
      <c r="O163">
        <f t="shared" si="49"/>
        <v>19.222222222218988</v>
      </c>
      <c r="P163" s="167">
        <f>IFERROR(VLOOKUP($A163,'2019_Inc_02.03.20'!$A$18:$O$44,14,FALSE),"")</f>
        <v>4.234856700672089</v>
      </c>
    </row>
    <row r="164" spans="1:16">
      <c r="A164" s="165" t="s">
        <v>158</v>
      </c>
      <c r="B164" t="str">
        <f t="shared" si="41"/>
        <v>GRrf</v>
      </c>
      <c r="C164" t="str">
        <f t="shared" si="42"/>
        <v>GRrf_0-10</v>
      </c>
      <c r="D164">
        <v>7</v>
      </c>
      <c r="E164" t="s">
        <v>227</v>
      </c>
      <c r="F164" t="str">
        <f t="shared" si="50"/>
        <v/>
      </c>
      <c r="G164" s="167">
        <f>VLOOKUP($A164,'2019_Inc_09.03.20'!$A$18:$I$44,9,FALSE)</f>
        <v>43873.458333333336</v>
      </c>
      <c r="H164">
        <f t="shared" si="43"/>
        <v>2020</v>
      </c>
      <c r="I164">
        <f t="shared" si="45"/>
        <v>2</v>
      </c>
      <c r="J164">
        <f t="shared" si="46"/>
        <v>12.458333333335759</v>
      </c>
      <c r="K164" s="167">
        <f>VLOOKUP($A164,'2019_Inc_09.03.20'!$A$18:$B$44,2,FALSE)</f>
        <v>43899.680555555555</v>
      </c>
      <c r="L164">
        <f t="shared" si="44"/>
        <v>2020</v>
      </c>
      <c r="M164">
        <f t="shared" si="47"/>
        <v>3</v>
      </c>
      <c r="N164">
        <f t="shared" si="48"/>
        <v>9.6805555555547471</v>
      </c>
      <c r="O164">
        <f t="shared" si="49"/>
        <v>26.222222222218988</v>
      </c>
      <c r="P164" s="167">
        <f>IFERROR(VLOOKUP($A164,'2019_Inc_09.03.20'!$A$18:$O$44,14,FALSE),"")</f>
        <v>12.790137660165966</v>
      </c>
    </row>
    <row r="165" spans="1:16">
      <c r="A165" s="165" t="s">
        <v>159</v>
      </c>
      <c r="B165" t="str">
        <f t="shared" si="41"/>
        <v>GRrf</v>
      </c>
      <c r="C165" t="str">
        <f t="shared" si="42"/>
        <v>GRrf_0-10</v>
      </c>
      <c r="D165">
        <v>7</v>
      </c>
      <c r="E165" t="s">
        <v>227</v>
      </c>
      <c r="F165" t="str">
        <f t="shared" si="50"/>
        <v/>
      </c>
      <c r="G165" s="167">
        <f>VLOOKUP($A165,'2019_Inc_09.03.20'!$A$18:$I$44,9,FALSE)</f>
        <v>43873.458333333336</v>
      </c>
      <c r="H165">
        <f t="shared" si="43"/>
        <v>2020</v>
      </c>
      <c r="I165">
        <f t="shared" ref="I165:I191" si="51">MONTH(G165)</f>
        <v>2</v>
      </c>
      <c r="J165">
        <f t="shared" ref="J165:J191" si="52">DAY(G165)+G165-ROUNDDOWN(G165,0)</f>
        <v>12.458333333335759</v>
      </c>
      <c r="K165" s="167">
        <f>VLOOKUP($A165,'2019_Inc_09.03.20'!$A$18:$B$44,2,FALSE)</f>
        <v>43899.680555555555</v>
      </c>
      <c r="L165">
        <f t="shared" si="44"/>
        <v>2020</v>
      </c>
      <c r="M165">
        <f t="shared" ref="M165:M191" si="53">MONTH(K165)</f>
        <v>3</v>
      </c>
      <c r="N165">
        <f t="shared" ref="N165:N191" si="54">DAY(K165)+K165-ROUNDDOWN(K165,0)</f>
        <v>9.6805555555547471</v>
      </c>
      <c r="O165">
        <f t="shared" ref="O165:O191" si="55">K165-G165</f>
        <v>26.222222222218988</v>
      </c>
      <c r="P165" s="167">
        <f>IFERROR(VLOOKUP($A165,'2019_Inc_09.03.20'!$A$18:$O$44,14,FALSE),"")</f>
        <v>3.3994741750003539</v>
      </c>
    </row>
    <row r="166" spans="1:16">
      <c r="A166" s="165" t="s">
        <v>160</v>
      </c>
      <c r="B166" t="str">
        <f t="shared" si="41"/>
        <v>GRrf</v>
      </c>
      <c r="C166" t="str">
        <f t="shared" si="42"/>
        <v>GRrf_0-10</v>
      </c>
      <c r="D166">
        <v>7</v>
      </c>
      <c r="E166" t="s">
        <v>227</v>
      </c>
      <c r="F166" t="str">
        <f t="shared" si="50"/>
        <v/>
      </c>
      <c r="G166" s="167">
        <f>VLOOKUP($A166,'2019_Inc_09.03.20'!$A$18:$I$44,9,FALSE)</f>
        <v>43873.458333333336</v>
      </c>
      <c r="H166">
        <f t="shared" si="43"/>
        <v>2020</v>
      </c>
      <c r="I166">
        <f t="shared" si="51"/>
        <v>2</v>
      </c>
      <c r="J166">
        <f t="shared" si="52"/>
        <v>12.458333333335759</v>
      </c>
      <c r="K166" s="167">
        <f>VLOOKUP($A166,'2019_Inc_09.03.20'!$A$18:$B$44,2,FALSE)</f>
        <v>43899.680555555555</v>
      </c>
      <c r="L166">
        <f t="shared" si="44"/>
        <v>2020</v>
      </c>
      <c r="M166">
        <f t="shared" si="53"/>
        <v>3</v>
      </c>
      <c r="N166">
        <f t="shared" si="54"/>
        <v>9.6805555555547471</v>
      </c>
      <c r="O166">
        <f t="shared" si="55"/>
        <v>26.222222222218988</v>
      </c>
      <c r="P166" s="167">
        <f>IFERROR(VLOOKUP($A166,'2019_Inc_09.03.20'!$A$18:$O$44,14,FALSE),"")</f>
        <v>2.4845784933861039</v>
      </c>
    </row>
    <row r="167" spans="1:16">
      <c r="A167" s="165" t="s">
        <v>161</v>
      </c>
      <c r="B167" t="str">
        <f t="shared" si="41"/>
        <v>GRwf</v>
      </c>
      <c r="C167" t="str">
        <f t="shared" si="42"/>
        <v>GRwf_0-10</v>
      </c>
      <c r="D167">
        <v>7</v>
      </c>
      <c r="E167" t="s">
        <v>227</v>
      </c>
      <c r="F167" t="str">
        <f t="shared" si="50"/>
        <v/>
      </c>
      <c r="G167" s="167">
        <f>VLOOKUP($A167,'2019_Inc_09.03.20'!$A$18:$I$44,9,FALSE)</f>
        <v>43873.458333333336</v>
      </c>
      <c r="H167">
        <f t="shared" si="43"/>
        <v>2020</v>
      </c>
      <c r="I167">
        <f t="shared" si="51"/>
        <v>2</v>
      </c>
      <c r="J167">
        <f t="shared" si="52"/>
        <v>12.458333333335759</v>
      </c>
      <c r="K167" s="167">
        <f>VLOOKUP($A167,'2019_Inc_09.03.20'!$A$18:$B$44,2,FALSE)</f>
        <v>43899.680555555555</v>
      </c>
      <c r="L167">
        <f t="shared" si="44"/>
        <v>2020</v>
      </c>
      <c r="M167">
        <f t="shared" si="53"/>
        <v>3</v>
      </c>
      <c r="N167">
        <f t="shared" si="54"/>
        <v>9.6805555555547471</v>
      </c>
      <c r="O167">
        <f t="shared" si="55"/>
        <v>26.222222222218988</v>
      </c>
      <c r="P167" s="167">
        <f>IFERROR(VLOOKUP($A167,'2019_Inc_09.03.20'!$A$18:$O$44,14,FALSE),"")</f>
        <v>10.924439758863857</v>
      </c>
    </row>
    <row r="168" spans="1:16">
      <c r="A168" s="165" t="s">
        <v>162</v>
      </c>
      <c r="B168" t="str">
        <f t="shared" si="41"/>
        <v>GRwf</v>
      </c>
      <c r="C168" t="str">
        <f t="shared" si="42"/>
        <v>GRwf_0-10</v>
      </c>
      <c r="D168">
        <v>7</v>
      </c>
      <c r="E168" t="s">
        <v>227</v>
      </c>
      <c r="F168" t="str">
        <f t="shared" si="50"/>
        <v/>
      </c>
      <c r="G168" s="167">
        <f>VLOOKUP($A168,'2019_Inc_09.03.20'!$A$18:$I$44,9,FALSE)</f>
        <v>43873.458333333336</v>
      </c>
      <c r="H168">
        <f t="shared" si="43"/>
        <v>2020</v>
      </c>
      <c r="I168">
        <f t="shared" si="51"/>
        <v>2</v>
      </c>
      <c r="J168">
        <f t="shared" si="52"/>
        <v>12.458333333335759</v>
      </c>
      <c r="K168" s="167">
        <f>VLOOKUP($A168,'2019_Inc_09.03.20'!$A$18:$B$44,2,FALSE)</f>
        <v>43899.680555555555</v>
      </c>
      <c r="L168">
        <f t="shared" si="44"/>
        <v>2020</v>
      </c>
      <c r="M168">
        <f t="shared" si="53"/>
        <v>3</v>
      </c>
      <c r="N168">
        <f t="shared" si="54"/>
        <v>9.6805555555547471</v>
      </c>
      <c r="O168">
        <f t="shared" si="55"/>
        <v>26.222222222218988</v>
      </c>
      <c r="P168" s="167">
        <f>IFERROR(VLOOKUP($A168,'2019_Inc_09.03.20'!$A$18:$O$44,14,FALSE),"")</f>
        <v>4.9583147900184779</v>
      </c>
    </row>
    <row r="169" spans="1:16">
      <c r="A169" s="165" t="s">
        <v>163</v>
      </c>
      <c r="B169" t="str">
        <f t="shared" si="41"/>
        <v>GRwf</v>
      </c>
      <c r="C169" t="str">
        <f t="shared" si="42"/>
        <v>GRwf_0-10</v>
      </c>
      <c r="D169">
        <v>7</v>
      </c>
      <c r="E169" t="s">
        <v>227</v>
      </c>
      <c r="F169" t="str">
        <f t="shared" si="50"/>
        <v/>
      </c>
      <c r="G169" s="167">
        <f>VLOOKUP($A169,'2019_Inc_09.03.20'!$A$18:$I$44,9,FALSE)</f>
        <v>43873.458333333336</v>
      </c>
      <c r="H169">
        <f t="shared" si="43"/>
        <v>2020</v>
      </c>
      <c r="I169">
        <f t="shared" si="51"/>
        <v>2</v>
      </c>
      <c r="J169">
        <f t="shared" si="52"/>
        <v>12.458333333335759</v>
      </c>
      <c r="K169" s="167">
        <f>VLOOKUP($A169,'2019_Inc_09.03.20'!$A$18:$B$44,2,FALSE)</f>
        <v>43899.680555555555</v>
      </c>
      <c r="L169">
        <f t="shared" si="44"/>
        <v>2020</v>
      </c>
      <c r="M169">
        <f t="shared" si="53"/>
        <v>3</v>
      </c>
      <c r="N169">
        <f t="shared" si="54"/>
        <v>9.6805555555547471</v>
      </c>
      <c r="O169">
        <f t="shared" si="55"/>
        <v>26.222222222218988</v>
      </c>
      <c r="P169" s="167">
        <f>IFERROR(VLOOKUP($A169,'2019_Inc_09.03.20'!$A$18:$O$44,14,FALSE),"")</f>
        <v>7.9346913150182843</v>
      </c>
    </row>
    <row r="170" spans="1:16">
      <c r="A170" s="165" t="s">
        <v>164</v>
      </c>
      <c r="B170" t="str">
        <f t="shared" si="41"/>
        <v>GRpp</v>
      </c>
      <c r="C170" t="str">
        <f t="shared" si="42"/>
        <v>GRpp_0-10</v>
      </c>
      <c r="D170">
        <v>7</v>
      </c>
      <c r="E170" t="s">
        <v>227</v>
      </c>
      <c r="F170" t="str">
        <f t="shared" si="50"/>
        <v/>
      </c>
      <c r="G170" s="167">
        <f>VLOOKUP($A170,'2019_Inc_09.03.20'!$A$18:$I$44,9,FALSE)</f>
        <v>43873.458333333336</v>
      </c>
      <c r="H170">
        <f t="shared" si="43"/>
        <v>2020</v>
      </c>
      <c r="I170">
        <f t="shared" si="51"/>
        <v>2</v>
      </c>
      <c r="J170">
        <f t="shared" si="52"/>
        <v>12.458333333335759</v>
      </c>
      <c r="K170" s="167">
        <f>VLOOKUP($A170,'2019_Inc_09.03.20'!$A$18:$B$44,2,FALSE)</f>
        <v>43899.680555555555</v>
      </c>
      <c r="L170">
        <f t="shared" si="44"/>
        <v>2020</v>
      </c>
      <c r="M170">
        <f t="shared" si="53"/>
        <v>3</v>
      </c>
      <c r="N170">
        <f t="shared" si="54"/>
        <v>9.6805555555547471</v>
      </c>
      <c r="O170">
        <f t="shared" si="55"/>
        <v>26.222222222218988</v>
      </c>
      <c r="P170" s="167" t="str">
        <f>IFERROR(VLOOKUP($A170,'2019_Inc_09.03.20'!$A$18:$O$44,14,FALSE),"")</f>
        <v/>
      </c>
    </row>
    <row r="171" spans="1:16">
      <c r="A171" s="165" t="s">
        <v>165</v>
      </c>
      <c r="B171" t="str">
        <f t="shared" si="41"/>
        <v>GRpp</v>
      </c>
      <c r="C171" t="str">
        <f t="shared" si="42"/>
        <v>GRpp_0-10</v>
      </c>
      <c r="D171">
        <v>7</v>
      </c>
      <c r="E171" t="s">
        <v>227</v>
      </c>
      <c r="F171" t="str">
        <f t="shared" si="50"/>
        <v/>
      </c>
      <c r="G171" s="167">
        <f>VLOOKUP($A171,'2019_Inc_09.03.20'!$A$18:$I$44,9,FALSE)</f>
        <v>43873.458333333336</v>
      </c>
      <c r="H171">
        <f t="shared" si="43"/>
        <v>2020</v>
      </c>
      <c r="I171">
        <f t="shared" si="51"/>
        <v>2</v>
      </c>
      <c r="J171">
        <f t="shared" si="52"/>
        <v>12.458333333335759</v>
      </c>
      <c r="K171" s="167">
        <f>VLOOKUP($A171,'2019_Inc_09.03.20'!$A$18:$B$44,2,FALSE)</f>
        <v>43899.680555555555</v>
      </c>
      <c r="L171">
        <f t="shared" si="44"/>
        <v>2020</v>
      </c>
      <c r="M171">
        <f t="shared" si="53"/>
        <v>3</v>
      </c>
      <c r="N171">
        <f t="shared" si="54"/>
        <v>9.6805555555547471</v>
      </c>
      <c r="O171">
        <f t="shared" si="55"/>
        <v>26.222222222218988</v>
      </c>
      <c r="P171" s="167">
        <f>IFERROR(VLOOKUP($A171,'2019_Inc_09.03.20'!$A$18:$O$44,14,FALSE),"")</f>
        <v>14.562669453137591</v>
      </c>
    </row>
    <row r="172" spans="1:16">
      <c r="A172" s="165" t="s">
        <v>166</v>
      </c>
      <c r="B172" t="str">
        <f t="shared" si="41"/>
        <v>GRpp</v>
      </c>
      <c r="C172" t="str">
        <f t="shared" si="42"/>
        <v>GRpp_0-10</v>
      </c>
      <c r="D172">
        <v>7</v>
      </c>
      <c r="E172" t="s">
        <v>227</v>
      </c>
      <c r="F172" t="str">
        <f t="shared" si="50"/>
        <v/>
      </c>
      <c r="G172" s="167">
        <f>VLOOKUP($A172,'2019_Inc_09.03.20'!$A$18:$I$44,9,FALSE)</f>
        <v>43873.458333333336</v>
      </c>
      <c r="H172">
        <f t="shared" si="43"/>
        <v>2020</v>
      </c>
      <c r="I172">
        <f t="shared" si="51"/>
        <v>2</v>
      </c>
      <c r="J172">
        <f t="shared" si="52"/>
        <v>12.458333333335759</v>
      </c>
      <c r="K172" s="167">
        <f>VLOOKUP($A172,'2019_Inc_09.03.20'!$A$18:$B$44,2,FALSE)</f>
        <v>43899.680555555555</v>
      </c>
      <c r="L172">
        <f t="shared" si="44"/>
        <v>2020</v>
      </c>
      <c r="M172">
        <f t="shared" si="53"/>
        <v>3</v>
      </c>
      <c r="N172">
        <f t="shared" si="54"/>
        <v>9.6805555555547471</v>
      </c>
      <c r="O172">
        <f t="shared" si="55"/>
        <v>26.222222222218988</v>
      </c>
      <c r="P172" s="167">
        <f>IFERROR(VLOOKUP($A172,'2019_Inc_09.03.20'!$A$18:$O$44,14,FALSE),"")</f>
        <v>10.261708573838375</v>
      </c>
    </row>
    <row r="173" spans="1:16">
      <c r="A173" s="165" t="s">
        <v>167</v>
      </c>
      <c r="B173" t="str">
        <f t="shared" si="41"/>
        <v>ANrf</v>
      </c>
      <c r="C173" t="str">
        <f t="shared" si="42"/>
        <v>ANrf_0-10</v>
      </c>
      <c r="D173">
        <v>7</v>
      </c>
      <c r="E173" t="s">
        <v>227</v>
      </c>
      <c r="F173" t="str">
        <f t="shared" si="50"/>
        <v/>
      </c>
      <c r="G173" s="167">
        <f>VLOOKUP($A173,'2019_Inc_09.03.20'!$A$18:$I$44,9,FALSE)</f>
        <v>43873.458333333336</v>
      </c>
      <c r="H173">
        <f t="shared" si="43"/>
        <v>2020</v>
      </c>
      <c r="I173">
        <f t="shared" si="51"/>
        <v>2</v>
      </c>
      <c r="J173">
        <f t="shared" si="52"/>
        <v>12.458333333335759</v>
      </c>
      <c r="K173" s="167">
        <f>VLOOKUP($A173,'2019_Inc_09.03.20'!$A$18:$B$44,2,FALSE)</f>
        <v>43899.680555555555</v>
      </c>
      <c r="L173">
        <f t="shared" si="44"/>
        <v>2020</v>
      </c>
      <c r="M173">
        <f t="shared" si="53"/>
        <v>3</v>
      </c>
      <c r="N173">
        <f t="shared" si="54"/>
        <v>9.6805555555547471</v>
      </c>
      <c r="O173">
        <f t="shared" si="55"/>
        <v>26.222222222218988</v>
      </c>
      <c r="P173" s="167">
        <f>IFERROR(VLOOKUP($A173,'2019_Inc_09.03.20'!$A$18:$O$44,14,FALSE),"")</f>
        <v>7.5730688270833655</v>
      </c>
    </row>
    <row r="174" spans="1:16">
      <c r="A174" s="165" t="s">
        <v>168</v>
      </c>
      <c r="B174" t="str">
        <f t="shared" si="41"/>
        <v>ANrf</v>
      </c>
      <c r="C174" t="str">
        <f t="shared" si="42"/>
        <v>ANrf_0-10</v>
      </c>
      <c r="D174">
        <v>7</v>
      </c>
      <c r="E174" t="s">
        <v>227</v>
      </c>
      <c r="F174" t="str">
        <f t="shared" si="50"/>
        <v/>
      </c>
      <c r="G174" s="167">
        <f>VLOOKUP($A174,'2019_Inc_09.03.20'!$A$18:$I$44,9,FALSE)</f>
        <v>43873.458333333336</v>
      </c>
      <c r="H174">
        <f t="shared" si="43"/>
        <v>2020</v>
      </c>
      <c r="I174">
        <f t="shared" si="51"/>
        <v>2</v>
      </c>
      <c r="J174">
        <f t="shared" si="52"/>
        <v>12.458333333335759</v>
      </c>
      <c r="K174" s="167">
        <f>VLOOKUP($A174,'2019_Inc_09.03.20'!$A$18:$B$44,2,FALSE)</f>
        <v>43899.680555555555</v>
      </c>
      <c r="L174">
        <f t="shared" si="44"/>
        <v>2020</v>
      </c>
      <c r="M174">
        <f t="shared" si="53"/>
        <v>3</v>
      </c>
      <c r="N174">
        <f t="shared" si="54"/>
        <v>9.6805555555547471</v>
      </c>
      <c r="O174">
        <f t="shared" si="55"/>
        <v>26.222222222218988</v>
      </c>
      <c r="P174" s="167">
        <f>IFERROR(VLOOKUP($A174,'2019_Inc_09.03.20'!$A$18:$O$44,14,FALSE),"")</f>
        <v>9.5605007646604339</v>
      </c>
    </row>
    <row r="175" spans="1:16">
      <c r="A175" s="165" t="s">
        <v>169</v>
      </c>
      <c r="B175" t="str">
        <f t="shared" si="41"/>
        <v>ANrf</v>
      </c>
      <c r="C175" t="str">
        <f t="shared" si="42"/>
        <v>ANrf_0-10</v>
      </c>
      <c r="D175">
        <v>7</v>
      </c>
      <c r="E175" t="s">
        <v>227</v>
      </c>
      <c r="F175" t="str">
        <f t="shared" si="50"/>
        <v/>
      </c>
      <c r="G175" s="167">
        <f>VLOOKUP($A175,'2019_Inc_09.03.20'!$A$18:$I$44,9,FALSE)</f>
        <v>43873.458333333336</v>
      </c>
      <c r="H175">
        <f t="shared" si="43"/>
        <v>2020</v>
      </c>
      <c r="I175">
        <f t="shared" si="51"/>
        <v>2</v>
      </c>
      <c r="J175">
        <f t="shared" si="52"/>
        <v>12.458333333335759</v>
      </c>
      <c r="K175" s="167">
        <f>VLOOKUP($A175,'2019_Inc_09.03.20'!$A$18:$B$44,2,FALSE)</f>
        <v>43899.680555555555</v>
      </c>
      <c r="L175">
        <f t="shared" si="44"/>
        <v>2020</v>
      </c>
      <c r="M175">
        <f t="shared" si="53"/>
        <v>3</v>
      </c>
      <c r="N175">
        <f t="shared" si="54"/>
        <v>9.6805555555547471</v>
      </c>
      <c r="O175">
        <f t="shared" si="55"/>
        <v>26.222222222218988</v>
      </c>
      <c r="P175" s="167">
        <f>IFERROR(VLOOKUP($A175,'2019_Inc_09.03.20'!$A$18:$O$44,14,FALSE),"")</f>
        <v>12.759149010182249</v>
      </c>
    </row>
    <row r="176" spans="1:16">
      <c r="A176" s="166" t="s">
        <v>170</v>
      </c>
      <c r="B176" t="str">
        <f t="shared" si="41"/>
        <v>ANwf</v>
      </c>
      <c r="C176" t="str">
        <f t="shared" si="42"/>
        <v>ANwf_0-10</v>
      </c>
      <c r="D176">
        <v>7</v>
      </c>
      <c r="E176" t="s">
        <v>227</v>
      </c>
      <c r="F176" t="str">
        <f t="shared" si="50"/>
        <v/>
      </c>
      <c r="G176" s="167">
        <f>VLOOKUP($A176,'2019_Inc_09.03.20'!$A$18:$I$44,9,FALSE)</f>
        <v>43873.458333333336</v>
      </c>
      <c r="H176">
        <f t="shared" si="43"/>
        <v>2020</v>
      </c>
      <c r="I176">
        <f t="shared" si="51"/>
        <v>2</v>
      </c>
      <c r="J176">
        <f t="shared" si="52"/>
        <v>12.458333333335759</v>
      </c>
      <c r="K176" s="167">
        <f>VLOOKUP($A176,'2019_Inc_09.03.20'!$A$18:$B$44,2,FALSE)</f>
        <v>43899.680555555555</v>
      </c>
      <c r="L176">
        <f t="shared" si="44"/>
        <v>2020</v>
      </c>
      <c r="M176">
        <f t="shared" si="53"/>
        <v>3</v>
      </c>
      <c r="N176">
        <f t="shared" si="54"/>
        <v>9.6805555555547471</v>
      </c>
      <c r="O176">
        <f t="shared" si="55"/>
        <v>26.222222222218988</v>
      </c>
      <c r="P176" s="167">
        <f>IFERROR(VLOOKUP($A176,'2019_Inc_09.03.20'!$A$18:$O$44,14,FALSE),"")</f>
        <v>11.177867954815603</v>
      </c>
    </row>
    <row r="177" spans="1:16">
      <c r="A177" s="166" t="s">
        <v>171</v>
      </c>
      <c r="B177" t="str">
        <f t="shared" si="41"/>
        <v>ANwf</v>
      </c>
      <c r="C177" t="str">
        <f t="shared" si="42"/>
        <v>ANwf_0-10</v>
      </c>
      <c r="D177">
        <v>7</v>
      </c>
      <c r="E177" t="s">
        <v>227</v>
      </c>
      <c r="F177" t="str">
        <f t="shared" si="50"/>
        <v/>
      </c>
      <c r="G177" s="167">
        <f>VLOOKUP($A177,'2019_Inc_09.03.20'!$A$18:$I$44,9,FALSE)</f>
        <v>43873.458333333336</v>
      </c>
      <c r="H177">
        <f t="shared" si="43"/>
        <v>2020</v>
      </c>
      <c r="I177">
        <f t="shared" si="51"/>
        <v>2</v>
      </c>
      <c r="J177">
        <f t="shared" si="52"/>
        <v>12.458333333335759</v>
      </c>
      <c r="K177" s="167">
        <f>VLOOKUP($A177,'2019_Inc_09.03.20'!$A$18:$B$44,2,FALSE)</f>
        <v>43899.680555555555</v>
      </c>
      <c r="L177">
        <f t="shared" si="44"/>
        <v>2020</v>
      </c>
      <c r="M177">
        <f t="shared" si="53"/>
        <v>3</v>
      </c>
      <c r="N177">
        <f t="shared" si="54"/>
        <v>9.6805555555547471</v>
      </c>
      <c r="O177">
        <f t="shared" si="55"/>
        <v>26.222222222218988</v>
      </c>
      <c r="P177" s="167">
        <f>IFERROR(VLOOKUP($A177,'2019_Inc_09.03.20'!$A$18:$O$44,14,FALSE),"")</f>
        <v>8.2269172222861009</v>
      </c>
    </row>
    <row r="178" spans="1:16">
      <c r="A178" s="166" t="s">
        <v>172</v>
      </c>
      <c r="B178" t="str">
        <f t="shared" si="41"/>
        <v>ANwf</v>
      </c>
      <c r="C178" t="str">
        <f t="shared" si="42"/>
        <v>ANwf_0-10</v>
      </c>
      <c r="D178">
        <v>7</v>
      </c>
      <c r="E178" t="s">
        <v>227</v>
      </c>
      <c r="F178" t="str">
        <f t="shared" si="50"/>
        <v/>
      </c>
      <c r="G178" s="167">
        <f>VLOOKUP($A178,'2019_Inc_09.03.20'!$A$18:$I$44,9,FALSE)</f>
        <v>43873.458333333336</v>
      </c>
      <c r="H178">
        <f t="shared" si="43"/>
        <v>2020</v>
      </c>
      <c r="I178">
        <f t="shared" si="51"/>
        <v>2</v>
      </c>
      <c r="J178">
        <f t="shared" si="52"/>
        <v>12.458333333335759</v>
      </c>
      <c r="K178" s="167">
        <f>VLOOKUP($A178,'2019_Inc_09.03.20'!$A$18:$B$44,2,FALSE)</f>
        <v>43899.680555555555</v>
      </c>
      <c r="L178">
        <f t="shared" si="44"/>
        <v>2020</v>
      </c>
      <c r="M178">
        <f t="shared" si="53"/>
        <v>3</v>
      </c>
      <c r="N178">
        <f t="shared" si="54"/>
        <v>9.6805555555547471</v>
      </c>
      <c r="O178">
        <f t="shared" si="55"/>
        <v>26.222222222218988</v>
      </c>
      <c r="P178" s="167">
        <f>IFERROR(VLOOKUP($A178,'2019_Inc_09.03.20'!$A$18:$O$44,14,FALSE),"")</f>
        <v>12.773136087400568</v>
      </c>
    </row>
    <row r="179" spans="1:16">
      <c r="A179" s="166" t="s">
        <v>173</v>
      </c>
      <c r="B179" t="str">
        <f t="shared" si="41"/>
        <v>ANpp</v>
      </c>
      <c r="C179" t="str">
        <f t="shared" si="42"/>
        <v>ANpp_0-10</v>
      </c>
      <c r="D179">
        <v>7</v>
      </c>
      <c r="E179" t="s">
        <v>227</v>
      </c>
      <c r="F179" t="str">
        <f t="shared" si="50"/>
        <v/>
      </c>
      <c r="G179" s="167">
        <f>VLOOKUP($A179,'2019_Inc_09.03.20'!$A$18:$I$44,9,FALSE)</f>
        <v>43873.458333333336</v>
      </c>
      <c r="H179">
        <f t="shared" si="43"/>
        <v>2020</v>
      </c>
      <c r="I179">
        <f t="shared" si="51"/>
        <v>2</v>
      </c>
      <c r="J179">
        <f t="shared" si="52"/>
        <v>12.458333333335759</v>
      </c>
      <c r="K179" s="167">
        <f>VLOOKUP($A179,'2019_Inc_09.03.20'!$A$18:$B$44,2,FALSE)</f>
        <v>43899.680555555555</v>
      </c>
      <c r="L179">
        <f t="shared" si="44"/>
        <v>2020</v>
      </c>
      <c r="M179">
        <f t="shared" si="53"/>
        <v>3</v>
      </c>
      <c r="N179">
        <f t="shared" si="54"/>
        <v>9.6805555555547471</v>
      </c>
      <c r="O179">
        <f t="shared" si="55"/>
        <v>26.222222222218988</v>
      </c>
      <c r="P179" s="167" t="str">
        <f>IFERROR(VLOOKUP($A179,'2019_Inc_09.03.20'!$A$18:$O$44,14,FALSE),"")</f>
        <v/>
      </c>
    </row>
    <row r="180" spans="1:16">
      <c r="A180" s="166" t="s">
        <v>174</v>
      </c>
      <c r="B180" t="str">
        <f t="shared" si="41"/>
        <v>ANpp</v>
      </c>
      <c r="C180" t="str">
        <f t="shared" si="42"/>
        <v>ANpp_0-10</v>
      </c>
      <c r="D180">
        <v>7</v>
      </c>
      <c r="E180" t="s">
        <v>227</v>
      </c>
      <c r="F180" t="str">
        <f t="shared" si="50"/>
        <v/>
      </c>
      <c r="G180" s="167">
        <f>VLOOKUP($A180,'2019_Inc_09.03.20'!$A$18:$I$44,9,FALSE)</f>
        <v>43873.458333333336</v>
      </c>
      <c r="H180">
        <f t="shared" si="43"/>
        <v>2020</v>
      </c>
      <c r="I180">
        <f t="shared" si="51"/>
        <v>2</v>
      </c>
      <c r="J180">
        <f t="shared" si="52"/>
        <v>12.458333333335759</v>
      </c>
      <c r="K180" s="167">
        <f>VLOOKUP($A180,'2019_Inc_09.03.20'!$A$18:$B$44,2,FALSE)</f>
        <v>43899.680555555555</v>
      </c>
      <c r="L180">
        <f t="shared" si="44"/>
        <v>2020</v>
      </c>
      <c r="M180">
        <f t="shared" si="53"/>
        <v>3</v>
      </c>
      <c r="N180">
        <f t="shared" si="54"/>
        <v>9.6805555555547471</v>
      </c>
      <c r="O180">
        <f t="shared" si="55"/>
        <v>26.222222222218988</v>
      </c>
      <c r="P180" s="167">
        <f>IFERROR(VLOOKUP($A180,'2019_Inc_09.03.20'!$A$18:$O$44,14,FALSE),"")</f>
        <v>8.5780878359748218</v>
      </c>
    </row>
    <row r="181" spans="1:16">
      <c r="A181" s="166" t="s">
        <v>175</v>
      </c>
      <c r="B181" t="str">
        <f t="shared" si="41"/>
        <v>ANpp</v>
      </c>
      <c r="C181" t="str">
        <f t="shared" si="42"/>
        <v>ANpp_0-10</v>
      </c>
      <c r="D181">
        <v>7</v>
      </c>
      <c r="E181" t="s">
        <v>227</v>
      </c>
      <c r="F181" t="str">
        <f t="shared" si="50"/>
        <v/>
      </c>
      <c r="G181" s="167">
        <f>VLOOKUP($A181,'2019_Inc_09.03.20'!$A$18:$I$44,9,FALSE)</f>
        <v>43873.458333333336</v>
      </c>
      <c r="H181">
        <f t="shared" si="43"/>
        <v>2020</v>
      </c>
      <c r="I181">
        <f t="shared" si="51"/>
        <v>2</v>
      </c>
      <c r="J181">
        <f t="shared" si="52"/>
        <v>12.458333333335759</v>
      </c>
      <c r="K181" s="167">
        <f>VLOOKUP($A181,'2019_Inc_09.03.20'!$A$18:$B$44,2,FALSE)</f>
        <v>43899.680555555555</v>
      </c>
      <c r="L181">
        <f t="shared" si="44"/>
        <v>2020</v>
      </c>
      <c r="M181">
        <f t="shared" si="53"/>
        <v>3</v>
      </c>
      <c r="N181">
        <f t="shared" si="54"/>
        <v>9.6805555555547471</v>
      </c>
      <c r="O181">
        <f t="shared" si="55"/>
        <v>26.222222222218988</v>
      </c>
      <c r="P181" s="167">
        <f>IFERROR(VLOOKUP($A181,'2019_Inc_09.03.20'!$A$18:$O$44,14,FALSE),"")</f>
        <v>9.6810162348322404</v>
      </c>
    </row>
    <row r="182" spans="1:16">
      <c r="A182" s="166" t="s">
        <v>176</v>
      </c>
      <c r="B182" t="str">
        <f t="shared" si="41"/>
        <v>BSrf</v>
      </c>
      <c r="C182" t="str">
        <f t="shared" si="42"/>
        <v>BSrf_0-10</v>
      </c>
      <c r="D182">
        <v>7</v>
      </c>
      <c r="E182" t="s">
        <v>227</v>
      </c>
      <c r="F182" t="str">
        <f t="shared" si="50"/>
        <v/>
      </c>
      <c r="G182" s="167">
        <f>VLOOKUP($A182,'2019_Inc_09.03.20'!$A$18:$I$44,9,FALSE)</f>
        <v>43873.458333333336</v>
      </c>
      <c r="H182">
        <f t="shared" si="43"/>
        <v>2020</v>
      </c>
      <c r="I182">
        <f t="shared" si="51"/>
        <v>2</v>
      </c>
      <c r="J182">
        <f t="shared" si="52"/>
        <v>12.458333333335759</v>
      </c>
      <c r="K182" s="167">
        <f>VLOOKUP($A182,'2019_Inc_09.03.20'!$A$18:$B$44,2,FALSE)</f>
        <v>43899.680555555555</v>
      </c>
      <c r="L182">
        <f t="shared" si="44"/>
        <v>2020</v>
      </c>
      <c r="M182">
        <f t="shared" si="53"/>
        <v>3</v>
      </c>
      <c r="N182">
        <f t="shared" si="54"/>
        <v>9.6805555555547471</v>
      </c>
      <c r="O182">
        <f t="shared" si="55"/>
        <v>26.222222222218988</v>
      </c>
      <c r="P182" s="167">
        <f>IFERROR(VLOOKUP($A182,'2019_Inc_09.03.20'!$A$18:$O$44,14,FALSE),"")</f>
        <v>9.5523863662499373</v>
      </c>
    </row>
    <row r="183" spans="1:16">
      <c r="A183" s="166" t="s">
        <v>177</v>
      </c>
      <c r="B183" t="str">
        <f t="shared" si="41"/>
        <v>BSrf</v>
      </c>
      <c r="C183" t="str">
        <f t="shared" si="42"/>
        <v>BSrf_0-10</v>
      </c>
      <c r="D183">
        <v>7</v>
      </c>
      <c r="E183" t="s">
        <v>227</v>
      </c>
      <c r="F183" t="str">
        <f t="shared" si="50"/>
        <v/>
      </c>
      <c r="G183" s="167">
        <f>VLOOKUP($A183,'2019_Inc_09.03.20'!$A$18:$I$44,9,FALSE)</f>
        <v>43873.458333333336</v>
      </c>
      <c r="H183">
        <f t="shared" si="43"/>
        <v>2020</v>
      </c>
      <c r="I183">
        <f t="shared" si="51"/>
        <v>2</v>
      </c>
      <c r="J183">
        <f t="shared" si="52"/>
        <v>12.458333333335759</v>
      </c>
      <c r="K183" s="167">
        <f>VLOOKUP($A183,'2019_Inc_09.03.20'!$A$18:$B$44,2,FALSE)</f>
        <v>43899.680555555555</v>
      </c>
      <c r="L183">
        <f t="shared" si="44"/>
        <v>2020</v>
      </c>
      <c r="M183">
        <f t="shared" si="53"/>
        <v>3</v>
      </c>
      <c r="N183">
        <f t="shared" si="54"/>
        <v>9.6805555555547471</v>
      </c>
      <c r="O183">
        <f t="shared" si="55"/>
        <v>26.222222222218988</v>
      </c>
      <c r="P183" s="167">
        <f>IFERROR(VLOOKUP($A183,'2019_Inc_09.03.20'!$A$18:$O$44,14,FALSE),"")</f>
        <v>9.9844398356456274</v>
      </c>
    </row>
    <row r="184" spans="1:16">
      <c r="A184" s="166" t="s">
        <v>178</v>
      </c>
      <c r="B184" t="str">
        <f t="shared" si="41"/>
        <v>BSrf</v>
      </c>
      <c r="C184" t="str">
        <f t="shared" si="42"/>
        <v>BSrf_0-10</v>
      </c>
      <c r="D184">
        <v>7</v>
      </c>
      <c r="E184" t="s">
        <v>227</v>
      </c>
      <c r="F184" t="str">
        <f t="shared" si="50"/>
        <v/>
      </c>
      <c r="G184" s="167">
        <f>VLOOKUP($A184,'2019_Inc_09.03.20'!$A$18:$I$44,9,FALSE)</f>
        <v>43873.458333333336</v>
      </c>
      <c r="H184">
        <f t="shared" si="43"/>
        <v>2020</v>
      </c>
      <c r="I184">
        <f t="shared" si="51"/>
        <v>2</v>
      </c>
      <c r="J184">
        <f t="shared" si="52"/>
        <v>12.458333333335759</v>
      </c>
      <c r="K184" s="167">
        <f>VLOOKUP($A184,'2019_Inc_09.03.20'!$A$18:$B$44,2,FALSE)</f>
        <v>43899.680555555555</v>
      </c>
      <c r="L184">
        <f t="shared" si="44"/>
        <v>2020</v>
      </c>
      <c r="M184">
        <f t="shared" si="53"/>
        <v>3</v>
      </c>
      <c r="N184">
        <f t="shared" si="54"/>
        <v>9.6805555555547471</v>
      </c>
      <c r="O184">
        <f t="shared" si="55"/>
        <v>26.222222222218988</v>
      </c>
      <c r="P184" s="167">
        <f>IFERROR(VLOOKUP($A184,'2019_Inc_09.03.20'!$A$18:$O$44,14,FALSE),"")</f>
        <v>7.6101630182939326</v>
      </c>
    </row>
    <row r="185" spans="1:16">
      <c r="A185" s="166" t="s">
        <v>179</v>
      </c>
      <c r="B185" t="str">
        <f t="shared" si="41"/>
        <v>BSwf</v>
      </c>
      <c r="C185" t="str">
        <f t="shared" si="42"/>
        <v>BSwf_0-10</v>
      </c>
      <c r="D185">
        <v>7</v>
      </c>
      <c r="E185" t="s">
        <v>227</v>
      </c>
      <c r="F185" t="str">
        <f t="shared" si="50"/>
        <v/>
      </c>
      <c r="G185" s="167">
        <f>VLOOKUP($A185,'2019_Inc_09.03.20'!$A$18:$I$44,9,FALSE)</f>
        <v>43873.458333333336</v>
      </c>
      <c r="H185">
        <f t="shared" si="43"/>
        <v>2020</v>
      </c>
      <c r="I185">
        <f t="shared" si="51"/>
        <v>2</v>
      </c>
      <c r="J185">
        <f t="shared" si="52"/>
        <v>12.458333333335759</v>
      </c>
      <c r="K185" s="167">
        <f>VLOOKUP($A185,'2019_Inc_09.03.20'!$A$18:$B$44,2,FALSE)</f>
        <v>43899.680555555555</v>
      </c>
      <c r="L185">
        <f t="shared" si="44"/>
        <v>2020</v>
      </c>
      <c r="M185">
        <f t="shared" si="53"/>
        <v>3</v>
      </c>
      <c r="N185">
        <f t="shared" si="54"/>
        <v>9.6805555555547471</v>
      </c>
      <c r="O185">
        <f t="shared" si="55"/>
        <v>26.222222222218988</v>
      </c>
      <c r="P185" s="167">
        <f>IFERROR(VLOOKUP($A185,'2019_Inc_09.03.20'!$A$18:$O$44,14,FALSE),"")</f>
        <v>9.7624372522458138</v>
      </c>
    </row>
    <row r="186" spans="1:16">
      <c r="A186" s="166" t="s">
        <v>180</v>
      </c>
      <c r="B186" t="str">
        <f t="shared" si="41"/>
        <v>BSwf</v>
      </c>
      <c r="C186" t="str">
        <f t="shared" si="42"/>
        <v>BSwf_0-10</v>
      </c>
      <c r="D186">
        <v>7</v>
      </c>
      <c r="E186" t="s">
        <v>227</v>
      </c>
      <c r="F186" t="str">
        <f t="shared" si="50"/>
        <v/>
      </c>
      <c r="G186" s="167">
        <f>VLOOKUP($A186,'2019_Inc_09.03.20'!$A$18:$I$44,9,FALSE)</f>
        <v>43873.458333333336</v>
      </c>
      <c r="H186">
        <f t="shared" si="43"/>
        <v>2020</v>
      </c>
      <c r="I186">
        <f t="shared" si="51"/>
        <v>2</v>
      </c>
      <c r="J186">
        <f t="shared" si="52"/>
        <v>12.458333333335759</v>
      </c>
      <c r="K186" s="167">
        <f>VLOOKUP($A186,'2019_Inc_09.03.20'!$A$18:$B$44,2,FALSE)</f>
        <v>43899.680555555555</v>
      </c>
      <c r="L186">
        <f t="shared" si="44"/>
        <v>2020</v>
      </c>
      <c r="M186">
        <f t="shared" si="53"/>
        <v>3</v>
      </c>
      <c r="N186">
        <f t="shared" si="54"/>
        <v>9.6805555555547471</v>
      </c>
      <c r="O186">
        <f t="shared" si="55"/>
        <v>26.222222222218988</v>
      </c>
      <c r="P186" s="167">
        <f>IFERROR(VLOOKUP($A186,'2019_Inc_09.03.20'!$A$18:$O$44,14,FALSE),"")</f>
        <v>6.2305748849458817</v>
      </c>
    </row>
    <row r="187" spans="1:16">
      <c r="A187" s="166" t="s">
        <v>181</v>
      </c>
      <c r="B187" t="str">
        <f t="shared" si="41"/>
        <v>BSwf</v>
      </c>
      <c r="C187" t="str">
        <f t="shared" si="42"/>
        <v>BSwf_0-10</v>
      </c>
      <c r="D187">
        <v>7</v>
      </c>
      <c r="E187" t="s">
        <v>227</v>
      </c>
      <c r="F187" t="str">
        <f t="shared" si="50"/>
        <v/>
      </c>
      <c r="G187" s="167">
        <f>VLOOKUP($A187,'2019_Inc_09.03.20'!$A$18:$I$44,9,FALSE)</f>
        <v>43873.458333333336</v>
      </c>
      <c r="H187">
        <f t="shared" si="43"/>
        <v>2020</v>
      </c>
      <c r="I187">
        <f t="shared" si="51"/>
        <v>2</v>
      </c>
      <c r="J187">
        <f t="shared" si="52"/>
        <v>12.458333333335759</v>
      </c>
      <c r="K187" s="167">
        <f>VLOOKUP($A187,'2019_Inc_09.03.20'!$A$18:$B$44,2,FALSE)</f>
        <v>43899.680555555555</v>
      </c>
      <c r="L187">
        <f t="shared" si="44"/>
        <v>2020</v>
      </c>
      <c r="M187">
        <f t="shared" si="53"/>
        <v>3</v>
      </c>
      <c r="N187">
        <f t="shared" si="54"/>
        <v>9.6805555555547471</v>
      </c>
      <c r="O187">
        <f t="shared" si="55"/>
        <v>26.222222222218988</v>
      </c>
      <c r="P187" s="167">
        <f>IFERROR(VLOOKUP($A187,'2019_Inc_09.03.20'!$A$18:$O$44,14,FALSE),"")</f>
        <v>2.8873999768665657</v>
      </c>
    </row>
    <row r="188" spans="1:16">
      <c r="A188" s="166" t="s">
        <v>182</v>
      </c>
      <c r="B188" t="str">
        <f t="shared" si="41"/>
        <v>BSpp</v>
      </c>
      <c r="C188" t="str">
        <f t="shared" si="42"/>
        <v>BSpp_0-10</v>
      </c>
      <c r="D188">
        <v>7</v>
      </c>
      <c r="E188" t="s">
        <v>227</v>
      </c>
      <c r="F188" t="str">
        <f t="shared" si="50"/>
        <v/>
      </c>
      <c r="G188" s="167">
        <f>VLOOKUP($A188,'2019_Inc_09.03.20'!$A$18:$I$44,9,FALSE)</f>
        <v>43873.458333333336</v>
      </c>
      <c r="H188">
        <f t="shared" si="43"/>
        <v>2020</v>
      </c>
      <c r="I188">
        <f t="shared" si="51"/>
        <v>2</v>
      </c>
      <c r="J188">
        <f t="shared" si="52"/>
        <v>12.458333333335759</v>
      </c>
      <c r="K188" s="167">
        <f>VLOOKUP($A188,'2019_Inc_09.03.20'!$A$18:$B$44,2,FALSE)</f>
        <v>43899.680555555555</v>
      </c>
      <c r="L188">
        <f t="shared" si="44"/>
        <v>2020</v>
      </c>
      <c r="M188">
        <f t="shared" si="53"/>
        <v>3</v>
      </c>
      <c r="N188">
        <f t="shared" si="54"/>
        <v>9.6805555555547471</v>
      </c>
      <c r="O188">
        <f t="shared" si="55"/>
        <v>26.222222222218988</v>
      </c>
      <c r="P188" s="167">
        <f>IFERROR(VLOOKUP($A188,'2019_Inc_09.03.20'!$A$18:$O$44,14,FALSE),"")</f>
        <v>21.34185024043915</v>
      </c>
    </row>
    <row r="189" spans="1:16">
      <c r="A189" s="166" t="s">
        <v>183</v>
      </c>
      <c r="B189" t="str">
        <f t="shared" si="41"/>
        <v>BSpp</v>
      </c>
      <c r="C189" t="str">
        <f t="shared" si="42"/>
        <v>BSpp_0-10</v>
      </c>
      <c r="D189">
        <v>7</v>
      </c>
      <c r="E189" t="s">
        <v>227</v>
      </c>
      <c r="F189" t="str">
        <f t="shared" si="50"/>
        <v/>
      </c>
      <c r="G189" s="167">
        <f>VLOOKUP($A189,'2019_Inc_09.03.20'!$A$18:$I$44,9,FALSE)</f>
        <v>43873.458333333336</v>
      </c>
      <c r="H189">
        <f t="shared" si="43"/>
        <v>2020</v>
      </c>
      <c r="I189">
        <f t="shared" si="51"/>
        <v>2</v>
      </c>
      <c r="J189">
        <f t="shared" si="52"/>
        <v>12.458333333335759</v>
      </c>
      <c r="K189" s="167">
        <f>VLOOKUP($A189,'2019_Inc_09.03.20'!$A$18:$B$44,2,FALSE)</f>
        <v>43899.680555555555</v>
      </c>
      <c r="L189">
        <f t="shared" si="44"/>
        <v>2020</v>
      </c>
      <c r="M189">
        <f t="shared" si="53"/>
        <v>3</v>
      </c>
      <c r="N189">
        <f t="shared" si="54"/>
        <v>9.6805555555547471</v>
      </c>
      <c r="O189">
        <f t="shared" si="55"/>
        <v>26.222222222218988</v>
      </c>
      <c r="P189" s="167">
        <f>IFERROR(VLOOKUP($A189,'2019_Inc_09.03.20'!$A$18:$O$44,14,FALSE),"")</f>
        <v>7.2328230578510402</v>
      </c>
    </row>
    <row r="190" spans="1:16">
      <c r="A190" s="166" t="s">
        <v>184</v>
      </c>
      <c r="B190" t="str">
        <f t="shared" si="41"/>
        <v>BSpp</v>
      </c>
      <c r="C190" t="str">
        <f t="shared" si="42"/>
        <v>BSpp_0-10</v>
      </c>
      <c r="D190">
        <v>7</v>
      </c>
      <c r="E190" t="s">
        <v>227</v>
      </c>
      <c r="F190" t="str">
        <f t="shared" si="50"/>
        <v/>
      </c>
      <c r="G190" s="167">
        <f>VLOOKUP($A190,'2019_Inc_09.03.20'!$A$18:$I$44,9,FALSE)</f>
        <v>43873.458333333336</v>
      </c>
      <c r="H190">
        <f t="shared" si="43"/>
        <v>2020</v>
      </c>
      <c r="I190">
        <f t="shared" si="51"/>
        <v>2</v>
      </c>
      <c r="J190">
        <f t="shared" si="52"/>
        <v>12.458333333335759</v>
      </c>
      <c r="K190" s="167">
        <f>VLOOKUP($A190,'2019_Inc_09.03.20'!$A$18:$B$44,2,FALSE)</f>
        <v>43899.680555555555</v>
      </c>
      <c r="L190">
        <f t="shared" si="44"/>
        <v>2020</v>
      </c>
      <c r="M190">
        <f t="shared" si="53"/>
        <v>3</v>
      </c>
      <c r="N190">
        <f t="shared" si="54"/>
        <v>9.6805555555547471</v>
      </c>
      <c r="O190">
        <f t="shared" si="55"/>
        <v>26.222222222218988</v>
      </c>
      <c r="P190" s="167">
        <f>IFERROR(VLOOKUP($A190,'2019_Inc_09.03.20'!$A$18:$O$44,14,FALSE),"")</f>
        <v>4.3760531038016452</v>
      </c>
    </row>
    <row r="191" spans="1:16">
      <c r="A191" s="165" t="s">
        <v>158</v>
      </c>
      <c r="B191" t="str">
        <f t="shared" si="41"/>
        <v>GRrf</v>
      </c>
      <c r="C191" t="str">
        <f t="shared" si="42"/>
        <v>GRrf_0-10</v>
      </c>
      <c r="D191">
        <v>8</v>
      </c>
      <c r="E191" t="s">
        <v>228</v>
      </c>
      <c r="F191" t="str">
        <f t="shared" si="50"/>
        <v/>
      </c>
      <c r="G191" s="167">
        <f>VLOOKUP($A191,'2019_Inc_16.03.20'!$A$18:$I$44,9,FALSE)</f>
        <v>43873.458333333336</v>
      </c>
      <c r="H191">
        <f t="shared" si="43"/>
        <v>2020</v>
      </c>
      <c r="I191">
        <f t="shared" si="51"/>
        <v>2</v>
      </c>
      <c r="J191">
        <f t="shared" si="52"/>
        <v>12.458333333335759</v>
      </c>
      <c r="K191" s="167">
        <f>VLOOKUP($A191,'2019_Inc_16.03.20'!$A$18:$B$44,2,FALSE)</f>
        <v>43906.4375</v>
      </c>
      <c r="L191">
        <f t="shared" si="44"/>
        <v>2020</v>
      </c>
      <c r="M191">
        <f t="shared" si="53"/>
        <v>3</v>
      </c>
      <c r="N191">
        <f t="shared" si="54"/>
        <v>16.4375</v>
      </c>
      <c r="O191">
        <f t="shared" si="55"/>
        <v>32.979166666664241</v>
      </c>
      <c r="P191" s="167">
        <f>IFERROR(VLOOKUP($A191,'2019_Inc_16.03.20'!$A$18:$O$44,14,FALSE),"")</f>
        <v>16.176181959360168</v>
      </c>
    </row>
    <row r="192" spans="1:16">
      <c r="A192" s="165" t="s">
        <v>159</v>
      </c>
      <c r="B192" t="str">
        <f t="shared" si="41"/>
        <v>GRrf</v>
      </c>
      <c r="C192" t="str">
        <f t="shared" si="42"/>
        <v>GRrf_0-10</v>
      </c>
      <c r="D192">
        <v>8</v>
      </c>
      <c r="E192" t="s">
        <v>228</v>
      </c>
      <c r="F192" t="str">
        <f t="shared" si="50"/>
        <v/>
      </c>
      <c r="G192" s="167">
        <f>VLOOKUP($A192,'2019_Inc_16.03.20'!$A$18:$I$44,9,FALSE)</f>
        <v>43873.458333333336</v>
      </c>
      <c r="H192">
        <f t="shared" si="43"/>
        <v>2020</v>
      </c>
      <c r="I192">
        <f t="shared" ref="I192:I218" si="56">MONTH(G192)</f>
        <v>2</v>
      </c>
      <c r="J192">
        <f t="shared" ref="J192:J218" si="57">DAY(G192)+G192-ROUNDDOWN(G192,0)</f>
        <v>12.458333333335759</v>
      </c>
      <c r="K192" s="167">
        <f>VLOOKUP($A192,'2019_Inc_16.03.20'!$A$18:$B$44,2,FALSE)</f>
        <v>43906.4375</v>
      </c>
      <c r="L192">
        <f t="shared" si="44"/>
        <v>2020</v>
      </c>
      <c r="M192">
        <f t="shared" ref="M192:M218" si="58">MONTH(K192)</f>
        <v>3</v>
      </c>
      <c r="N192">
        <f t="shared" ref="N192:N218" si="59">DAY(K192)+K192-ROUNDDOWN(K192,0)</f>
        <v>16.4375</v>
      </c>
      <c r="O192">
        <f t="shared" ref="O192:O218" si="60">K192-G192</f>
        <v>32.979166666664241</v>
      </c>
      <c r="P192" s="167">
        <f>IFERROR(VLOOKUP($A192,'2019_Inc_16.03.20'!$A$18:$O$44,14,FALSE),"")</f>
        <v>3.9101768211049661</v>
      </c>
    </row>
    <row r="193" spans="1:16">
      <c r="A193" s="165" t="s">
        <v>160</v>
      </c>
      <c r="B193" t="str">
        <f t="shared" si="41"/>
        <v>GRrf</v>
      </c>
      <c r="C193" t="str">
        <f t="shared" si="42"/>
        <v>GRrf_0-10</v>
      </c>
      <c r="D193">
        <v>8</v>
      </c>
      <c r="E193" t="s">
        <v>228</v>
      </c>
      <c r="F193" t="str">
        <f t="shared" si="50"/>
        <v/>
      </c>
      <c r="G193" s="167">
        <f>VLOOKUP($A193,'2019_Inc_16.03.20'!$A$18:$I$44,9,FALSE)</f>
        <v>43873.458333333336</v>
      </c>
      <c r="H193">
        <f t="shared" si="43"/>
        <v>2020</v>
      </c>
      <c r="I193">
        <f t="shared" si="56"/>
        <v>2</v>
      </c>
      <c r="J193">
        <f t="shared" si="57"/>
        <v>12.458333333335759</v>
      </c>
      <c r="K193" s="167">
        <f>VLOOKUP($A193,'2019_Inc_16.03.20'!$A$18:$B$44,2,FALSE)</f>
        <v>43906.4375</v>
      </c>
      <c r="L193">
        <f t="shared" si="44"/>
        <v>2020</v>
      </c>
      <c r="M193">
        <f t="shared" si="58"/>
        <v>3</v>
      </c>
      <c r="N193">
        <f t="shared" si="59"/>
        <v>16.4375</v>
      </c>
      <c r="O193">
        <f t="shared" si="60"/>
        <v>32.979166666664241</v>
      </c>
      <c r="P193" s="167">
        <f>IFERROR(VLOOKUP($A193,'2019_Inc_16.03.20'!$A$18:$O$44,14,FALSE),"")</f>
        <v>2.5914158469533626</v>
      </c>
    </row>
    <row r="194" spans="1:16">
      <c r="A194" s="165" t="s">
        <v>161</v>
      </c>
      <c r="B194" t="str">
        <f t="shared" si="41"/>
        <v>GRwf</v>
      </c>
      <c r="C194" t="str">
        <f t="shared" si="42"/>
        <v>GRwf_0-10</v>
      </c>
      <c r="D194">
        <v>8</v>
      </c>
      <c r="E194" t="s">
        <v>228</v>
      </c>
      <c r="F194" t="str">
        <f t="shared" si="50"/>
        <v/>
      </c>
      <c r="G194" s="167">
        <f>VLOOKUP($A194,'2019_Inc_16.03.20'!$A$18:$I$44,9,FALSE)</f>
        <v>43873.458333333336</v>
      </c>
      <c r="H194">
        <f t="shared" si="43"/>
        <v>2020</v>
      </c>
      <c r="I194">
        <f t="shared" si="56"/>
        <v>2</v>
      </c>
      <c r="J194">
        <f t="shared" si="57"/>
        <v>12.458333333335759</v>
      </c>
      <c r="K194" s="167">
        <f>VLOOKUP($A194,'2019_Inc_16.03.20'!$A$18:$B$44,2,FALSE)</f>
        <v>43906.4375</v>
      </c>
      <c r="L194">
        <f t="shared" si="44"/>
        <v>2020</v>
      </c>
      <c r="M194">
        <f t="shared" si="58"/>
        <v>3</v>
      </c>
      <c r="N194">
        <f t="shared" si="59"/>
        <v>16.4375</v>
      </c>
      <c r="O194">
        <f t="shared" si="60"/>
        <v>32.979166666664241</v>
      </c>
      <c r="P194" s="167">
        <f>IFERROR(VLOOKUP($A194,'2019_Inc_16.03.20'!$A$18:$O$44,14,FALSE),"")</f>
        <v>12.385330293417921</v>
      </c>
    </row>
    <row r="195" spans="1:16">
      <c r="A195" s="165" t="s">
        <v>162</v>
      </c>
      <c r="B195" t="str">
        <f t="shared" ref="B195:B244" si="61">IF(RIGHT(LEFT(A195,2),1)="_",LEFT(RIGHT(A195,LEN(A195)-2),4),LEFT(RIGHT(A195,LEN(A195)-3),4))</f>
        <v>GRwf</v>
      </c>
      <c r="C195" t="str">
        <f t="shared" ref="C195:C244" si="62">B195&amp;"_0-10"</f>
        <v>GRwf_0-10</v>
      </c>
      <c r="D195">
        <v>8</v>
      </c>
      <c r="E195" t="s">
        <v>228</v>
      </c>
      <c r="F195" t="str">
        <f t="shared" si="50"/>
        <v/>
      </c>
      <c r="G195" s="167">
        <f>VLOOKUP($A195,'2019_Inc_16.03.20'!$A$18:$I$44,9,FALSE)</f>
        <v>43873.458333333336</v>
      </c>
      <c r="H195">
        <f t="shared" ref="H195:H244" si="63">YEAR(G195)</f>
        <v>2020</v>
      </c>
      <c r="I195">
        <f t="shared" si="56"/>
        <v>2</v>
      </c>
      <c r="J195">
        <f t="shared" si="57"/>
        <v>12.458333333335759</v>
      </c>
      <c r="K195" s="167">
        <f>VLOOKUP($A195,'2019_Inc_16.03.20'!$A$18:$B$44,2,FALSE)</f>
        <v>43906.4375</v>
      </c>
      <c r="L195">
        <f t="shared" ref="L195:L244" si="64">YEAR(K195)</f>
        <v>2020</v>
      </c>
      <c r="M195">
        <f t="shared" si="58"/>
        <v>3</v>
      </c>
      <c r="N195">
        <f t="shared" si="59"/>
        <v>16.4375</v>
      </c>
      <c r="O195">
        <f t="shared" si="60"/>
        <v>32.979166666664241</v>
      </c>
      <c r="P195" s="167">
        <f>IFERROR(VLOOKUP($A195,'2019_Inc_16.03.20'!$A$18:$O$44,14,FALSE),"")</f>
        <v>4.9590154420353629</v>
      </c>
    </row>
    <row r="196" spans="1:16">
      <c r="A196" s="165" t="s">
        <v>163</v>
      </c>
      <c r="B196" t="str">
        <f t="shared" si="61"/>
        <v>GRwf</v>
      </c>
      <c r="C196" t="str">
        <f t="shared" si="62"/>
        <v>GRwf_0-10</v>
      </c>
      <c r="D196">
        <v>8</v>
      </c>
      <c r="E196" t="s">
        <v>228</v>
      </c>
      <c r="F196" t="str">
        <f t="shared" si="50"/>
        <v/>
      </c>
      <c r="G196" s="167">
        <f>VLOOKUP($A196,'2019_Inc_16.03.20'!$A$18:$I$44,9,FALSE)</f>
        <v>43873.458333333336</v>
      </c>
      <c r="H196">
        <f t="shared" si="63"/>
        <v>2020</v>
      </c>
      <c r="I196">
        <f t="shared" si="56"/>
        <v>2</v>
      </c>
      <c r="J196">
        <f t="shared" si="57"/>
        <v>12.458333333335759</v>
      </c>
      <c r="K196" s="167">
        <f>VLOOKUP($A196,'2019_Inc_16.03.20'!$A$18:$B$44,2,FALSE)</f>
        <v>43906.4375</v>
      </c>
      <c r="L196">
        <f t="shared" si="64"/>
        <v>2020</v>
      </c>
      <c r="M196">
        <f t="shared" si="58"/>
        <v>3</v>
      </c>
      <c r="N196">
        <f t="shared" si="59"/>
        <v>16.4375</v>
      </c>
      <c r="O196">
        <f t="shared" si="60"/>
        <v>32.979166666664241</v>
      </c>
      <c r="P196" s="167">
        <f>IFERROR(VLOOKUP($A196,'2019_Inc_16.03.20'!$A$18:$O$44,14,FALSE),"")</f>
        <v>9.4665288832608834</v>
      </c>
    </row>
    <row r="197" spans="1:16">
      <c r="A197" s="165" t="s">
        <v>164</v>
      </c>
      <c r="B197" t="str">
        <f t="shared" si="61"/>
        <v>GRpp</v>
      </c>
      <c r="C197" t="str">
        <f t="shared" si="62"/>
        <v>GRpp_0-10</v>
      </c>
      <c r="D197">
        <v>8</v>
      </c>
      <c r="E197" t="s">
        <v>228</v>
      </c>
      <c r="F197" t="str">
        <f t="shared" si="50"/>
        <v/>
      </c>
      <c r="G197" s="167">
        <f>VLOOKUP($A197,'2019_Inc_16.03.20'!$A$18:$I$44,9,FALSE)</f>
        <v>43873.458333333336</v>
      </c>
      <c r="H197">
        <f t="shared" si="63"/>
        <v>2020</v>
      </c>
      <c r="I197">
        <f t="shared" si="56"/>
        <v>2</v>
      </c>
      <c r="J197">
        <f t="shared" si="57"/>
        <v>12.458333333335759</v>
      </c>
      <c r="K197" s="167">
        <f>VLOOKUP($A197,'2019_Inc_16.03.20'!$A$18:$B$44,2,FALSE)</f>
        <v>43906.4375</v>
      </c>
      <c r="L197">
        <f t="shared" si="64"/>
        <v>2020</v>
      </c>
      <c r="M197">
        <f t="shared" si="58"/>
        <v>3</v>
      </c>
      <c r="N197">
        <f t="shared" si="59"/>
        <v>16.4375</v>
      </c>
      <c r="O197">
        <f t="shared" si="60"/>
        <v>32.979166666664241</v>
      </c>
      <c r="P197" s="167" t="str">
        <f>IFERROR(VLOOKUP($A197,'2019_Inc_16.03.20'!$A$18:$O$44,14,FALSE),"")</f>
        <v/>
      </c>
    </row>
    <row r="198" spans="1:16">
      <c r="A198" s="165" t="s">
        <v>165</v>
      </c>
      <c r="B198" t="str">
        <f t="shared" si="61"/>
        <v>GRpp</v>
      </c>
      <c r="C198" t="str">
        <f t="shared" si="62"/>
        <v>GRpp_0-10</v>
      </c>
      <c r="D198">
        <v>8</v>
      </c>
      <c r="E198" t="s">
        <v>228</v>
      </c>
      <c r="F198" t="str">
        <f t="shared" si="50"/>
        <v/>
      </c>
      <c r="G198" s="167">
        <f>VLOOKUP($A198,'2019_Inc_16.03.20'!$A$18:$I$44,9,FALSE)</f>
        <v>43873.458333333336</v>
      </c>
      <c r="H198">
        <f t="shared" si="63"/>
        <v>2020</v>
      </c>
      <c r="I198">
        <f t="shared" si="56"/>
        <v>2</v>
      </c>
      <c r="J198">
        <f t="shared" si="57"/>
        <v>12.458333333335759</v>
      </c>
      <c r="K198" s="167">
        <f>VLOOKUP($A198,'2019_Inc_16.03.20'!$A$18:$B$44,2,FALSE)</f>
        <v>43906.4375</v>
      </c>
      <c r="L198">
        <f t="shared" si="64"/>
        <v>2020</v>
      </c>
      <c r="M198">
        <f t="shared" si="58"/>
        <v>3</v>
      </c>
      <c r="N198">
        <f t="shared" si="59"/>
        <v>16.4375</v>
      </c>
      <c r="O198">
        <f t="shared" si="60"/>
        <v>32.979166666664241</v>
      </c>
      <c r="P198" s="167">
        <f>IFERROR(VLOOKUP($A198,'2019_Inc_16.03.20'!$A$18:$O$44,14,FALSE),"")</f>
        <v>14.089374955337142</v>
      </c>
    </row>
    <row r="199" spans="1:16">
      <c r="A199" s="165" t="s">
        <v>166</v>
      </c>
      <c r="B199" t="str">
        <f t="shared" si="61"/>
        <v>GRpp</v>
      </c>
      <c r="C199" t="str">
        <f t="shared" si="62"/>
        <v>GRpp_0-10</v>
      </c>
      <c r="D199">
        <v>8</v>
      </c>
      <c r="E199" t="s">
        <v>228</v>
      </c>
      <c r="F199" t="str">
        <f t="shared" si="50"/>
        <v/>
      </c>
      <c r="G199" s="167">
        <f>VLOOKUP($A199,'2019_Inc_16.03.20'!$A$18:$I$44,9,FALSE)</f>
        <v>43873.458333333336</v>
      </c>
      <c r="H199">
        <f t="shared" si="63"/>
        <v>2020</v>
      </c>
      <c r="I199">
        <f t="shared" si="56"/>
        <v>2</v>
      </c>
      <c r="J199">
        <f t="shared" si="57"/>
        <v>12.458333333335759</v>
      </c>
      <c r="K199" s="167">
        <f>VLOOKUP($A199,'2019_Inc_16.03.20'!$A$18:$B$44,2,FALSE)</f>
        <v>43906.4375</v>
      </c>
      <c r="L199">
        <f t="shared" si="64"/>
        <v>2020</v>
      </c>
      <c r="M199">
        <f t="shared" si="58"/>
        <v>3</v>
      </c>
      <c r="N199">
        <f t="shared" si="59"/>
        <v>16.4375</v>
      </c>
      <c r="O199">
        <f t="shared" si="60"/>
        <v>32.979166666664241</v>
      </c>
      <c r="P199" s="167">
        <f>IFERROR(VLOOKUP($A199,'2019_Inc_16.03.20'!$A$18:$O$44,14,FALSE),"")</f>
        <v>12.290416366928403</v>
      </c>
    </row>
    <row r="200" spans="1:16">
      <c r="A200" s="165" t="s">
        <v>167</v>
      </c>
      <c r="B200" t="str">
        <f t="shared" si="61"/>
        <v>ANrf</v>
      </c>
      <c r="C200" t="str">
        <f t="shared" si="62"/>
        <v>ANrf_0-10</v>
      </c>
      <c r="D200">
        <v>8</v>
      </c>
      <c r="E200" t="s">
        <v>228</v>
      </c>
      <c r="F200" t="str">
        <f t="shared" si="50"/>
        <v/>
      </c>
      <c r="G200" s="167">
        <f>VLOOKUP($A200,'2019_Inc_16.03.20'!$A$18:$I$44,9,FALSE)</f>
        <v>43873.458333333336</v>
      </c>
      <c r="H200">
        <f t="shared" si="63"/>
        <v>2020</v>
      </c>
      <c r="I200">
        <f t="shared" si="56"/>
        <v>2</v>
      </c>
      <c r="J200">
        <f t="shared" si="57"/>
        <v>12.458333333335759</v>
      </c>
      <c r="K200" s="167">
        <f>VLOOKUP($A200,'2019_Inc_16.03.20'!$A$18:$B$44,2,FALSE)</f>
        <v>43906.4375</v>
      </c>
      <c r="L200">
        <f t="shared" si="64"/>
        <v>2020</v>
      </c>
      <c r="M200">
        <f t="shared" si="58"/>
        <v>3</v>
      </c>
      <c r="N200">
        <f t="shared" si="59"/>
        <v>16.4375</v>
      </c>
      <c r="O200">
        <f t="shared" si="60"/>
        <v>32.979166666664241</v>
      </c>
      <c r="P200" s="167">
        <f>IFERROR(VLOOKUP($A200,'2019_Inc_16.03.20'!$A$18:$O$44,14,FALSE),"")</f>
        <v>7.7880419479582912</v>
      </c>
    </row>
    <row r="201" spans="1:16">
      <c r="A201" s="165" t="s">
        <v>168</v>
      </c>
      <c r="B201" t="str">
        <f t="shared" si="61"/>
        <v>ANrf</v>
      </c>
      <c r="C201" t="str">
        <f t="shared" si="62"/>
        <v>ANrf_0-10</v>
      </c>
      <c r="D201">
        <v>8</v>
      </c>
      <c r="E201" t="s">
        <v>228</v>
      </c>
      <c r="F201" t="str">
        <f t="shared" si="50"/>
        <v/>
      </c>
      <c r="G201" s="167">
        <f>VLOOKUP($A201,'2019_Inc_16.03.20'!$A$18:$I$44,9,FALSE)</f>
        <v>43873.458333333336</v>
      </c>
      <c r="H201">
        <f t="shared" si="63"/>
        <v>2020</v>
      </c>
      <c r="I201">
        <f t="shared" si="56"/>
        <v>2</v>
      </c>
      <c r="J201">
        <f t="shared" si="57"/>
        <v>12.458333333335759</v>
      </c>
      <c r="K201" s="167">
        <f>VLOOKUP($A201,'2019_Inc_16.03.20'!$A$18:$B$44,2,FALSE)</f>
        <v>43906.4375</v>
      </c>
      <c r="L201">
        <f t="shared" si="64"/>
        <v>2020</v>
      </c>
      <c r="M201">
        <f t="shared" si="58"/>
        <v>3</v>
      </c>
      <c r="N201">
        <f t="shared" si="59"/>
        <v>16.4375</v>
      </c>
      <c r="O201">
        <f t="shared" si="60"/>
        <v>32.979166666664241</v>
      </c>
      <c r="P201" s="167">
        <f>IFERROR(VLOOKUP($A201,'2019_Inc_16.03.20'!$A$18:$O$44,14,FALSE),"")</f>
        <v>11.403309553137658</v>
      </c>
    </row>
    <row r="202" spans="1:16">
      <c r="A202" s="165" t="s">
        <v>169</v>
      </c>
      <c r="B202" t="str">
        <f t="shared" si="61"/>
        <v>ANrf</v>
      </c>
      <c r="C202" t="str">
        <f t="shared" si="62"/>
        <v>ANrf_0-10</v>
      </c>
      <c r="D202">
        <v>8</v>
      </c>
      <c r="E202" t="s">
        <v>228</v>
      </c>
      <c r="F202" t="str">
        <f t="shared" si="50"/>
        <v/>
      </c>
      <c r="G202" s="167">
        <f>VLOOKUP($A202,'2019_Inc_16.03.20'!$A$18:$I$44,9,FALSE)</f>
        <v>43873.458333333336</v>
      </c>
      <c r="H202">
        <f t="shared" si="63"/>
        <v>2020</v>
      </c>
      <c r="I202">
        <f t="shared" si="56"/>
        <v>2</v>
      </c>
      <c r="J202">
        <f t="shared" si="57"/>
        <v>12.458333333335759</v>
      </c>
      <c r="K202" s="167">
        <f>VLOOKUP($A202,'2019_Inc_16.03.20'!$A$18:$B$44,2,FALSE)</f>
        <v>43906.4375</v>
      </c>
      <c r="L202">
        <f t="shared" si="64"/>
        <v>2020</v>
      </c>
      <c r="M202">
        <f t="shared" si="58"/>
        <v>3</v>
      </c>
      <c r="N202">
        <f t="shared" si="59"/>
        <v>16.4375</v>
      </c>
      <c r="O202">
        <f t="shared" si="60"/>
        <v>32.979166666664241</v>
      </c>
      <c r="P202" s="167">
        <f>IFERROR(VLOOKUP($A202,'2019_Inc_16.03.20'!$A$18:$O$44,14,FALSE),"")</f>
        <v>15.211452677597734</v>
      </c>
    </row>
    <row r="203" spans="1:16">
      <c r="A203" s="166" t="s">
        <v>170</v>
      </c>
      <c r="B203" t="str">
        <f t="shared" si="61"/>
        <v>ANwf</v>
      </c>
      <c r="C203" t="str">
        <f t="shared" si="62"/>
        <v>ANwf_0-10</v>
      </c>
      <c r="D203">
        <v>8</v>
      </c>
      <c r="E203" t="s">
        <v>228</v>
      </c>
      <c r="F203" t="str">
        <f t="shared" si="50"/>
        <v/>
      </c>
      <c r="G203" s="167">
        <f>VLOOKUP($A203,'2019_Inc_16.03.20'!$A$18:$I$44,9,FALSE)</f>
        <v>43873.458333333336</v>
      </c>
      <c r="H203">
        <f t="shared" si="63"/>
        <v>2020</v>
      </c>
      <c r="I203">
        <f t="shared" si="56"/>
        <v>2</v>
      </c>
      <c r="J203">
        <f t="shared" si="57"/>
        <v>12.458333333335759</v>
      </c>
      <c r="K203" s="167">
        <f>VLOOKUP($A203,'2019_Inc_16.03.20'!$A$18:$B$44,2,FALSE)</f>
        <v>43906.4375</v>
      </c>
      <c r="L203">
        <f t="shared" si="64"/>
        <v>2020</v>
      </c>
      <c r="M203">
        <f t="shared" si="58"/>
        <v>3</v>
      </c>
      <c r="N203">
        <f t="shared" si="59"/>
        <v>16.4375</v>
      </c>
      <c r="O203">
        <f t="shared" si="60"/>
        <v>32.979166666664241</v>
      </c>
      <c r="P203" s="167">
        <f>IFERROR(VLOOKUP($A203,'2019_Inc_16.03.20'!$A$18:$O$44,14,FALSE),"")</f>
        <v>13.674505906962501</v>
      </c>
    </row>
    <row r="204" spans="1:16">
      <c r="A204" s="166" t="s">
        <v>171</v>
      </c>
      <c r="B204" t="str">
        <f t="shared" si="61"/>
        <v>ANwf</v>
      </c>
      <c r="C204" t="str">
        <f t="shared" si="62"/>
        <v>ANwf_0-10</v>
      </c>
      <c r="D204">
        <v>8</v>
      </c>
      <c r="E204" t="s">
        <v>228</v>
      </c>
      <c r="F204" t="str">
        <f t="shared" si="50"/>
        <v/>
      </c>
      <c r="G204" s="167">
        <f>VLOOKUP($A204,'2019_Inc_16.03.20'!$A$18:$I$44,9,FALSE)</f>
        <v>43873.458333333336</v>
      </c>
      <c r="H204">
        <f t="shared" si="63"/>
        <v>2020</v>
      </c>
      <c r="I204">
        <f t="shared" si="56"/>
        <v>2</v>
      </c>
      <c r="J204">
        <f t="shared" si="57"/>
        <v>12.458333333335759</v>
      </c>
      <c r="K204" s="167">
        <f>VLOOKUP($A204,'2019_Inc_16.03.20'!$A$18:$B$44,2,FALSE)</f>
        <v>43906.4375</v>
      </c>
      <c r="L204">
        <f t="shared" si="64"/>
        <v>2020</v>
      </c>
      <c r="M204">
        <f t="shared" si="58"/>
        <v>3</v>
      </c>
      <c r="N204">
        <f t="shared" si="59"/>
        <v>16.4375</v>
      </c>
      <c r="O204">
        <f t="shared" si="60"/>
        <v>32.979166666664241</v>
      </c>
      <c r="P204" s="167">
        <f>IFERROR(VLOOKUP($A204,'2019_Inc_16.03.20'!$A$18:$O$44,14,FALSE),"")</f>
        <v>8.9499967546872803</v>
      </c>
    </row>
    <row r="205" spans="1:16">
      <c r="A205" s="166" t="s">
        <v>172</v>
      </c>
      <c r="B205" t="str">
        <f t="shared" si="61"/>
        <v>ANwf</v>
      </c>
      <c r="C205" t="str">
        <f t="shared" si="62"/>
        <v>ANwf_0-10</v>
      </c>
      <c r="D205">
        <v>8</v>
      </c>
      <c r="E205" t="s">
        <v>228</v>
      </c>
      <c r="F205" t="str">
        <f t="shared" si="50"/>
        <v/>
      </c>
      <c r="G205" s="167">
        <f>VLOOKUP($A205,'2019_Inc_16.03.20'!$A$18:$I$44,9,FALSE)</f>
        <v>43873.458333333336</v>
      </c>
      <c r="H205">
        <f t="shared" si="63"/>
        <v>2020</v>
      </c>
      <c r="I205">
        <f t="shared" si="56"/>
        <v>2</v>
      </c>
      <c r="J205">
        <f t="shared" si="57"/>
        <v>12.458333333335759</v>
      </c>
      <c r="K205" s="167">
        <f>VLOOKUP($A205,'2019_Inc_16.03.20'!$A$18:$B$44,2,FALSE)</f>
        <v>43906.4375</v>
      </c>
      <c r="L205">
        <f t="shared" si="64"/>
        <v>2020</v>
      </c>
      <c r="M205">
        <f t="shared" si="58"/>
        <v>3</v>
      </c>
      <c r="N205">
        <f t="shared" si="59"/>
        <v>16.4375</v>
      </c>
      <c r="O205">
        <f t="shared" si="60"/>
        <v>32.979166666664241</v>
      </c>
      <c r="P205" s="167">
        <f>IFERROR(VLOOKUP($A205,'2019_Inc_16.03.20'!$A$18:$O$44,14,FALSE),"")</f>
        <v>14.377296534365561</v>
      </c>
    </row>
    <row r="206" spans="1:16">
      <c r="A206" s="166" t="s">
        <v>173</v>
      </c>
      <c r="B206" t="str">
        <f t="shared" si="61"/>
        <v>ANpp</v>
      </c>
      <c r="C206" t="str">
        <f t="shared" si="62"/>
        <v>ANpp_0-10</v>
      </c>
      <c r="D206">
        <v>8</v>
      </c>
      <c r="E206" t="s">
        <v>228</v>
      </c>
      <c r="F206" t="str">
        <f t="shared" si="50"/>
        <v/>
      </c>
      <c r="G206" s="167">
        <f>VLOOKUP($A206,'2019_Inc_16.03.20'!$A$18:$I$44,9,FALSE)</f>
        <v>43873.458333333336</v>
      </c>
      <c r="H206">
        <f t="shared" si="63"/>
        <v>2020</v>
      </c>
      <c r="I206">
        <f t="shared" si="56"/>
        <v>2</v>
      </c>
      <c r="J206">
        <f t="shared" si="57"/>
        <v>12.458333333335759</v>
      </c>
      <c r="K206" s="167">
        <f>VLOOKUP($A206,'2019_Inc_16.03.20'!$A$18:$B$44,2,FALSE)</f>
        <v>43906.4375</v>
      </c>
      <c r="L206">
        <f t="shared" si="64"/>
        <v>2020</v>
      </c>
      <c r="M206">
        <f t="shared" si="58"/>
        <v>3</v>
      </c>
      <c r="N206">
        <f t="shared" si="59"/>
        <v>16.4375</v>
      </c>
      <c r="O206">
        <f t="shared" si="60"/>
        <v>32.979166666664241</v>
      </c>
      <c r="P206" s="167" t="str">
        <f>IFERROR(VLOOKUP($A206,'2019_Inc_16.03.20'!$A$18:$O$44,14,FALSE),"")</f>
        <v/>
      </c>
    </row>
    <row r="207" spans="1:16">
      <c r="A207" s="166" t="s">
        <v>174</v>
      </c>
      <c r="B207" t="str">
        <f t="shared" si="61"/>
        <v>ANpp</v>
      </c>
      <c r="C207" t="str">
        <f t="shared" si="62"/>
        <v>ANpp_0-10</v>
      </c>
      <c r="D207">
        <v>8</v>
      </c>
      <c r="E207" t="s">
        <v>228</v>
      </c>
      <c r="F207" t="str">
        <f t="shared" si="50"/>
        <v/>
      </c>
      <c r="G207" s="167">
        <f>VLOOKUP($A207,'2019_Inc_16.03.20'!$A$18:$I$44,9,FALSE)</f>
        <v>43873.458333333336</v>
      </c>
      <c r="H207">
        <f t="shared" si="63"/>
        <v>2020</v>
      </c>
      <c r="I207">
        <f t="shared" si="56"/>
        <v>2</v>
      </c>
      <c r="J207">
        <f t="shared" si="57"/>
        <v>12.458333333335759</v>
      </c>
      <c r="K207" s="167">
        <f>VLOOKUP($A207,'2019_Inc_16.03.20'!$A$18:$B$44,2,FALSE)</f>
        <v>43906.4375</v>
      </c>
      <c r="L207">
        <f t="shared" si="64"/>
        <v>2020</v>
      </c>
      <c r="M207">
        <f t="shared" si="58"/>
        <v>3</v>
      </c>
      <c r="N207">
        <f t="shared" si="59"/>
        <v>16.4375</v>
      </c>
      <c r="O207">
        <f t="shared" si="60"/>
        <v>32.979166666664241</v>
      </c>
      <c r="P207" s="167">
        <f>IFERROR(VLOOKUP($A207,'2019_Inc_16.03.20'!$A$18:$O$44,14,FALSE),"")</f>
        <v>8.6003493779089304</v>
      </c>
    </row>
    <row r="208" spans="1:16">
      <c r="A208" s="166" t="s">
        <v>175</v>
      </c>
      <c r="B208" t="str">
        <f t="shared" si="61"/>
        <v>ANpp</v>
      </c>
      <c r="C208" t="str">
        <f t="shared" si="62"/>
        <v>ANpp_0-10</v>
      </c>
      <c r="D208">
        <v>8</v>
      </c>
      <c r="E208" t="s">
        <v>228</v>
      </c>
      <c r="F208" t="str">
        <f t="shared" si="50"/>
        <v/>
      </c>
      <c r="G208" s="167">
        <f>VLOOKUP($A208,'2019_Inc_16.03.20'!$A$18:$I$44,9,FALSE)</f>
        <v>43873.458333333336</v>
      </c>
      <c r="H208">
        <f t="shared" si="63"/>
        <v>2020</v>
      </c>
      <c r="I208">
        <f t="shared" si="56"/>
        <v>2</v>
      </c>
      <c r="J208">
        <f t="shared" si="57"/>
        <v>12.458333333335759</v>
      </c>
      <c r="K208" s="167">
        <f>VLOOKUP($A208,'2019_Inc_16.03.20'!$A$18:$B$44,2,FALSE)</f>
        <v>43906.4375</v>
      </c>
      <c r="L208">
        <f t="shared" si="64"/>
        <v>2020</v>
      </c>
      <c r="M208">
        <f t="shared" si="58"/>
        <v>3</v>
      </c>
      <c r="N208">
        <f t="shared" si="59"/>
        <v>16.4375</v>
      </c>
      <c r="O208">
        <f t="shared" si="60"/>
        <v>32.979166666664241</v>
      </c>
      <c r="P208" s="167">
        <f>IFERROR(VLOOKUP($A208,'2019_Inc_16.03.20'!$A$18:$O$44,14,FALSE),"")</f>
        <v>10.364140677221002</v>
      </c>
    </row>
    <row r="209" spans="1:16">
      <c r="A209" s="166" t="s">
        <v>176</v>
      </c>
      <c r="B209" t="str">
        <f t="shared" si="61"/>
        <v>BSrf</v>
      </c>
      <c r="C209" t="str">
        <f t="shared" si="62"/>
        <v>BSrf_0-10</v>
      </c>
      <c r="D209">
        <v>8</v>
      </c>
      <c r="E209" t="s">
        <v>228</v>
      </c>
      <c r="F209" t="str">
        <f t="shared" si="50"/>
        <v/>
      </c>
      <c r="G209" s="167">
        <f>VLOOKUP($A209,'2019_Inc_16.03.20'!$A$18:$I$44,9,FALSE)</f>
        <v>43873.458333333336</v>
      </c>
      <c r="H209">
        <f t="shared" si="63"/>
        <v>2020</v>
      </c>
      <c r="I209">
        <f t="shared" si="56"/>
        <v>2</v>
      </c>
      <c r="J209">
        <f t="shared" si="57"/>
        <v>12.458333333335759</v>
      </c>
      <c r="K209" s="167">
        <f>VLOOKUP($A209,'2019_Inc_16.03.20'!$A$18:$B$44,2,FALSE)</f>
        <v>43906.4375</v>
      </c>
      <c r="L209">
        <f t="shared" si="64"/>
        <v>2020</v>
      </c>
      <c r="M209">
        <f t="shared" si="58"/>
        <v>3</v>
      </c>
      <c r="N209">
        <f t="shared" si="59"/>
        <v>16.4375</v>
      </c>
      <c r="O209">
        <f t="shared" si="60"/>
        <v>32.979166666664241</v>
      </c>
      <c r="P209" s="167">
        <f>IFERROR(VLOOKUP($A209,'2019_Inc_16.03.20'!$A$18:$O$44,14,FALSE),"")</f>
        <v>10.030631771171935</v>
      </c>
    </row>
    <row r="210" spans="1:16">
      <c r="A210" s="166" t="s">
        <v>177</v>
      </c>
      <c r="B210" t="str">
        <f t="shared" si="61"/>
        <v>BSrf</v>
      </c>
      <c r="C210" t="str">
        <f t="shared" si="62"/>
        <v>BSrf_0-10</v>
      </c>
      <c r="D210">
        <v>8</v>
      </c>
      <c r="E210" t="s">
        <v>228</v>
      </c>
      <c r="F210" t="str">
        <f t="shared" si="50"/>
        <v/>
      </c>
      <c r="G210" s="167">
        <f>VLOOKUP($A210,'2019_Inc_16.03.20'!$A$18:$I$44,9,FALSE)</f>
        <v>43873.458333333336</v>
      </c>
      <c r="H210">
        <f t="shared" si="63"/>
        <v>2020</v>
      </c>
      <c r="I210">
        <f t="shared" si="56"/>
        <v>2</v>
      </c>
      <c r="J210">
        <f t="shared" si="57"/>
        <v>12.458333333335759</v>
      </c>
      <c r="K210" s="167">
        <f>VLOOKUP($A210,'2019_Inc_16.03.20'!$A$18:$B$44,2,FALSE)</f>
        <v>43906.4375</v>
      </c>
      <c r="L210">
        <f t="shared" si="64"/>
        <v>2020</v>
      </c>
      <c r="M210">
        <f t="shared" si="58"/>
        <v>3</v>
      </c>
      <c r="N210">
        <f t="shared" si="59"/>
        <v>16.4375</v>
      </c>
      <c r="O210">
        <f t="shared" si="60"/>
        <v>32.979166666664241</v>
      </c>
      <c r="P210" s="167">
        <f>IFERROR(VLOOKUP($A210,'2019_Inc_16.03.20'!$A$18:$O$44,14,FALSE),"")</f>
        <v>12.159963156703949</v>
      </c>
    </row>
    <row r="211" spans="1:16">
      <c r="A211" s="166" t="s">
        <v>178</v>
      </c>
      <c r="B211" t="str">
        <f t="shared" si="61"/>
        <v>BSrf</v>
      </c>
      <c r="C211" t="str">
        <f t="shared" si="62"/>
        <v>BSrf_0-10</v>
      </c>
      <c r="D211">
        <v>8</v>
      </c>
      <c r="E211" t="s">
        <v>228</v>
      </c>
      <c r="F211" t="str">
        <f t="shared" si="50"/>
        <v/>
      </c>
      <c r="G211" s="167">
        <f>VLOOKUP($A211,'2019_Inc_16.03.20'!$A$18:$I$44,9,FALSE)</f>
        <v>43873.458333333336</v>
      </c>
      <c r="H211">
        <f t="shared" si="63"/>
        <v>2020</v>
      </c>
      <c r="I211">
        <f t="shared" si="56"/>
        <v>2</v>
      </c>
      <c r="J211">
        <f t="shared" si="57"/>
        <v>12.458333333335759</v>
      </c>
      <c r="K211" s="167">
        <f>VLOOKUP($A211,'2019_Inc_16.03.20'!$A$18:$B$44,2,FALSE)</f>
        <v>43906.4375</v>
      </c>
      <c r="L211">
        <f t="shared" si="64"/>
        <v>2020</v>
      </c>
      <c r="M211">
        <f t="shared" si="58"/>
        <v>3</v>
      </c>
      <c r="N211">
        <f t="shared" si="59"/>
        <v>16.4375</v>
      </c>
      <c r="O211">
        <f t="shared" si="60"/>
        <v>32.979166666664241</v>
      </c>
      <c r="P211" s="167">
        <f>IFERROR(VLOOKUP($A211,'2019_Inc_16.03.20'!$A$18:$O$44,14,FALSE),"")</f>
        <v>8.9154677798986643</v>
      </c>
    </row>
    <row r="212" spans="1:16">
      <c r="A212" s="166" t="s">
        <v>179</v>
      </c>
      <c r="B212" t="str">
        <f t="shared" si="61"/>
        <v>BSwf</v>
      </c>
      <c r="C212" t="str">
        <f t="shared" si="62"/>
        <v>BSwf_0-10</v>
      </c>
      <c r="D212">
        <v>8</v>
      </c>
      <c r="E212" t="s">
        <v>228</v>
      </c>
      <c r="F212" t="str">
        <f t="shared" si="50"/>
        <v/>
      </c>
      <c r="G212" s="167">
        <f>VLOOKUP($A212,'2019_Inc_16.03.20'!$A$18:$I$44,9,FALSE)</f>
        <v>43873.458333333336</v>
      </c>
      <c r="H212">
        <f t="shared" si="63"/>
        <v>2020</v>
      </c>
      <c r="I212">
        <f t="shared" si="56"/>
        <v>2</v>
      </c>
      <c r="J212">
        <f t="shared" si="57"/>
        <v>12.458333333335759</v>
      </c>
      <c r="K212" s="167">
        <f>VLOOKUP($A212,'2019_Inc_16.03.20'!$A$18:$B$44,2,FALSE)</f>
        <v>43906.4375</v>
      </c>
      <c r="L212">
        <f t="shared" si="64"/>
        <v>2020</v>
      </c>
      <c r="M212">
        <f t="shared" si="58"/>
        <v>3</v>
      </c>
      <c r="N212">
        <f t="shared" si="59"/>
        <v>16.4375</v>
      </c>
      <c r="O212">
        <f t="shared" si="60"/>
        <v>32.979166666664241</v>
      </c>
      <c r="P212" s="167">
        <f>IFERROR(VLOOKUP($A212,'2019_Inc_16.03.20'!$A$18:$O$44,14,FALSE),"")</f>
        <v>12.622871943907578</v>
      </c>
    </row>
    <row r="213" spans="1:16">
      <c r="A213" s="166" t="s">
        <v>180</v>
      </c>
      <c r="B213" t="str">
        <f t="shared" si="61"/>
        <v>BSwf</v>
      </c>
      <c r="C213" t="str">
        <f t="shared" si="62"/>
        <v>BSwf_0-10</v>
      </c>
      <c r="D213">
        <v>8</v>
      </c>
      <c r="E213" t="s">
        <v>228</v>
      </c>
      <c r="F213" t="str">
        <f t="shared" si="50"/>
        <v/>
      </c>
      <c r="G213" s="167">
        <f>VLOOKUP($A213,'2019_Inc_16.03.20'!$A$18:$I$44,9,FALSE)</f>
        <v>43873.458333333336</v>
      </c>
      <c r="H213">
        <f t="shared" si="63"/>
        <v>2020</v>
      </c>
      <c r="I213">
        <f t="shared" si="56"/>
        <v>2</v>
      </c>
      <c r="J213">
        <f t="shared" si="57"/>
        <v>12.458333333335759</v>
      </c>
      <c r="K213" s="167">
        <f>VLOOKUP($A213,'2019_Inc_16.03.20'!$A$18:$B$44,2,FALSE)</f>
        <v>43906.4375</v>
      </c>
      <c r="L213">
        <f t="shared" si="64"/>
        <v>2020</v>
      </c>
      <c r="M213">
        <f t="shared" si="58"/>
        <v>3</v>
      </c>
      <c r="N213">
        <f t="shared" si="59"/>
        <v>16.4375</v>
      </c>
      <c r="O213">
        <f t="shared" si="60"/>
        <v>32.979166666664241</v>
      </c>
      <c r="P213" s="167">
        <f>IFERROR(VLOOKUP($A213,'2019_Inc_16.03.20'!$A$18:$O$44,14,FALSE),"")</f>
        <v>6.2633626302219145</v>
      </c>
    </row>
    <row r="214" spans="1:16">
      <c r="A214" s="166" t="s">
        <v>181</v>
      </c>
      <c r="B214" t="str">
        <f t="shared" si="61"/>
        <v>BSwf</v>
      </c>
      <c r="C214" t="str">
        <f t="shared" si="62"/>
        <v>BSwf_0-10</v>
      </c>
      <c r="D214">
        <v>8</v>
      </c>
      <c r="E214" t="s">
        <v>228</v>
      </c>
      <c r="F214" t="str">
        <f t="shared" si="50"/>
        <v/>
      </c>
      <c r="G214" s="167">
        <f>VLOOKUP($A214,'2019_Inc_16.03.20'!$A$18:$I$44,9,FALSE)</f>
        <v>43873.458333333336</v>
      </c>
      <c r="H214">
        <f t="shared" si="63"/>
        <v>2020</v>
      </c>
      <c r="I214">
        <f t="shared" si="56"/>
        <v>2</v>
      </c>
      <c r="J214">
        <f t="shared" si="57"/>
        <v>12.458333333335759</v>
      </c>
      <c r="K214" s="167">
        <f>VLOOKUP($A214,'2019_Inc_16.03.20'!$A$18:$B$44,2,FALSE)</f>
        <v>43906.4375</v>
      </c>
      <c r="L214">
        <f t="shared" si="64"/>
        <v>2020</v>
      </c>
      <c r="M214">
        <f t="shared" si="58"/>
        <v>3</v>
      </c>
      <c r="N214">
        <f t="shared" si="59"/>
        <v>16.4375</v>
      </c>
      <c r="O214">
        <f t="shared" si="60"/>
        <v>32.979166666664241</v>
      </c>
      <c r="P214" s="167">
        <f>IFERROR(VLOOKUP($A214,'2019_Inc_16.03.20'!$A$18:$O$44,14,FALSE),"")</f>
        <v>3.0103814659330279</v>
      </c>
    </row>
    <row r="215" spans="1:16">
      <c r="A215" s="166" t="s">
        <v>182</v>
      </c>
      <c r="B215" t="str">
        <f t="shared" si="61"/>
        <v>BSpp</v>
      </c>
      <c r="C215" t="str">
        <f t="shared" si="62"/>
        <v>BSpp_0-10</v>
      </c>
      <c r="D215">
        <v>8</v>
      </c>
      <c r="E215" t="s">
        <v>228</v>
      </c>
      <c r="F215" t="str">
        <f t="shared" si="50"/>
        <v/>
      </c>
      <c r="G215" s="167">
        <f>VLOOKUP($A215,'2019_Inc_16.03.20'!$A$18:$I$44,9,FALSE)</f>
        <v>43873.458333333336</v>
      </c>
      <c r="H215">
        <f t="shared" si="63"/>
        <v>2020</v>
      </c>
      <c r="I215">
        <f t="shared" si="56"/>
        <v>2</v>
      </c>
      <c r="J215">
        <f t="shared" si="57"/>
        <v>12.458333333335759</v>
      </c>
      <c r="K215" s="167">
        <f>VLOOKUP($A215,'2019_Inc_16.03.20'!$A$18:$B$44,2,FALSE)</f>
        <v>43906.4375</v>
      </c>
      <c r="L215">
        <f t="shared" si="64"/>
        <v>2020</v>
      </c>
      <c r="M215">
        <f t="shared" si="58"/>
        <v>3</v>
      </c>
      <c r="N215">
        <f t="shared" si="59"/>
        <v>16.4375</v>
      </c>
      <c r="O215">
        <f t="shared" si="60"/>
        <v>32.979166666664241</v>
      </c>
      <c r="P215" s="167" t="str">
        <f>IFERROR(VLOOKUP($A215,'2019_Inc_16.03.20'!$A$18:$O$44,14,FALSE),"")</f>
        <v/>
      </c>
    </row>
    <row r="216" spans="1:16">
      <c r="A216" s="166" t="s">
        <v>183</v>
      </c>
      <c r="B216" t="str">
        <f t="shared" si="61"/>
        <v>BSpp</v>
      </c>
      <c r="C216" t="str">
        <f t="shared" si="62"/>
        <v>BSpp_0-10</v>
      </c>
      <c r="D216">
        <v>8</v>
      </c>
      <c r="E216" t="s">
        <v>228</v>
      </c>
      <c r="F216" t="str">
        <f t="shared" si="50"/>
        <v/>
      </c>
      <c r="G216" s="167">
        <f>VLOOKUP($A216,'2019_Inc_16.03.20'!$A$18:$I$44,9,FALSE)</f>
        <v>43873.458333333336</v>
      </c>
      <c r="H216">
        <f t="shared" si="63"/>
        <v>2020</v>
      </c>
      <c r="I216">
        <f t="shared" si="56"/>
        <v>2</v>
      </c>
      <c r="J216">
        <f t="shared" si="57"/>
        <v>12.458333333335759</v>
      </c>
      <c r="K216" s="167">
        <f>VLOOKUP($A216,'2019_Inc_16.03.20'!$A$18:$B$44,2,FALSE)</f>
        <v>43906.4375</v>
      </c>
      <c r="L216">
        <f t="shared" si="64"/>
        <v>2020</v>
      </c>
      <c r="M216">
        <f t="shared" si="58"/>
        <v>3</v>
      </c>
      <c r="N216">
        <f t="shared" si="59"/>
        <v>16.4375</v>
      </c>
      <c r="O216">
        <f t="shared" si="60"/>
        <v>32.979166666664241</v>
      </c>
      <c r="P216" s="167">
        <f>IFERROR(VLOOKUP($A216,'2019_Inc_16.03.20'!$A$18:$O$44,14,FALSE),"")</f>
        <v>7.3182938399590522</v>
      </c>
    </row>
    <row r="217" spans="1:16">
      <c r="A217" s="166" t="s">
        <v>184</v>
      </c>
      <c r="B217" t="str">
        <f t="shared" si="61"/>
        <v>BSpp</v>
      </c>
      <c r="C217" t="str">
        <f t="shared" si="62"/>
        <v>BSpp_0-10</v>
      </c>
      <c r="D217">
        <v>8</v>
      </c>
      <c r="E217" t="s">
        <v>228</v>
      </c>
      <c r="F217" t="str">
        <f t="shared" si="50"/>
        <v/>
      </c>
      <c r="G217" s="167">
        <f>VLOOKUP($A217,'2019_Inc_16.03.20'!$A$18:$I$44,9,FALSE)</f>
        <v>43873.458333333336</v>
      </c>
      <c r="H217">
        <f t="shared" si="63"/>
        <v>2020</v>
      </c>
      <c r="I217">
        <f t="shared" si="56"/>
        <v>2</v>
      </c>
      <c r="J217">
        <f t="shared" si="57"/>
        <v>12.458333333335759</v>
      </c>
      <c r="K217" s="167">
        <f>VLOOKUP($A217,'2019_Inc_16.03.20'!$A$18:$B$44,2,FALSE)</f>
        <v>43906.4375</v>
      </c>
      <c r="L217">
        <f t="shared" si="64"/>
        <v>2020</v>
      </c>
      <c r="M217">
        <f t="shared" si="58"/>
        <v>3</v>
      </c>
      <c r="N217">
        <f t="shared" si="59"/>
        <v>16.4375</v>
      </c>
      <c r="O217">
        <f t="shared" si="60"/>
        <v>32.979166666664241</v>
      </c>
      <c r="P217" s="167">
        <f>IFERROR(VLOOKUP($A217,'2019_Inc_16.03.20'!$A$18:$O$44,14,FALSE),"")</f>
        <v>4.4258846231774074</v>
      </c>
    </row>
    <row r="218" spans="1:16">
      <c r="A218" s="165" t="s">
        <v>158</v>
      </c>
      <c r="B218" t="str">
        <f t="shared" si="61"/>
        <v>GRrf</v>
      </c>
      <c r="C218" t="str">
        <f t="shared" si="62"/>
        <v>GRrf_0-10</v>
      </c>
      <c r="D218">
        <v>9</v>
      </c>
      <c r="E218" t="s">
        <v>229</v>
      </c>
      <c r="F218" t="str">
        <f t="shared" si="50"/>
        <v/>
      </c>
      <c r="G218" s="167">
        <f>VLOOKUP($A218,'2019_Inc_23.03.20'!$A$18:$I$44,9,FALSE)</f>
        <v>43873.458333333336</v>
      </c>
      <c r="H218">
        <f t="shared" si="63"/>
        <v>2020</v>
      </c>
      <c r="I218">
        <f t="shared" si="56"/>
        <v>2</v>
      </c>
      <c r="J218">
        <f t="shared" si="57"/>
        <v>12.458333333335759</v>
      </c>
      <c r="K218" s="167">
        <f>VLOOKUP($A218,'2019_Inc_23.03.20'!$A$18:$B$44,2,FALSE)</f>
        <v>43913.4375</v>
      </c>
      <c r="L218">
        <f t="shared" si="64"/>
        <v>2020</v>
      </c>
      <c r="M218">
        <f t="shared" si="58"/>
        <v>3</v>
      </c>
      <c r="N218">
        <f t="shared" si="59"/>
        <v>23.4375</v>
      </c>
      <c r="O218">
        <f t="shared" si="60"/>
        <v>39.979166666664241</v>
      </c>
      <c r="P218" s="167">
        <f>IFERROR(VLOOKUP($A218,'2019_Inc_23.03.20'!$A$18:$O$44,14,FALSE),"")</f>
        <v>17.03406536560367</v>
      </c>
    </row>
    <row r="219" spans="1:16">
      <c r="A219" s="165" t="s">
        <v>159</v>
      </c>
      <c r="B219" t="str">
        <f t="shared" si="61"/>
        <v>GRrf</v>
      </c>
      <c r="C219" t="str">
        <f t="shared" si="62"/>
        <v>GRrf_0-10</v>
      </c>
      <c r="D219">
        <v>9</v>
      </c>
      <c r="E219" t="s">
        <v>229</v>
      </c>
      <c r="F219" t="str">
        <f t="shared" si="50"/>
        <v/>
      </c>
      <c r="G219" s="167">
        <f>VLOOKUP($A219,'2019_Inc_23.03.20'!$A$18:$I$44,9,FALSE)</f>
        <v>43873.458333333336</v>
      </c>
      <c r="H219">
        <f t="shared" si="63"/>
        <v>2020</v>
      </c>
      <c r="I219">
        <f t="shared" ref="I219:I244" si="65">MONTH(G219)</f>
        <v>2</v>
      </c>
      <c r="J219">
        <f t="shared" ref="J219:J244" si="66">DAY(G219)+G219-ROUNDDOWN(G219,0)</f>
        <v>12.458333333335759</v>
      </c>
      <c r="K219" s="167">
        <f>VLOOKUP($A219,'2019_Inc_23.03.20'!$A$18:$B$44,2,FALSE)</f>
        <v>43913.4375</v>
      </c>
      <c r="L219">
        <f t="shared" si="64"/>
        <v>2020</v>
      </c>
      <c r="M219">
        <f t="shared" ref="M219:M244" si="67">MONTH(K219)</f>
        <v>3</v>
      </c>
      <c r="N219">
        <f t="shared" ref="N219:N244" si="68">DAY(K219)+K219-ROUNDDOWN(K219,0)</f>
        <v>23.4375</v>
      </c>
      <c r="O219">
        <f t="shared" ref="O219:O244" si="69">K219-G219</f>
        <v>39.979166666664241</v>
      </c>
      <c r="P219" s="167">
        <f>IFERROR(VLOOKUP($A219,'2019_Inc_23.03.20'!$A$18:$O$44,14,FALSE),"")</f>
        <v>3.7788152897798577</v>
      </c>
    </row>
    <row r="220" spans="1:16">
      <c r="A220" s="165" t="s">
        <v>160</v>
      </c>
      <c r="B220" t="str">
        <f t="shared" si="61"/>
        <v>GRrf</v>
      </c>
      <c r="C220" t="str">
        <f t="shared" si="62"/>
        <v>GRrf_0-10</v>
      </c>
      <c r="D220">
        <v>9</v>
      </c>
      <c r="E220" t="s">
        <v>229</v>
      </c>
      <c r="F220" t="str">
        <f t="shared" si="50"/>
        <v/>
      </c>
      <c r="G220" s="167">
        <f>VLOOKUP($A220,'2019_Inc_23.03.20'!$A$18:$I$44,9,FALSE)</f>
        <v>43873.458333333336</v>
      </c>
      <c r="H220">
        <f t="shared" si="63"/>
        <v>2020</v>
      </c>
      <c r="I220">
        <f t="shared" si="65"/>
        <v>2</v>
      </c>
      <c r="J220">
        <f t="shared" si="66"/>
        <v>12.458333333335759</v>
      </c>
      <c r="K220" s="167">
        <f>VLOOKUP($A220,'2019_Inc_23.03.20'!$A$18:$B$44,2,FALSE)</f>
        <v>43913.4375</v>
      </c>
      <c r="L220">
        <f t="shared" si="64"/>
        <v>2020</v>
      </c>
      <c r="M220">
        <f t="shared" si="67"/>
        <v>3</v>
      </c>
      <c r="N220">
        <f t="shared" si="68"/>
        <v>23.4375</v>
      </c>
      <c r="O220">
        <f t="shared" si="69"/>
        <v>39.979166666664241</v>
      </c>
      <c r="P220" s="167">
        <f>IFERROR(VLOOKUP($A220,'2019_Inc_23.03.20'!$A$18:$O$44,14,FALSE),"")</f>
        <v>2.7174613287597769</v>
      </c>
    </row>
    <row r="221" spans="1:16">
      <c r="A221" s="165" t="s">
        <v>161</v>
      </c>
      <c r="B221" t="str">
        <f t="shared" si="61"/>
        <v>GRwf</v>
      </c>
      <c r="C221" t="str">
        <f t="shared" si="62"/>
        <v>GRwf_0-10</v>
      </c>
      <c r="D221">
        <v>9</v>
      </c>
      <c r="E221" t="s">
        <v>229</v>
      </c>
      <c r="F221" t="str">
        <f t="shared" ref="F221:F244" si="70">IF(AND(D221&lt;&gt;D220,K221=K220),"fix meas date","")</f>
        <v/>
      </c>
      <c r="G221" s="167">
        <f>VLOOKUP($A221,'2019_Inc_23.03.20'!$A$18:$I$44,9,FALSE)</f>
        <v>43873.458333333336</v>
      </c>
      <c r="H221">
        <f t="shared" si="63"/>
        <v>2020</v>
      </c>
      <c r="I221">
        <f t="shared" si="65"/>
        <v>2</v>
      </c>
      <c r="J221">
        <f t="shared" si="66"/>
        <v>12.458333333335759</v>
      </c>
      <c r="K221" s="167">
        <f>VLOOKUP($A221,'2019_Inc_23.03.20'!$A$18:$B$44,2,FALSE)</f>
        <v>43913.4375</v>
      </c>
      <c r="L221">
        <f t="shared" si="64"/>
        <v>2020</v>
      </c>
      <c r="M221">
        <f t="shared" si="67"/>
        <v>3</v>
      </c>
      <c r="N221">
        <f t="shared" si="68"/>
        <v>23.4375</v>
      </c>
      <c r="O221">
        <f t="shared" si="69"/>
        <v>39.979166666664241</v>
      </c>
      <c r="P221" s="167">
        <f>IFERROR(VLOOKUP($A221,'2019_Inc_23.03.20'!$A$18:$O$44,14,FALSE),"")</f>
        <v>12.93707564417789</v>
      </c>
    </row>
    <row r="222" spans="1:16">
      <c r="A222" s="165" t="s">
        <v>162</v>
      </c>
      <c r="B222" t="str">
        <f t="shared" si="61"/>
        <v>GRwf</v>
      </c>
      <c r="C222" t="str">
        <f t="shared" si="62"/>
        <v>GRwf_0-10</v>
      </c>
      <c r="D222">
        <v>9</v>
      </c>
      <c r="E222" t="s">
        <v>229</v>
      </c>
      <c r="F222" t="str">
        <f t="shared" si="70"/>
        <v/>
      </c>
      <c r="G222" s="167">
        <f>VLOOKUP($A222,'2019_Inc_23.03.20'!$A$18:$I$44,9,FALSE)</f>
        <v>43873.458333333336</v>
      </c>
      <c r="H222">
        <f t="shared" si="63"/>
        <v>2020</v>
      </c>
      <c r="I222">
        <f t="shared" si="65"/>
        <v>2</v>
      </c>
      <c r="J222">
        <f t="shared" si="66"/>
        <v>12.458333333335759</v>
      </c>
      <c r="K222" s="167">
        <f>VLOOKUP($A222,'2019_Inc_23.03.20'!$A$18:$B$44,2,FALSE)</f>
        <v>43913.4375</v>
      </c>
      <c r="L222">
        <f t="shared" si="64"/>
        <v>2020</v>
      </c>
      <c r="M222">
        <f t="shared" si="67"/>
        <v>3</v>
      </c>
      <c r="N222">
        <f t="shared" si="68"/>
        <v>23.4375</v>
      </c>
      <c r="O222">
        <f t="shared" si="69"/>
        <v>39.979166666664241</v>
      </c>
      <c r="P222" s="167">
        <f>IFERROR(VLOOKUP($A222,'2019_Inc_23.03.20'!$A$18:$O$44,14,FALSE),"")</f>
        <v>4.8862812155303219</v>
      </c>
    </row>
    <row r="223" spans="1:16">
      <c r="A223" s="165" t="s">
        <v>163</v>
      </c>
      <c r="B223" t="str">
        <f t="shared" si="61"/>
        <v>GRwf</v>
      </c>
      <c r="C223" t="str">
        <f t="shared" si="62"/>
        <v>GRwf_0-10</v>
      </c>
      <c r="D223">
        <v>9</v>
      </c>
      <c r="E223" t="s">
        <v>229</v>
      </c>
      <c r="F223" t="str">
        <f t="shared" si="70"/>
        <v/>
      </c>
      <c r="G223" s="167">
        <f>VLOOKUP($A223,'2019_Inc_23.03.20'!$A$18:$I$44,9,FALSE)</f>
        <v>43873.458333333336</v>
      </c>
      <c r="H223">
        <f t="shared" si="63"/>
        <v>2020</v>
      </c>
      <c r="I223">
        <f t="shared" si="65"/>
        <v>2</v>
      </c>
      <c r="J223">
        <f t="shared" si="66"/>
        <v>12.458333333335759</v>
      </c>
      <c r="K223" s="167">
        <f>VLOOKUP($A223,'2019_Inc_23.03.20'!$A$18:$B$44,2,FALSE)</f>
        <v>43913.4375</v>
      </c>
      <c r="L223">
        <f t="shared" si="64"/>
        <v>2020</v>
      </c>
      <c r="M223">
        <f t="shared" si="67"/>
        <v>3</v>
      </c>
      <c r="N223">
        <f t="shared" si="68"/>
        <v>23.4375</v>
      </c>
      <c r="O223">
        <f t="shared" si="69"/>
        <v>39.979166666664241</v>
      </c>
      <c r="P223" s="167">
        <f>IFERROR(VLOOKUP($A223,'2019_Inc_23.03.20'!$A$18:$O$44,14,FALSE),"")</f>
        <v>10.560866426156339</v>
      </c>
    </row>
    <row r="224" spans="1:16">
      <c r="A224" s="165" t="s">
        <v>164</v>
      </c>
      <c r="B224" t="str">
        <f t="shared" si="61"/>
        <v>GRpp</v>
      </c>
      <c r="C224" t="str">
        <f t="shared" si="62"/>
        <v>GRpp_0-10</v>
      </c>
      <c r="D224">
        <v>9</v>
      </c>
      <c r="E224" t="s">
        <v>229</v>
      </c>
      <c r="F224" t="str">
        <f t="shared" si="70"/>
        <v/>
      </c>
      <c r="G224" s="167">
        <f>VLOOKUP($A224,'2019_Inc_23.03.20'!$A$18:$I$44,9,FALSE)</f>
        <v>43873.458333333336</v>
      </c>
      <c r="H224">
        <f t="shared" si="63"/>
        <v>2020</v>
      </c>
      <c r="I224">
        <f t="shared" si="65"/>
        <v>2</v>
      </c>
      <c r="J224">
        <f t="shared" si="66"/>
        <v>12.458333333335759</v>
      </c>
      <c r="K224" s="167">
        <f>VLOOKUP($A224,'2019_Inc_23.03.20'!$A$18:$B$44,2,FALSE)</f>
        <v>43913.4375</v>
      </c>
      <c r="L224">
        <f t="shared" si="64"/>
        <v>2020</v>
      </c>
      <c r="M224">
        <f t="shared" si="67"/>
        <v>3</v>
      </c>
      <c r="N224">
        <f t="shared" si="68"/>
        <v>23.4375</v>
      </c>
      <c r="O224">
        <f t="shared" si="69"/>
        <v>39.979166666664241</v>
      </c>
      <c r="P224" s="167" t="str">
        <f>IFERROR(VLOOKUP($A224,'2019_Inc_23.03.20'!$A$18:$O$44,14,FALSE),"")</f>
        <v/>
      </c>
    </row>
    <row r="225" spans="1:16">
      <c r="A225" s="165" t="s">
        <v>165</v>
      </c>
      <c r="B225" t="str">
        <f t="shared" si="61"/>
        <v>GRpp</v>
      </c>
      <c r="C225" t="str">
        <f t="shared" si="62"/>
        <v>GRpp_0-10</v>
      </c>
      <c r="D225">
        <v>9</v>
      </c>
      <c r="E225" t="s">
        <v>229</v>
      </c>
      <c r="F225" t="str">
        <f t="shared" si="70"/>
        <v/>
      </c>
      <c r="G225" s="167">
        <f>VLOOKUP($A225,'2019_Inc_23.03.20'!$A$18:$I$44,9,FALSE)</f>
        <v>43873.458333333336</v>
      </c>
      <c r="H225">
        <f t="shared" si="63"/>
        <v>2020</v>
      </c>
      <c r="I225">
        <f t="shared" si="65"/>
        <v>2</v>
      </c>
      <c r="J225">
        <f t="shared" si="66"/>
        <v>12.458333333335759</v>
      </c>
      <c r="K225" s="167">
        <f>VLOOKUP($A225,'2019_Inc_23.03.20'!$A$18:$B$44,2,FALSE)</f>
        <v>43913.4375</v>
      </c>
      <c r="L225">
        <f t="shared" si="64"/>
        <v>2020</v>
      </c>
      <c r="M225">
        <f t="shared" si="67"/>
        <v>3</v>
      </c>
      <c r="N225">
        <f t="shared" si="68"/>
        <v>23.4375</v>
      </c>
      <c r="O225">
        <f t="shared" si="69"/>
        <v>39.979166666664241</v>
      </c>
      <c r="P225" s="167">
        <f>IFERROR(VLOOKUP($A225,'2019_Inc_23.03.20'!$A$18:$O$44,14,FALSE),"")</f>
        <v>13.454088620674668</v>
      </c>
    </row>
    <row r="226" spans="1:16">
      <c r="A226" s="165" t="s">
        <v>166</v>
      </c>
      <c r="B226" t="str">
        <f t="shared" si="61"/>
        <v>GRpp</v>
      </c>
      <c r="C226" t="str">
        <f t="shared" si="62"/>
        <v>GRpp_0-10</v>
      </c>
      <c r="D226">
        <v>9</v>
      </c>
      <c r="E226" t="s">
        <v>229</v>
      </c>
      <c r="F226" t="str">
        <f t="shared" si="70"/>
        <v/>
      </c>
      <c r="G226" s="167">
        <f>VLOOKUP($A226,'2019_Inc_23.03.20'!$A$18:$I$44,9,FALSE)</f>
        <v>43873.458333333336</v>
      </c>
      <c r="H226">
        <f t="shared" si="63"/>
        <v>2020</v>
      </c>
      <c r="I226">
        <f t="shared" si="65"/>
        <v>2</v>
      </c>
      <c r="J226">
        <f t="shared" si="66"/>
        <v>12.458333333335759</v>
      </c>
      <c r="K226" s="167">
        <f>VLOOKUP($A226,'2019_Inc_23.03.20'!$A$18:$B$44,2,FALSE)</f>
        <v>43913.4375</v>
      </c>
      <c r="L226">
        <f t="shared" si="64"/>
        <v>2020</v>
      </c>
      <c r="M226">
        <f t="shared" si="67"/>
        <v>3</v>
      </c>
      <c r="N226">
        <f t="shared" si="68"/>
        <v>23.4375</v>
      </c>
      <c r="O226">
        <f t="shared" si="69"/>
        <v>39.979166666664241</v>
      </c>
      <c r="P226" s="167">
        <f>IFERROR(VLOOKUP($A226,'2019_Inc_23.03.20'!$A$18:$O$44,14,FALSE),"")</f>
        <v>13.719656209385667</v>
      </c>
    </row>
    <row r="227" spans="1:16">
      <c r="A227" s="165" t="s">
        <v>167</v>
      </c>
      <c r="B227" t="str">
        <f t="shared" si="61"/>
        <v>ANrf</v>
      </c>
      <c r="C227" t="str">
        <f t="shared" si="62"/>
        <v>ANrf_0-10</v>
      </c>
      <c r="D227">
        <v>9</v>
      </c>
      <c r="E227" t="s">
        <v>229</v>
      </c>
      <c r="F227" t="str">
        <f t="shared" si="70"/>
        <v/>
      </c>
      <c r="G227" s="167">
        <f>VLOOKUP($A227,'2019_Inc_23.03.20'!$A$18:$I$44,9,FALSE)</f>
        <v>43873.458333333336</v>
      </c>
      <c r="H227">
        <f t="shared" si="63"/>
        <v>2020</v>
      </c>
      <c r="I227">
        <f t="shared" si="65"/>
        <v>2</v>
      </c>
      <c r="J227">
        <f t="shared" si="66"/>
        <v>12.458333333335759</v>
      </c>
      <c r="K227" s="167">
        <f>VLOOKUP($A227,'2019_Inc_23.03.20'!$A$18:$B$44,2,FALSE)</f>
        <v>43913.4375</v>
      </c>
      <c r="L227">
        <f t="shared" si="64"/>
        <v>2020</v>
      </c>
      <c r="M227">
        <f t="shared" si="67"/>
        <v>3</v>
      </c>
      <c r="N227">
        <f t="shared" si="68"/>
        <v>23.4375</v>
      </c>
      <c r="O227">
        <f t="shared" si="69"/>
        <v>39.979166666664241</v>
      </c>
      <c r="P227" s="167">
        <f>IFERROR(VLOOKUP($A227,'2019_Inc_23.03.20'!$A$18:$O$44,14,FALSE),"")</f>
        <v>7.434827308634147</v>
      </c>
    </row>
    <row r="228" spans="1:16">
      <c r="A228" s="165" t="s">
        <v>168</v>
      </c>
      <c r="B228" t="str">
        <f t="shared" si="61"/>
        <v>ANrf</v>
      </c>
      <c r="C228" t="str">
        <f t="shared" si="62"/>
        <v>ANrf_0-10</v>
      </c>
      <c r="D228">
        <v>9</v>
      </c>
      <c r="E228" t="s">
        <v>229</v>
      </c>
      <c r="F228" t="str">
        <f t="shared" si="70"/>
        <v/>
      </c>
      <c r="G228" s="167">
        <f>VLOOKUP($A228,'2019_Inc_23.03.20'!$A$18:$I$44,9,FALSE)</f>
        <v>43873.458333333336</v>
      </c>
      <c r="H228">
        <f t="shared" si="63"/>
        <v>2020</v>
      </c>
      <c r="I228">
        <f t="shared" si="65"/>
        <v>2</v>
      </c>
      <c r="J228">
        <f t="shared" si="66"/>
        <v>12.458333333335759</v>
      </c>
      <c r="K228" s="167">
        <f>VLOOKUP($A228,'2019_Inc_23.03.20'!$A$18:$B$44,2,FALSE)</f>
        <v>43913.4375</v>
      </c>
      <c r="L228">
        <f t="shared" si="64"/>
        <v>2020</v>
      </c>
      <c r="M228">
        <f t="shared" si="67"/>
        <v>3</v>
      </c>
      <c r="N228">
        <f t="shared" si="68"/>
        <v>23.4375</v>
      </c>
      <c r="O228">
        <f t="shared" si="69"/>
        <v>39.979166666664241</v>
      </c>
      <c r="P228" s="167">
        <f>IFERROR(VLOOKUP($A228,'2019_Inc_23.03.20'!$A$18:$O$44,14,FALSE),"")</f>
        <v>11.982103963938867</v>
      </c>
    </row>
    <row r="229" spans="1:16">
      <c r="A229" s="165" t="s">
        <v>169</v>
      </c>
      <c r="B229" t="str">
        <f t="shared" si="61"/>
        <v>ANrf</v>
      </c>
      <c r="C229" t="str">
        <f t="shared" si="62"/>
        <v>ANrf_0-10</v>
      </c>
      <c r="D229">
        <v>9</v>
      </c>
      <c r="E229" t="s">
        <v>229</v>
      </c>
      <c r="F229" t="str">
        <f t="shared" si="70"/>
        <v/>
      </c>
      <c r="G229" s="167">
        <f>VLOOKUP($A229,'2019_Inc_23.03.20'!$A$18:$I$44,9,FALSE)</f>
        <v>43873.458333333336</v>
      </c>
      <c r="H229">
        <f t="shared" si="63"/>
        <v>2020</v>
      </c>
      <c r="I229">
        <f t="shared" si="65"/>
        <v>2</v>
      </c>
      <c r="J229">
        <f t="shared" si="66"/>
        <v>12.458333333335759</v>
      </c>
      <c r="K229" s="167">
        <f>VLOOKUP($A229,'2019_Inc_23.03.20'!$A$18:$B$44,2,FALSE)</f>
        <v>43913.4375</v>
      </c>
      <c r="L229">
        <f t="shared" si="64"/>
        <v>2020</v>
      </c>
      <c r="M229">
        <f t="shared" si="67"/>
        <v>3</v>
      </c>
      <c r="N229">
        <f t="shared" si="68"/>
        <v>23.4375</v>
      </c>
      <c r="O229">
        <f t="shared" si="69"/>
        <v>39.979166666664241</v>
      </c>
      <c r="P229" s="167">
        <f>IFERROR(VLOOKUP($A229,'2019_Inc_23.03.20'!$A$18:$O$44,14,FALSE),"")</f>
        <v>16.20297639531395</v>
      </c>
    </row>
    <row r="230" spans="1:16">
      <c r="A230" s="166" t="s">
        <v>170</v>
      </c>
      <c r="B230" t="str">
        <f t="shared" si="61"/>
        <v>ANwf</v>
      </c>
      <c r="C230" t="str">
        <f t="shared" si="62"/>
        <v>ANwf_0-10</v>
      </c>
      <c r="D230">
        <v>9</v>
      </c>
      <c r="E230" t="s">
        <v>229</v>
      </c>
      <c r="F230" t="str">
        <f t="shared" si="70"/>
        <v/>
      </c>
      <c r="G230" s="167">
        <f>VLOOKUP($A230,'2019_Inc_23.03.20'!$A$18:$I$44,9,FALSE)</f>
        <v>43873.458333333336</v>
      </c>
      <c r="H230">
        <f t="shared" si="63"/>
        <v>2020</v>
      </c>
      <c r="I230">
        <f t="shared" si="65"/>
        <v>2</v>
      </c>
      <c r="J230">
        <f t="shared" si="66"/>
        <v>12.458333333335759</v>
      </c>
      <c r="K230" s="167">
        <f>VLOOKUP($A230,'2019_Inc_23.03.20'!$A$18:$B$44,2,FALSE)</f>
        <v>43913.4375</v>
      </c>
      <c r="L230">
        <f t="shared" si="64"/>
        <v>2020</v>
      </c>
      <c r="M230">
        <f t="shared" si="67"/>
        <v>3</v>
      </c>
      <c r="N230">
        <f t="shared" si="68"/>
        <v>23.4375</v>
      </c>
      <c r="O230">
        <f t="shared" si="69"/>
        <v>39.979166666664241</v>
      </c>
      <c r="P230" s="167">
        <f>IFERROR(VLOOKUP($A230,'2019_Inc_23.03.20'!$A$18:$O$44,14,FALSE),"")</f>
        <v>14.959271152900795</v>
      </c>
    </row>
    <row r="231" spans="1:16">
      <c r="A231" s="166" t="s">
        <v>171</v>
      </c>
      <c r="B231" t="str">
        <f t="shared" si="61"/>
        <v>ANwf</v>
      </c>
      <c r="C231" t="str">
        <f t="shared" si="62"/>
        <v>ANwf_0-10</v>
      </c>
      <c r="D231">
        <v>9</v>
      </c>
      <c r="E231" t="s">
        <v>229</v>
      </c>
      <c r="F231" t="str">
        <f t="shared" si="70"/>
        <v/>
      </c>
      <c r="G231" s="167">
        <f>VLOOKUP($A231,'2019_Inc_23.03.20'!$A$18:$I$44,9,FALSE)</f>
        <v>43873.458333333336</v>
      </c>
      <c r="H231">
        <f t="shared" si="63"/>
        <v>2020</v>
      </c>
      <c r="I231">
        <f t="shared" si="65"/>
        <v>2</v>
      </c>
      <c r="J231">
        <f t="shared" si="66"/>
        <v>12.458333333335759</v>
      </c>
      <c r="K231" s="167">
        <f>VLOOKUP($A231,'2019_Inc_23.03.20'!$A$18:$B$44,2,FALSE)</f>
        <v>43913.4375</v>
      </c>
      <c r="L231">
        <f t="shared" si="64"/>
        <v>2020</v>
      </c>
      <c r="M231">
        <f t="shared" si="67"/>
        <v>3</v>
      </c>
      <c r="N231">
        <f t="shared" si="68"/>
        <v>23.4375</v>
      </c>
      <c r="O231">
        <f t="shared" si="69"/>
        <v>39.979166666664241</v>
      </c>
      <c r="P231" s="167">
        <f>IFERROR(VLOOKUP($A231,'2019_Inc_23.03.20'!$A$18:$O$44,14,FALSE),"")</f>
        <v>8.9698358062798533</v>
      </c>
    </row>
    <row r="232" spans="1:16">
      <c r="A232" s="166" t="s">
        <v>172</v>
      </c>
      <c r="B232" t="str">
        <f t="shared" si="61"/>
        <v>ANwf</v>
      </c>
      <c r="C232" t="str">
        <f t="shared" si="62"/>
        <v>ANwf_0-10</v>
      </c>
      <c r="D232">
        <v>9</v>
      </c>
      <c r="E232" t="s">
        <v>229</v>
      </c>
      <c r="F232" t="str">
        <f t="shared" si="70"/>
        <v/>
      </c>
      <c r="G232" s="167">
        <f>VLOOKUP($A232,'2019_Inc_23.03.20'!$A$18:$I$44,9,FALSE)</f>
        <v>43873.458333333336</v>
      </c>
      <c r="H232">
        <f t="shared" si="63"/>
        <v>2020</v>
      </c>
      <c r="I232">
        <f t="shared" si="65"/>
        <v>2</v>
      </c>
      <c r="J232">
        <f t="shared" si="66"/>
        <v>12.458333333335759</v>
      </c>
      <c r="K232" s="167">
        <f>VLOOKUP($A232,'2019_Inc_23.03.20'!$A$18:$B$44,2,FALSE)</f>
        <v>43913.4375</v>
      </c>
      <c r="L232">
        <f t="shared" si="64"/>
        <v>2020</v>
      </c>
      <c r="M232">
        <f t="shared" si="67"/>
        <v>3</v>
      </c>
      <c r="N232">
        <f t="shared" si="68"/>
        <v>23.4375</v>
      </c>
      <c r="O232">
        <f t="shared" si="69"/>
        <v>39.979166666664241</v>
      </c>
      <c r="P232" s="167">
        <f>IFERROR(VLOOKUP($A232,'2019_Inc_23.03.20'!$A$18:$O$44,14,FALSE),"")</f>
        <v>16.242286328500604</v>
      </c>
    </row>
    <row r="233" spans="1:16">
      <c r="A233" s="166" t="s">
        <v>173</v>
      </c>
      <c r="B233" t="str">
        <f t="shared" si="61"/>
        <v>ANpp</v>
      </c>
      <c r="C233" t="str">
        <f t="shared" si="62"/>
        <v>ANpp_0-10</v>
      </c>
      <c r="D233">
        <v>9</v>
      </c>
      <c r="E233" t="s">
        <v>229</v>
      </c>
      <c r="F233" t="str">
        <f t="shared" si="70"/>
        <v/>
      </c>
      <c r="G233" s="167">
        <f>VLOOKUP($A233,'2019_Inc_23.03.20'!$A$18:$I$44,9,FALSE)</f>
        <v>43873.458333333336</v>
      </c>
      <c r="H233">
        <f t="shared" si="63"/>
        <v>2020</v>
      </c>
      <c r="I233">
        <f t="shared" si="65"/>
        <v>2</v>
      </c>
      <c r="J233">
        <f t="shared" si="66"/>
        <v>12.458333333335759</v>
      </c>
      <c r="K233" s="167">
        <f>VLOOKUP($A233,'2019_Inc_23.03.20'!$A$18:$B$44,2,FALSE)</f>
        <v>43913.4375</v>
      </c>
      <c r="L233">
        <f t="shared" si="64"/>
        <v>2020</v>
      </c>
      <c r="M233">
        <f t="shared" si="67"/>
        <v>3</v>
      </c>
      <c r="N233">
        <f t="shared" si="68"/>
        <v>23.4375</v>
      </c>
      <c r="O233">
        <f t="shared" si="69"/>
        <v>39.979166666664241</v>
      </c>
      <c r="P233" s="167" t="str">
        <f>IFERROR(VLOOKUP($A233,'2019_Inc_23.03.20'!$A$18:$O$44,14,FALSE),"")</f>
        <v/>
      </c>
    </row>
    <row r="234" spans="1:16">
      <c r="A234" s="166" t="s">
        <v>174</v>
      </c>
      <c r="B234" t="str">
        <f t="shared" si="61"/>
        <v>ANpp</v>
      </c>
      <c r="C234" t="str">
        <f t="shared" si="62"/>
        <v>ANpp_0-10</v>
      </c>
      <c r="D234">
        <v>9</v>
      </c>
      <c r="E234" t="s">
        <v>229</v>
      </c>
      <c r="F234" t="str">
        <f t="shared" si="70"/>
        <v/>
      </c>
      <c r="G234" s="167">
        <f>VLOOKUP($A234,'2019_Inc_23.03.20'!$A$18:$I$44,9,FALSE)</f>
        <v>43873.458333333336</v>
      </c>
      <c r="H234">
        <f t="shared" si="63"/>
        <v>2020</v>
      </c>
      <c r="I234">
        <f t="shared" si="65"/>
        <v>2</v>
      </c>
      <c r="J234">
        <f t="shared" si="66"/>
        <v>12.458333333335759</v>
      </c>
      <c r="K234" s="167">
        <f>VLOOKUP($A234,'2019_Inc_23.03.20'!$A$18:$B$44,2,FALSE)</f>
        <v>43913.4375</v>
      </c>
      <c r="L234">
        <f t="shared" si="64"/>
        <v>2020</v>
      </c>
      <c r="M234">
        <f t="shared" si="67"/>
        <v>3</v>
      </c>
      <c r="N234">
        <f t="shared" si="68"/>
        <v>23.4375</v>
      </c>
      <c r="O234">
        <f t="shared" si="69"/>
        <v>39.979166666664241</v>
      </c>
      <c r="P234" s="167">
        <f>IFERROR(VLOOKUP($A234,'2019_Inc_23.03.20'!$A$18:$O$44,14,FALSE),"")</f>
        <v>9.2005322785492911</v>
      </c>
    </row>
    <row r="235" spans="1:16">
      <c r="A235" s="166" t="s">
        <v>175</v>
      </c>
      <c r="B235" t="str">
        <f t="shared" si="61"/>
        <v>ANpp</v>
      </c>
      <c r="C235" t="str">
        <f t="shared" si="62"/>
        <v>ANpp_0-10</v>
      </c>
      <c r="D235">
        <v>9</v>
      </c>
      <c r="E235" t="s">
        <v>229</v>
      </c>
      <c r="F235" t="str">
        <f t="shared" si="70"/>
        <v/>
      </c>
      <c r="G235" s="167">
        <f>VLOOKUP($A235,'2019_Inc_23.03.20'!$A$18:$I$44,9,FALSE)</f>
        <v>43873.458333333336</v>
      </c>
      <c r="H235">
        <f t="shared" si="63"/>
        <v>2020</v>
      </c>
      <c r="I235">
        <f t="shared" si="65"/>
        <v>2</v>
      </c>
      <c r="J235">
        <f t="shared" si="66"/>
        <v>12.458333333335759</v>
      </c>
      <c r="K235" s="167">
        <f>VLOOKUP($A235,'2019_Inc_23.03.20'!$A$18:$B$44,2,FALSE)</f>
        <v>43913.4375</v>
      </c>
      <c r="L235">
        <f t="shared" si="64"/>
        <v>2020</v>
      </c>
      <c r="M235">
        <f t="shared" si="67"/>
        <v>3</v>
      </c>
      <c r="N235">
        <f t="shared" si="68"/>
        <v>23.4375</v>
      </c>
      <c r="O235">
        <f t="shared" si="69"/>
        <v>39.979166666664241</v>
      </c>
      <c r="P235" s="167">
        <f>IFERROR(VLOOKUP($A235,'2019_Inc_23.03.20'!$A$18:$O$44,14,FALSE),"")</f>
        <v>10.615777350403011</v>
      </c>
    </row>
    <row r="236" spans="1:16">
      <c r="A236" s="166" t="s">
        <v>176</v>
      </c>
      <c r="B236" t="str">
        <f t="shared" si="61"/>
        <v>BSrf</v>
      </c>
      <c r="C236" t="str">
        <f t="shared" si="62"/>
        <v>BSrf_0-10</v>
      </c>
      <c r="D236">
        <v>9</v>
      </c>
      <c r="E236" t="s">
        <v>229</v>
      </c>
      <c r="F236" t="str">
        <f t="shared" si="70"/>
        <v/>
      </c>
      <c r="G236" s="167">
        <f>VLOOKUP($A236,'2019_Inc_23.03.20'!$A$18:$I$44,9,FALSE)</f>
        <v>43873.458333333336</v>
      </c>
      <c r="H236">
        <f t="shared" si="63"/>
        <v>2020</v>
      </c>
      <c r="I236">
        <f t="shared" si="65"/>
        <v>2</v>
      </c>
      <c r="J236">
        <f t="shared" si="66"/>
        <v>12.458333333335759</v>
      </c>
      <c r="K236" s="167">
        <f>VLOOKUP($A236,'2019_Inc_23.03.20'!$A$18:$B$44,2,FALSE)</f>
        <v>43913.4375</v>
      </c>
      <c r="L236">
        <f t="shared" si="64"/>
        <v>2020</v>
      </c>
      <c r="M236">
        <f t="shared" si="67"/>
        <v>3</v>
      </c>
      <c r="N236">
        <f t="shared" si="68"/>
        <v>23.4375</v>
      </c>
      <c r="O236">
        <f t="shared" si="69"/>
        <v>39.979166666664241</v>
      </c>
      <c r="P236" s="167">
        <f>IFERROR(VLOOKUP($A236,'2019_Inc_23.03.20'!$A$18:$O$44,14,FALSE),"")</f>
        <v>10.877994174679683</v>
      </c>
    </row>
    <row r="237" spans="1:16">
      <c r="A237" s="166" t="s">
        <v>177</v>
      </c>
      <c r="B237" t="str">
        <f t="shared" si="61"/>
        <v>BSrf</v>
      </c>
      <c r="C237" t="str">
        <f t="shared" si="62"/>
        <v>BSrf_0-10</v>
      </c>
      <c r="D237">
        <v>9</v>
      </c>
      <c r="E237" t="s">
        <v>229</v>
      </c>
      <c r="F237" t="str">
        <f t="shared" si="70"/>
        <v/>
      </c>
      <c r="G237" s="167">
        <f>VLOOKUP($A237,'2019_Inc_23.03.20'!$A$18:$I$44,9,FALSE)</f>
        <v>43873.458333333336</v>
      </c>
      <c r="H237">
        <f t="shared" si="63"/>
        <v>2020</v>
      </c>
      <c r="I237">
        <f t="shared" si="65"/>
        <v>2</v>
      </c>
      <c r="J237">
        <f t="shared" si="66"/>
        <v>12.458333333335759</v>
      </c>
      <c r="K237" s="167">
        <f>VLOOKUP($A237,'2019_Inc_23.03.20'!$A$18:$B$44,2,FALSE)</f>
        <v>43913.4375</v>
      </c>
      <c r="L237">
        <f t="shared" si="64"/>
        <v>2020</v>
      </c>
      <c r="M237">
        <f t="shared" si="67"/>
        <v>3</v>
      </c>
      <c r="N237">
        <f t="shared" si="68"/>
        <v>23.4375</v>
      </c>
      <c r="O237">
        <f t="shared" si="69"/>
        <v>39.979166666664241</v>
      </c>
      <c r="P237" s="167">
        <f>IFERROR(VLOOKUP($A237,'2019_Inc_23.03.20'!$A$18:$O$44,14,FALSE),"")</f>
        <v>12.489704792454974</v>
      </c>
    </row>
    <row r="238" spans="1:16">
      <c r="A238" s="166" t="s">
        <v>178</v>
      </c>
      <c r="B238" t="str">
        <f t="shared" si="61"/>
        <v>BSrf</v>
      </c>
      <c r="C238" t="str">
        <f t="shared" si="62"/>
        <v>BSrf_0-10</v>
      </c>
      <c r="D238">
        <v>9</v>
      </c>
      <c r="E238" t="s">
        <v>229</v>
      </c>
      <c r="F238" t="str">
        <f t="shared" si="70"/>
        <v/>
      </c>
      <c r="G238" s="167">
        <f>VLOOKUP($A238,'2019_Inc_23.03.20'!$A$18:$I$44,9,FALSE)</f>
        <v>43873.458333333336</v>
      </c>
      <c r="H238">
        <f t="shared" si="63"/>
        <v>2020</v>
      </c>
      <c r="I238">
        <f t="shared" si="65"/>
        <v>2</v>
      </c>
      <c r="J238">
        <f t="shared" si="66"/>
        <v>12.458333333335759</v>
      </c>
      <c r="K238" s="167">
        <f>VLOOKUP($A238,'2019_Inc_23.03.20'!$A$18:$B$44,2,FALSE)</f>
        <v>43913.4375</v>
      </c>
      <c r="L238">
        <f t="shared" si="64"/>
        <v>2020</v>
      </c>
      <c r="M238">
        <f t="shared" si="67"/>
        <v>3</v>
      </c>
      <c r="N238">
        <f t="shared" si="68"/>
        <v>23.4375</v>
      </c>
      <c r="O238">
        <f t="shared" si="69"/>
        <v>39.979166666664241</v>
      </c>
      <c r="P238" s="167">
        <f>IFERROR(VLOOKUP($A238,'2019_Inc_23.03.20'!$A$18:$O$44,14,FALSE),"")</f>
        <v>9.2720299180923451</v>
      </c>
    </row>
    <row r="239" spans="1:16">
      <c r="A239" s="166" t="s">
        <v>179</v>
      </c>
      <c r="B239" t="str">
        <f t="shared" si="61"/>
        <v>BSwf</v>
      </c>
      <c r="C239" t="str">
        <f t="shared" si="62"/>
        <v>BSwf_0-10</v>
      </c>
      <c r="D239">
        <v>9</v>
      </c>
      <c r="E239" t="s">
        <v>229</v>
      </c>
      <c r="F239" t="str">
        <f t="shared" si="70"/>
        <v/>
      </c>
      <c r="G239" s="167">
        <f>VLOOKUP($A239,'2019_Inc_23.03.20'!$A$18:$I$44,9,FALSE)</f>
        <v>43873.458333333336</v>
      </c>
      <c r="H239">
        <f t="shared" si="63"/>
        <v>2020</v>
      </c>
      <c r="I239">
        <f t="shared" si="65"/>
        <v>2</v>
      </c>
      <c r="J239">
        <f t="shared" si="66"/>
        <v>12.458333333335759</v>
      </c>
      <c r="K239" s="167">
        <f>VLOOKUP($A239,'2019_Inc_23.03.20'!$A$18:$B$44,2,FALSE)</f>
        <v>43913.4375</v>
      </c>
      <c r="L239">
        <f t="shared" si="64"/>
        <v>2020</v>
      </c>
      <c r="M239">
        <f t="shared" si="67"/>
        <v>3</v>
      </c>
      <c r="N239">
        <f t="shared" si="68"/>
        <v>23.4375</v>
      </c>
      <c r="O239">
        <f t="shared" si="69"/>
        <v>39.979166666664241</v>
      </c>
      <c r="P239" s="167">
        <f>IFERROR(VLOOKUP($A239,'2019_Inc_23.03.20'!$A$18:$O$44,14,FALSE),"")</f>
        <v>14.048086391798044</v>
      </c>
    </row>
    <row r="240" spans="1:16">
      <c r="A240" s="166" t="s">
        <v>180</v>
      </c>
      <c r="B240" t="str">
        <f t="shared" si="61"/>
        <v>BSwf</v>
      </c>
      <c r="C240" t="str">
        <f t="shared" si="62"/>
        <v>BSwf_0-10</v>
      </c>
      <c r="D240">
        <v>9</v>
      </c>
      <c r="E240" t="s">
        <v>229</v>
      </c>
      <c r="F240" t="str">
        <f t="shared" si="70"/>
        <v/>
      </c>
      <c r="G240" s="167">
        <f>VLOOKUP($A240,'2019_Inc_23.03.20'!$A$18:$I$44,9,FALSE)</f>
        <v>43873.458333333336</v>
      </c>
      <c r="H240">
        <f t="shared" si="63"/>
        <v>2020</v>
      </c>
      <c r="I240">
        <f t="shared" si="65"/>
        <v>2</v>
      </c>
      <c r="J240">
        <f t="shared" si="66"/>
        <v>12.458333333335759</v>
      </c>
      <c r="K240" s="167">
        <f>VLOOKUP($A240,'2019_Inc_23.03.20'!$A$18:$B$44,2,FALSE)</f>
        <v>43913.4375</v>
      </c>
      <c r="L240">
        <f t="shared" si="64"/>
        <v>2020</v>
      </c>
      <c r="M240">
        <f t="shared" si="67"/>
        <v>3</v>
      </c>
      <c r="N240">
        <f t="shared" si="68"/>
        <v>23.4375</v>
      </c>
      <c r="O240">
        <f t="shared" si="69"/>
        <v>39.979166666664241</v>
      </c>
      <c r="P240" s="167">
        <f>IFERROR(VLOOKUP($A240,'2019_Inc_23.03.20'!$A$18:$O$44,14,FALSE),"")</f>
        <v>5.8608574879183131</v>
      </c>
    </row>
    <row r="241" spans="1:16">
      <c r="A241" s="166" t="s">
        <v>181</v>
      </c>
      <c r="B241" t="str">
        <f t="shared" si="61"/>
        <v>BSwf</v>
      </c>
      <c r="C241" t="str">
        <f t="shared" si="62"/>
        <v>BSwf_0-10</v>
      </c>
      <c r="D241">
        <v>9</v>
      </c>
      <c r="E241" t="s">
        <v>229</v>
      </c>
      <c r="F241" t="str">
        <f t="shared" si="70"/>
        <v/>
      </c>
      <c r="G241" s="167">
        <f>VLOOKUP($A241,'2019_Inc_23.03.20'!$A$18:$I$44,9,FALSE)</f>
        <v>43873.458333333336</v>
      </c>
      <c r="H241">
        <f t="shared" si="63"/>
        <v>2020</v>
      </c>
      <c r="I241">
        <f t="shared" si="65"/>
        <v>2</v>
      </c>
      <c r="J241">
        <f t="shared" si="66"/>
        <v>12.458333333335759</v>
      </c>
      <c r="K241" s="167">
        <f>VLOOKUP($A241,'2019_Inc_23.03.20'!$A$18:$B$44,2,FALSE)</f>
        <v>43913.4375</v>
      </c>
      <c r="L241">
        <f t="shared" si="64"/>
        <v>2020</v>
      </c>
      <c r="M241">
        <f t="shared" si="67"/>
        <v>3</v>
      </c>
      <c r="N241">
        <f t="shared" si="68"/>
        <v>23.4375</v>
      </c>
      <c r="O241">
        <f t="shared" si="69"/>
        <v>39.979166666664241</v>
      </c>
      <c r="P241" s="167">
        <f>IFERROR(VLOOKUP($A241,'2019_Inc_23.03.20'!$A$18:$O$44,14,FALSE),"")</f>
        <v>3.225373537394971</v>
      </c>
    </row>
    <row r="242" spans="1:16">
      <c r="A242" s="166" t="s">
        <v>182</v>
      </c>
      <c r="B242" t="str">
        <f t="shared" si="61"/>
        <v>BSpp</v>
      </c>
      <c r="C242" t="str">
        <f t="shared" si="62"/>
        <v>BSpp_0-10</v>
      </c>
      <c r="D242">
        <v>9</v>
      </c>
      <c r="E242" t="s">
        <v>229</v>
      </c>
      <c r="F242" t="str">
        <f t="shared" si="70"/>
        <v/>
      </c>
      <c r="G242" s="167">
        <f>VLOOKUP($A242,'2019_Inc_23.03.20'!$A$18:$I$44,9,FALSE)</f>
        <v>43873.458333333336</v>
      </c>
      <c r="H242">
        <f t="shared" si="63"/>
        <v>2020</v>
      </c>
      <c r="I242">
        <f t="shared" si="65"/>
        <v>2</v>
      </c>
      <c r="J242">
        <f t="shared" si="66"/>
        <v>12.458333333335759</v>
      </c>
      <c r="K242" s="167">
        <f>VLOOKUP($A242,'2019_Inc_23.03.20'!$A$18:$B$44,2,FALSE)</f>
        <v>43913.4375</v>
      </c>
      <c r="L242">
        <f t="shared" si="64"/>
        <v>2020</v>
      </c>
      <c r="M242">
        <f t="shared" si="67"/>
        <v>3</v>
      </c>
      <c r="N242">
        <f t="shared" si="68"/>
        <v>23.4375</v>
      </c>
      <c r="O242">
        <f t="shared" si="69"/>
        <v>39.979166666664241</v>
      </c>
      <c r="P242" s="167" t="str">
        <f>IFERROR(VLOOKUP($A242,'2019_Inc_23.03.20'!$A$18:$O$44,14,FALSE),"")</f>
        <v/>
      </c>
    </row>
    <row r="243" spans="1:16">
      <c r="A243" s="166" t="s">
        <v>183</v>
      </c>
      <c r="B243" t="str">
        <f t="shared" si="61"/>
        <v>BSpp</v>
      </c>
      <c r="C243" t="str">
        <f t="shared" si="62"/>
        <v>BSpp_0-10</v>
      </c>
      <c r="D243">
        <v>9</v>
      </c>
      <c r="E243" t="s">
        <v>229</v>
      </c>
      <c r="F243" t="str">
        <f t="shared" si="70"/>
        <v/>
      </c>
      <c r="G243" s="167">
        <f>VLOOKUP($A243,'2019_Inc_23.03.20'!$A$18:$I$44,9,FALSE)</f>
        <v>43873.458333333336</v>
      </c>
      <c r="H243">
        <f t="shared" si="63"/>
        <v>2020</v>
      </c>
      <c r="I243">
        <f t="shared" si="65"/>
        <v>2</v>
      </c>
      <c r="J243">
        <f t="shared" si="66"/>
        <v>12.458333333335759</v>
      </c>
      <c r="K243" s="167">
        <f>VLOOKUP($A243,'2019_Inc_23.03.20'!$A$18:$B$44,2,FALSE)</f>
        <v>43913.4375</v>
      </c>
      <c r="L243">
        <f t="shared" si="64"/>
        <v>2020</v>
      </c>
      <c r="M243">
        <f t="shared" si="67"/>
        <v>3</v>
      </c>
      <c r="N243">
        <f t="shared" si="68"/>
        <v>23.4375</v>
      </c>
      <c r="O243">
        <f t="shared" si="69"/>
        <v>39.979166666664241</v>
      </c>
      <c r="P243" s="167">
        <f>IFERROR(VLOOKUP($A243,'2019_Inc_23.03.20'!$A$18:$O$44,14,FALSE),"")</f>
        <v>7.3737713686237205</v>
      </c>
    </row>
    <row r="244" spans="1:16">
      <c r="A244" s="166" t="s">
        <v>184</v>
      </c>
      <c r="B244" t="str">
        <f t="shared" si="61"/>
        <v>BSpp</v>
      </c>
      <c r="C244" t="str">
        <f t="shared" si="62"/>
        <v>BSpp_0-10</v>
      </c>
      <c r="D244">
        <v>9</v>
      </c>
      <c r="E244" t="s">
        <v>229</v>
      </c>
      <c r="F244" t="str">
        <f t="shared" si="70"/>
        <v/>
      </c>
      <c r="G244" s="167">
        <f>VLOOKUP($A244,'2019_Inc_23.03.20'!$A$18:$I$44,9,FALSE)</f>
        <v>43873.458333333336</v>
      </c>
      <c r="H244">
        <f t="shared" si="63"/>
        <v>2020</v>
      </c>
      <c r="I244">
        <f t="shared" si="65"/>
        <v>2</v>
      </c>
      <c r="J244">
        <f t="shared" si="66"/>
        <v>12.458333333335759</v>
      </c>
      <c r="K244" s="167">
        <f>VLOOKUP($A244,'2019_Inc_23.03.20'!$A$18:$B$44,2,FALSE)</f>
        <v>43913.4375</v>
      </c>
      <c r="L244">
        <f t="shared" si="64"/>
        <v>2020</v>
      </c>
      <c r="M244">
        <f t="shared" si="67"/>
        <v>3</v>
      </c>
      <c r="N244">
        <f t="shared" si="68"/>
        <v>23.4375</v>
      </c>
      <c r="O244">
        <f t="shared" si="69"/>
        <v>39.979166666664241</v>
      </c>
      <c r="P244" s="167">
        <f>IFERROR(VLOOKUP($A244,'2019_Inc_23.03.20'!$A$18:$O$44,14,FALSE),"")</f>
        <v>4.2973620183025956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3" sqref="B3:B29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57" t="s">
        <v>0</v>
      </c>
      <c r="B1" s="158" t="s">
        <v>1</v>
      </c>
      <c r="C1" s="157" t="s">
        <v>2</v>
      </c>
      <c r="D1" s="157" t="s">
        <v>3</v>
      </c>
      <c r="E1" s="157" t="s">
        <v>43</v>
      </c>
      <c r="F1" s="157" t="s">
        <v>4</v>
      </c>
      <c r="G1" s="157" t="s">
        <v>5</v>
      </c>
      <c r="H1" s="159" t="s">
        <v>45</v>
      </c>
      <c r="I1" s="159" t="s">
        <v>44</v>
      </c>
      <c r="J1" s="157" t="s">
        <v>6</v>
      </c>
      <c r="K1" s="157" t="s">
        <v>7</v>
      </c>
      <c r="L1" s="157" t="s">
        <v>8</v>
      </c>
      <c r="M1" s="157" t="s">
        <v>9</v>
      </c>
      <c r="N1" s="157" t="s">
        <v>10</v>
      </c>
      <c r="O1" s="157" t="s">
        <v>11</v>
      </c>
      <c r="P1" s="157" t="s">
        <v>12</v>
      </c>
      <c r="Q1" s="157" t="s">
        <v>13</v>
      </c>
      <c r="R1" s="157" t="s">
        <v>14</v>
      </c>
      <c r="S1" s="157" t="s">
        <v>15</v>
      </c>
    </row>
    <row r="2" spans="1:19">
      <c r="A2" s="157"/>
      <c r="B2" s="158"/>
      <c r="C2" s="157"/>
      <c r="D2" s="157"/>
      <c r="E2" s="157"/>
      <c r="F2" s="157"/>
      <c r="G2" s="157"/>
      <c r="H2" s="159"/>
      <c r="I2" s="159"/>
      <c r="J2" s="157"/>
      <c r="K2" s="157"/>
      <c r="L2" s="157"/>
      <c r="M2" s="157"/>
      <c r="N2" s="157"/>
      <c r="O2" s="157"/>
      <c r="P2" s="157"/>
      <c r="Q2" s="157"/>
      <c r="R2" s="157"/>
      <c r="S2" s="157"/>
    </row>
    <row r="3" spans="1:19">
      <c r="A3" s="3">
        <v>1</v>
      </c>
      <c r="B3" s="4" t="s">
        <v>129</v>
      </c>
      <c r="E3">
        <f>D3-C3</f>
        <v>0</v>
      </c>
      <c r="G3">
        <f>D3-F3</f>
        <v>0</v>
      </c>
      <c r="H3" s="5" t="e">
        <f>G3/(F3-C3)*100</f>
        <v>#DIV/0!</v>
      </c>
      <c r="I3" s="31" t="e">
        <f t="shared" ref="I3:I20" si="0">(F3-C3)/E3</f>
        <v>#DIV/0!</v>
      </c>
      <c r="J3" s="6"/>
      <c r="K3" s="7"/>
      <c r="L3" s="7">
        <f t="shared" ref="L3:L20" si="1">K3*(F3/100+1)</f>
        <v>0</v>
      </c>
      <c r="M3" s="7">
        <f>J3-K3</f>
        <v>0</v>
      </c>
      <c r="N3" s="7" t="e">
        <f t="shared" ref="N3:N20" si="2">M3*(H3/100+1)</f>
        <v>#DIV/0!</v>
      </c>
      <c r="O3" s="7" t="e">
        <f>N3*10</f>
        <v>#DIV/0!</v>
      </c>
      <c r="P3" s="8"/>
      <c r="Q3" s="7" t="e">
        <f t="shared" ref="Q3:Q20" si="3">P3*(H3/100+1)</f>
        <v>#DIV/0!</v>
      </c>
      <c r="R3" s="7" t="e">
        <f>Q3*10</f>
        <v>#DIV/0!</v>
      </c>
      <c r="S3" s="7" t="e">
        <f>O3/R3</f>
        <v>#DIV/0!</v>
      </c>
    </row>
    <row r="4" spans="1:19">
      <c r="A4" s="3">
        <v>2</v>
      </c>
      <c r="B4" s="4" t="s">
        <v>130</v>
      </c>
      <c r="E4">
        <f t="shared" ref="E4:E20" si="4">D4-C4</f>
        <v>0</v>
      </c>
      <c r="G4">
        <f t="shared" ref="G4:G14" si="5">D4-F4</f>
        <v>0</v>
      </c>
      <c r="H4" s="5" t="e">
        <f t="shared" ref="H4:H14" si="6">G4/(F4-C4)*100</f>
        <v>#DIV/0!</v>
      </c>
      <c r="I4" s="31" t="e">
        <f t="shared" si="0"/>
        <v>#DIV/0!</v>
      </c>
      <c r="J4" s="6"/>
      <c r="K4" s="7"/>
      <c r="L4" s="7">
        <f t="shared" si="1"/>
        <v>0</v>
      </c>
      <c r="M4" s="7">
        <f t="shared" ref="M4:M14" si="7">J4-K4</f>
        <v>0</v>
      </c>
      <c r="N4" s="7" t="e">
        <f t="shared" si="2"/>
        <v>#DIV/0!</v>
      </c>
      <c r="O4" s="7" t="e">
        <f t="shared" ref="O4:O14" si="8">N4*10</f>
        <v>#DIV/0!</v>
      </c>
      <c r="P4" s="8"/>
      <c r="Q4" s="7" t="e">
        <f t="shared" si="3"/>
        <v>#DIV/0!</v>
      </c>
      <c r="R4" s="7" t="e">
        <f t="shared" ref="R4:R14" si="9">Q4*10</f>
        <v>#DIV/0!</v>
      </c>
      <c r="S4" s="7" t="e">
        <f t="shared" ref="S4:S14" si="10">O4/R4</f>
        <v>#DIV/0!</v>
      </c>
    </row>
    <row r="5" spans="1:19">
      <c r="A5" s="3">
        <v>3</v>
      </c>
      <c r="B5" s="4" t="s">
        <v>131</v>
      </c>
      <c r="E5">
        <f t="shared" si="4"/>
        <v>0</v>
      </c>
      <c r="G5">
        <f t="shared" si="5"/>
        <v>0</v>
      </c>
      <c r="H5" s="5" t="e">
        <f t="shared" si="6"/>
        <v>#DIV/0!</v>
      </c>
      <c r="I5" s="31" t="e">
        <f t="shared" si="0"/>
        <v>#DIV/0!</v>
      </c>
      <c r="J5" s="6"/>
      <c r="K5" s="7"/>
      <c r="L5" s="7">
        <f t="shared" si="1"/>
        <v>0</v>
      </c>
      <c r="M5" s="7">
        <f t="shared" si="7"/>
        <v>0</v>
      </c>
      <c r="N5" s="7" t="e">
        <f t="shared" si="2"/>
        <v>#DIV/0!</v>
      </c>
      <c r="O5" s="7" t="e">
        <f t="shared" si="8"/>
        <v>#DIV/0!</v>
      </c>
      <c r="P5" s="8"/>
      <c r="Q5" s="7" t="e">
        <f t="shared" si="3"/>
        <v>#DIV/0!</v>
      </c>
      <c r="R5" s="7" t="e">
        <f t="shared" si="9"/>
        <v>#DIV/0!</v>
      </c>
      <c r="S5" s="7" t="e">
        <f t="shared" si="10"/>
        <v>#DIV/0!</v>
      </c>
    </row>
    <row r="6" spans="1:19">
      <c r="A6" s="3">
        <v>4</v>
      </c>
      <c r="B6" s="4" t="s">
        <v>132</v>
      </c>
      <c r="E6">
        <f t="shared" si="4"/>
        <v>0</v>
      </c>
      <c r="G6">
        <f t="shared" si="5"/>
        <v>0</v>
      </c>
      <c r="H6" s="5" t="e">
        <f t="shared" si="6"/>
        <v>#DIV/0!</v>
      </c>
      <c r="I6" s="31" t="e">
        <f t="shared" si="0"/>
        <v>#DIV/0!</v>
      </c>
      <c r="J6" s="6"/>
      <c r="K6" s="7"/>
      <c r="L6" s="7">
        <f t="shared" si="1"/>
        <v>0</v>
      </c>
      <c r="M6" s="7">
        <f t="shared" si="7"/>
        <v>0</v>
      </c>
      <c r="N6" s="7" t="e">
        <f t="shared" si="2"/>
        <v>#DIV/0!</v>
      </c>
      <c r="O6" s="7" t="e">
        <f t="shared" si="8"/>
        <v>#DIV/0!</v>
      </c>
      <c r="P6" s="8"/>
      <c r="Q6" s="7" t="e">
        <f t="shared" si="3"/>
        <v>#DIV/0!</v>
      </c>
      <c r="R6" s="7" t="e">
        <f t="shared" si="9"/>
        <v>#DIV/0!</v>
      </c>
      <c r="S6" s="7" t="e">
        <f t="shared" si="10"/>
        <v>#DIV/0!</v>
      </c>
    </row>
    <row r="7" spans="1:19">
      <c r="A7" s="3">
        <v>5</v>
      </c>
      <c r="B7" s="4" t="s">
        <v>133</v>
      </c>
      <c r="E7">
        <f t="shared" si="4"/>
        <v>0</v>
      </c>
      <c r="G7">
        <f t="shared" si="5"/>
        <v>0</v>
      </c>
      <c r="H7" s="5" t="e">
        <f t="shared" si="6"/>
        <v>#DIV/0!</v>
      </c>
      <c r="I7" s="31" t="e">
        <f t="shared" si="0"/>
        <v>#DIV/0!</v>
      </c>
      <c r="J7" s="6"/>
      <c r="K7" s="7"/>
      <c r="L7" s="7">
        <f t="shared" si="1"/>
        <v>0</v>
      </c>
      <c r="M7" s="7">
        <f t="shared" si="7"/>
        <v>0</v>
      </c>
      <c r="N7" s="7" t="e">
        <f t="shared" si="2"/>
        <v>#DIV/0!</v>
      </c>
      <c r="O7" s="7" t="e">
        <f t="shared" si="8"/>
        <v>#DIV/0!</v>
      </c>
      <c r="P7" s="8"/>
      <c r="Q7" s="7" t="e">
        <f t="shared" si="3"/>
        <v>#DIV/0!</v>
      </c>
      <c r="R7" s="7" t="e">
        <f t="shared" si="9"/>
        <v>#DIV/0!</v>
      </c>
      <c r="S7" s="7" t="e">
        <f t="shared" si="10"/>
        <v>#DIV/0!</v>
      </c>
    </row>
    <row r="8" spans="1:19">
      <c r="A8" s="3">
        <v>6</v>
      </c>
      <c r="B8" s="4" t="s">
        <v>134</v>
      </c>
      <c r="E8">
        <f t="shared" si="4"/>
        <v>0</v>
      </c>
      <c r="G8">
        <f t="shared" si="5"/>
        <v>0</v>
      </c>
      <c r="H8" s="5" t="e">
        <f t="shared" si="6"/>
        <v>#DIV/0!</v>
      </c>
      <c r="I8" s="31" t="e">
        <f t="shared" si="0"/>
        <v>#DIV/0!</v>
      </c>
      <c r="J8" s="6"/>
      <c r="K8" s="7"/>
      <c r="L8" s="7">
        <f t="shared" si="1"/>
        <v>0</v>
      </c>
      <c r="M8" s="7">
        <f t="shared" si="7"/>
        <v>0</v>
      </c>
      <c r="N8" s="7" t="e">
        <f t="shared" si="2"/>
        <v>#DIV/0!</v>
      </c>
      <c r="O8" s="7" t="e">
        <f t="shared" si="8"/>
        <v>#DIV/0!</v>
      </c>
      <c r="P8" s="8"/>
      <c r="Q8" s="7" t="e">
        <f t="shared" si="3"/>
        <v>#DIV/0!</v>
      </c>
      <c r="R8" s="7" t="e">
        <f t="shared" si="9"/>
        <v>#DIV/0!</v>
      </c>
      <c r="S8" s="7" t="e">
        <f t="shared" si="10"/>
        <v>#DIV/0!</v>
      </c>
    </row>
    <row r="9" spans="1:19">
      <c r="A9" s="3">
        <v>7</v>
      </c>
      <c r="B9" s="4" t="s">
        <v>135</v>
      </c>
      <c r="E9">
        <f t="shared" si="4"/>
        <v>0</v>
      </c>
      <c r="G9">
        <f t="shared" si="5"/>
        <v>0</v>
      </c>
      <c r="H9" s="5" t="e">
        <f t="shared" si="6"/>
        <v>#DIV/0!</v>
      </c>
      <c r="I9" s="31" t="e">
        <f t="shared" si="0"/>
        <v>#DIV/0!</v>
      </c>
      <c r="J9" s="6"/>
      <c r="K9" s="7"/>
      <c r="L9" s="7">
        <f t="shared" si="1"/>
        <v>0</v>
      </c>
      <c r="M9" s="7">
        <f t="shared" si="7"/>
        <v>0</v>
      </c>
      <c r="N9" s="7" t="e">
        <f t="shared" si="2"/>
        <v>#DIV/0!</v>
      </c>
      <c r="O9" s="7" t="e">
        <f t="shared" si="8"/>
        <v>#DIV/0!</v>
      </c>
      <c r="P9" s="8"/>
      <c r="Q9" s="7" t="e">
        <f t="shared" si="3"/>
        <v>#DIV/0!</v>
      </c>
      <c r="R9" s="7" t="e">
        <f t="shared" si="9"/>
        <v>#DIV/0!</v>
      </c>
      <c r="S9" s="7" t="e">
        <f t="shared" si="10"/>
        <v>#DIV/0!</v>
      </c>
    </row>
    <row r="10" spans="1:19">
      <c r="A10" s="3">
        <v>8</v>
      </c>
      <c r="B10" s="4" t="s">
        <v>136</v>
      </c>
      <c r="E10">
        <f t="shared" si="4"/>
        <v>0</v>
      </c>
      <c r="G10">
        <f t="shared" si="5"/>
        <v>0</v>
      </c>
      <c r="H10" s="5" t="e">
        <f t="shared" si="6"/>
        <v>#DIV/0!</v>
      </c>
      <c r="I10" s="31" t="e">
        <f t="shared" si="0"/>
        <v>#DIV/0!</v>
      </c>
      <c r="J10" s="6"/>
      <c r="K10" s="7"/>
      <c r="L10" s="7">
        <f t="shared" si="1"/>
        <v>0</v>
      </c>
      <c r="M10" s="7">
        <f t="shared" si="7"/>
        <v>0</v>
      </c>
      <c r="N10" s="7" t="e">
        <f t="shared" si="2"/>
        <v>#DIV/0!</v>
      </c>
      <c r="O10" s="7" t="e">
        <f t="shared" si="8"/>
        <v>#DIV/0!</v>
      </c>
      <c r="P10" s="8"/>
      <c r="Q10" s="7" t="e">
        <f t="shared" si="3"/>
        <v>#DIV/0!</v>
      </c>
      <c r="R10" s="7" t="e">
        <f t="shared" si="9"/>
        <v>#DIV/0!</v>
      </c>
      <c r="S10" s="7" t="e">
        <f t="shared" si="10"/>
        <v>#DIV/0!</v>
      </c>
    </row>
    <row r="11" spans="1:19">
      <c r="A11" s="3">
        <v>9</v>
      </c>
      <c r="B11" s="4" t="s">
        <v>137</v>
      </c>
      <c r="E11">
        <f t="shared" si="4"/>
        <v>0</v>
      </c>
      <c r="G11">
        <f t="shared" si="5"/>
        <v>0</v>
      </c>
      <c r="H11" s="5" t="e">
        <f t="shared" si="6"/>
        <v>#DIV/0!</v>
      </c>
      <c r="I11" s="31" t="e">
        <f t="shared" si="0"/>
        <v>#DIV/0!</v>
      </c>
      <c r="J11" s="6"/>
      <c r="K11" s="7"/>
      <c r="L11" s="7">
        <f t="shared" si="1"/>
        <v>0</v>
      </c>
      <c r="M11" s="7">
        <f t="shared" si="7"/>
        <v>0</v>
      </c>
      <c r="N11" s="7" t="e">
        <f t="shared" si="2"/>
        <v>#DIV/0!</v>
      </c>
      <c r="O11" s="7" t="e">
        <f t="shared" si="8"/>
        <v>#DIV/0!</v>
      </c>
      <c r="P11" s="8"/>
      <c r="Q11" s="7" t="e">
        <f t="shared" si="3"/>
        <v>#DIV/0!</v>
      </c>
      <c r="R11" s="7" t="e">
        <f t="shared" si="9"/>
        <v>#DIV/0!</v>
      </c>
      <c r="S11" s="7" t="e">
        <f t="shared" si="10"/>
        <v>#DIV/0!</v>
      </c>
    </row>
    <row r="12" spans="1:19">
      <c r="A12" s="3">
        <v>10</v>
      </c>
      <c r="B12" s="4" t="s">
        <v>138</v>
      </c>
      <c r="E12">
        <f t="shared" si="4"/>
        <v>0</v>
      </c>
      <c r="G12">
        <f t="shared" si="5"/>
        <v>0</v>
      </c>
      <c r="H12" s="5" t="e">
        <f t="shared" si="6"/>
        <v>#DIV/0!</v>
      </c>
      <c r="I12" s="31" t="e">
        <f t="shared" si="0"/>
        <v>#DIV/0!</v>
      </c>
      <c r="J12" s="6"/>
      <c r="K12" s="7"/>
      <c r="L12" s="7">
        <f t="shared" si="1"/>
        <v>0</v>
      </c>
      <c r="M12" s="7">
        <f t="shared" si="7"/>
        <v>0</v>
      </c>
      <c r="N12" s="7" t="e">
        <f t="shared" si="2"/>
        <v>#DIV/0!</v>
      </c>
      <c r="O12" s="7" t="e">
        <f t="shared" si="8"/>
        <v>#DIV/0!</v>
      </c>
      <c r="P12" s="8"/>
      <c r="Q12" s="7" t="e">
        <f t="shared" si="3"/>
        <v>#DIV/0!</v>
      </c>
      <c r="R12" s="7" t="e">
        <f t="shared" si="9"/>
        <v>#DIV/0!</v>
      </c>
      <c r="S12" s="7" t="e">
        <f t="shared" si="10"/>
        <v>#DIV/0!</v>
      </c>
    </row>
    <row r="13" spans="1:19">
      <c r="A13" s="3">
        <v>11</v>
      </c>
      <c r="B13" s="4" t="s">
        <v>139</v>
      </c>
      <c r="E13">
        <f t="shared" si="4"/>
        <v>0</v>
      </c>
      <c r="G13">
        <f t="shared" si="5"/>
        <v>0</v>
      </c>
      <c r="H13" s="5" t="e">
        <f t="shared" si="6"/>
        <v>#DIV/0!</v>
      </c>
      <c r="I13" s="31" t="e">
        <f t="shared" si="0"/>
        <v>#DIV/0!</v>
      </c>
      <c r="J13" s="6"/>
      <c r="K13" s="7"/>
      <c r="L13" s="7">
        <f t="shared" si="1"/>
        <v>0</v>
      </c>
      <c r="M13" s="7">
        <f t="shared" si="7"/>
        <v>0</v>
      </c>
      <c r="N13" s="7" t="e">
        <f t="shared" si="2"/>
        <v>#DIV/0!</v>
      </c>
      <c r="O13" s="7" t="e">
        <f t="shared" si="8"/>
        <v>#DIV/0!</v>
      </c>
      <c r="P13" s="8"/>
      <c r="Q13" s="7" t="e">
        <f t="shared" si="3"/>
        <v>#DIV/0!</v>
      </c>
      <c r="R13" s="7" t="e">
        <f t="shared" si="9"/>
        <v>#DIV/0!</v>
      </c>
      <c r="S13" s="7" t="e">
        <f t="shared" si="10"/>
        <v>#DIV/0!</v>
      </c>
    </row>
    <row r="14" spans="1:19">
      <c r="A14" s="3">
        <v>12</v>
      </c>
      <c r="B14" s="4" t="s">
        <v>140</v>
      </c>
      <c r="E14">
        <f t="shared" si="4"/>
        <v>0</v>
      </c>
      <c r="G14">
        <f t="shared" si="5"/>
        <v>0</v>
      </c>
      <c r="H14" s="5" t="e">
        <f t="shared" si="6"/>
        <v>#DIV/0!</v>
      </c>
      <c r="I14" s="31" t="e">
        <f t="shared" si="0"/>
        <v>#DIV/0!</v>
      </c>
      <c r="J14" s="6"/>
      <c r="K14" s="7"/>
      <c r="L14" s="7">
        <f t="shared" si="1"/>
        <v>0</v>
      </c>
      <c r="M14" s="7">
        <f t="shared" si="7"/>
        <v>0</v>
      </c>
      <c r="N14" s="7" t="e">
        <f t="shared" si="2"/>
        <v>#DIV/0!</v>
      </c>
      <c r="O14" s="7" t="e">
        <f t="shared" si="8"/>
        <v>#DIV/0!</v>
      </c>
      <c r="P14" s="8"/>
      <c r="Q14" s="7" t="e">
        <f t="shared" si="3"/>
        <v>#DIV/0!</v>
      </c>
      <c r="R14" s="7" t="e">
        <f t="shared" si="9"/>
        <v>#DIV/0!</v>
      </c>
      <c r="S14" s="7" t="e">
        <f t="shared" si="10"/>
        <v>#DIV/0!</v>
      </c>
    </row>
    <row r="15" spans="1:19">
      <c r="A15" s="3">
        <v>13</v>
      </c>
      <c r="B15" t="s">
        <v>141</v>
      </c>
      <c r="E15">
        <f t="shared" si="4"/>
        <v>0</v>
      </c>
      <c r="G15">
        <f t="shared" ref="G15:G20" si="11">D15-F15</f>
        <v>0</v>
      </c>
      <c r="H15" s="5" t="e">
        <f t="shared" ref="H15:H20" si="12">G15/(F15-C15)*100</f>
        <v>#DIV/0!</v>
      </c>
      <c r="I15" s="31" t="e">
        <f t="shared" si="0"/>
        <v>#DIV/0!</v>
      </c>
      <c r="J15" s="6"/>
      <c r="K15" s="7"/>
      <c r="L15" s="7">
        <f t="shared" si="1"/>
        <v>0</v>
      </c>
      <c r="M15" s="7">
        <f t="shared" ref="M15:M20" si="13">J15-K15</f>
        <v>0</v>
      </c>
      <c r="N15" s="7" t="e">
        <f t="shared" si="2"/>
        <v>#DIV/0!</v>
      </c>
      <c r="O15" s="7" t="e">
        <f t="shared" ref="O15:O20" si="14">N15*10</f>
        <v>#DIV/0!</v>
      </c>
      <c r="P15" s="8"/>
      <c r="Q15" s="7" t="e">
        <f t="shared" si="3"/>
        <v>#DIV/0!</v>
      </c>
      <c r="R15" s="7" t="e">
        <f t="shared" ref="R15:R20" si="15">Q15*10</f>
        <v>#DIV/0!</v>
      </c>
      <c r="S15" s="7" t="e">
        <f t="shared" ref="S15:S20" si="16">O15/R15</f>
        <v>#DIV/0!</v>
      </c>
    </row>
    <row r="16" spans="1:19">
      <c r="A16" s="3">
        <v>14</v>
      </c>
      <c r="B16" t="s">
        <v>142</v>
      </c>
      <c r="E16">
        <f t="shared" si="4"/>
        <v>0</v>
      </c>
      <c r="G16">
        <f t="shared" si="11"/>
        <v>0</v>
      </c>
      <c r="H16" s="5" t="e">
        <f t="shared" si="12"/>
        <v>#DIV/0!</v>
      </c>
      <c r="I16" s="31" t="e">
        <f t="shared" si="0"/>
        <v>#DIV/0!</v>
      </c>
      <c r="J16" s="6"/>
      <c r="K16" s="7"/>
      <c r="L16" s="7">
        <f t="shared" si="1"/>
        <v>0</v>
      </c>
      <c r="M16" s="7">
        <f t="shared" si="13"/>
        <v>0</v>
      </c>
      <c r="N16" s="7" t="e">
        <f t="shared" si="2"/>
        <v>#DIV/0!</v>
      </c>
      <c r="O16" s="7" t="e">
        <f t="shared" si="14"/>
        <v>#DIV/0!</v>
      </c>
      <c r="P16" s="8"/>
      <c r="Q16" s="7" t="e">
        <f t="shared" si="3"/>
        <v>#DIV/0!</v>
      </c>
      <c r="R16" s="7" t="e">
        <f t="shared" si="15"/>
        <v>#DIV/0!</v>
      </c>
      <c r="S16" s="7" t="e">
        <f t="shared" si="16"/>
        <v>#DIV/0!</v>
      </c>
    </row>
    <row r="17" spans="1:19">
      <c r="A17" s="3">
        <v>15</v>
      </c>
      <c r="B17" t="s">
        <v>143</v>
      </c>
      <c r="E17">
        <f t="shared" si="4"/>
        <v>0</v>
      </c>
      <c r="G17">
        <f t="shared" si="11"/>
        <v>0</v>
      </c>
      <c r="H17" s="5" t="e">
        <f t="shared" si="12"/>
        <v>#DIV/0!</v>
      </c>
      <c r="I17" s="31" t="e">
        <f t="shared" si="0"/>
        <v>#DIV/0!</v>
      </c>
      <c r="J17" s="6"/>
      <c r="K17" s="7"/>
      <c r="L17" s="7">
        <f t="shared" si="1"/>
        <v>0</v>
      </c>
      <c r="M17" s="7">
        <f t="shared" si="13"/>
        <v>0</v>
      </c>
      <c r="N17" s="7" t="e">
        <f t="shared" si="2"/>
        <v>#DIV/0!</v>
      </c>
      <c r="O17" s="7" t="e">
        <f t="shared" si="14"/>
        <v>#DIV/0!</v>
      </c>
      <c r="P17" s="8"/>
      <c r="Q17" s="7" t="e">
        <f t="shared" si="3"/>
        <v>#DIV/0!</v>
      </c>
      <c r="R17" s="7" t="e">
        <f t="shared" si="15"/>
        <v>#DIV/0!</v>
      </c>
      <c r="S17" s="7" t="e">
        <f t="shared" si="16"/>
        <v>#DIV/0!</v>
      </c>
    </row>
    <row r="18" spans="1:19">
      <c r="A18" s="3">
        <v>16</v>
      </c>
      <c r="B18" t="s">
        <v>144</v>
      </c>
      <c r="E18">
        <f t="shared" si="4"/>
        <v>0</v>
      </c>
      <c r="G18">
        <f t="shared" si="11"/>
        <v>0</v>
      </c>
      <c r="H18" s="5" t="e">
        <f t="shared" si="12"/>
        <v>#DIV/0!</v>
      </c>
      <c r="I18" s="31" t="e">
        <f t="shared" si="0"/>
        <v>#DIV/0!</v>
      </c>
      <c r="J18" s="6"/>
      <c r="K18" s="7"/>
      <c r="L18" s="7">
        <f t="shared" si="1"/>
        <v>0</v>
      </c>
      <c r="M18" s="7">
        <f t="shared" si="13"/>
        <v>0</v>
      </c>
      <c r="N18" s="7" t="e">
        <f t="shared" si="2"/>
        <v>#DIV/0!</v>
      </c>
      <c r="O18" s="7" t="e">
        <f t="shared" si="14"/>
        <v>#DIV/0!</v>
      </c>
      <c r="P18" s="8"/>
      <c r="Q18" s="7" t="e">
        <f t="shared" si="3"/>
        <v>#DIV/0!</v>
      </c>
      <c r="R18" s="7" t="e">
        <f t="shared" si="15"/>
        <v>#DIV/0!</v>
      </c>
      <c r="S18" s="7" t="e">
        <f t="shared" si="16"/>
        <v>#DIV/0!</v>
      </c>
    </row>
    <row r="19" spans="1:19">
      <c r="A19" s="3">
        <v>17</v>
      </c>
      <c r="B19" t="s">
        <v>145</v>
      </c>
      <c r="E19">
        <f t="shared" si="4"/>
        <v>0</v>
      </c>
      <c r="G19">
        <f t="shared" si="11"/>
        <v>0</v>
      </c>
      <c r="H19" s="5" t="e">
        <f t="shared" si="12"/>
        <v>#DIV/0!</v>
      </c>
      <c r="I19" s="31" t="e">
        <f t="shared" si="0"/>
        <v>#DIV/0!</v>
      </c>
      <c r="J19" s="6"/>
      <c r="K19" s="7"/>
      <c r="L19" s="7">
        <f t="shared" si="1"/>
        <v>0</v>
      </c>
      <c r="M19" s="7">
        <f t="shared" si="13"/>
        <v>0</v>
      </c>
      <c r="N19" s="7" t="e">
        <f t="shared" si="2"/>
        <v>#DIV/0!</v>
      </c>
      <c r="O19" s="7" t="e">
        <f t="shared" si="14"/>
        <v>#DIV/0!</v>
      </c>
      <c r="P19" s="8"/>
      <c r="Q19" s="7" t="e">
        <f t="shared" si="3"/>
        <v>#DIV/0!</v>
      </c>
      <c r="R19" s="7" t="e">
        <f t="shared" si="15"/>
        <v>#DIV/0!</v>
      </c>
      <c r="S19" s="7" t="e">
        <f t="shared" si="16"/>
        <v>#DIV/0!</v>
      </c>
    </row>
    <row r="20" spans="1:19">
      <c r="A20" s="3">
        <v>18</v>
      </c>
      <c r="B20" t="s">
        <v>146</v>
      </c>
      <c r="E20">
        <f t="shared" si="4"/>
        <v>0</v>
      </c>
      <c r="G20">
        <f t="shared" si="11"/>
        <v>0</v>
      </c>
      <c r="H20" s="5" t="e">
        <f t="shared" si="12"/>
        <v>#DIV/0!</v>
      </c>
      <c r="I20" s="31" t="e">
        <f t="shared" si="0"/>
        <v>#DIV/0!</v>
      </c>
      <c r="J20" s="6"/>
      <c r="K20" s="7"/>
      <c r="L20" s="7">
        <f t="shared" si="1"/>
        <v>0</v>
      </c>
      <c r="M20" s="7">
        <f t="shared" si="13"/>
        <v>0</v>
      </c>
      <c r="N20" s="7" t="e">
        <f t="shared" si="2"/>
        <v>#DIV/0!</v>
      </c>
      <c r="O20" s="7" t="e">
        <f t="shared" si="14"/>
        <v>#DIV/0!</v>
      </c>
      <c r="P20" s="8"/>
      <c r="Q20" s="7" t="e">
        <f t="shared" si="3"/>
        <v>#DIV/0!</v>
      </c>
      <c r="R20" s="7" t="e">
        <f t="shared" si="15"/>
        <v>#DIV/0!</v>
      </c>
      <c r="S20" s="7" t="e">
        <f t="shared" si="16"/>
        <v>#DIV/0!</v>
      </c>
    </row>
    <row r="21" spans="1:19">
      <c r="A21" s="3">
        <v>19</v>
      </c>
      <c r="B21" t="s">
        <v>147</v>
      </c>
      <c r="E21">
        <f t="shared" ref="E21:E29" si="17">D21-C21</f>
        <v>0</v>
      </c>
      <c r="G21">
        <f t="shared" ref="G21:G29" si="18">D21-F21</f>
        <v>0</v>
      </c>
      <c r="H21" s="5" t="e">
        <f t="shared" ref="H21:H29" si="19">G21/(F21-C21)*100</f>
        <v>#DIV/0!</v>
      </c>
      <c r="I21" s="31" t="e">
        <f t="shared" ref="I21:I29" si="20">(F21-C21)/E21</f>
        <v>#DIV/0!</v>
      </c>
      <c r="J21" s="6"/>
      <c r="K21" s="7"/>
      <c r="L21" s="7">
        <f t="shared" ref="L21:L29" si="21">K21*(F21/100+1)</f>
        <v>0</v>
      </c>
      <c r="M21" s="7">
        <f t="shared" ref="M21:M29" si="22">J21-K21</f>
        <v>0</v>
      </c>
      <c r="N21" s="7" t="e">
        <f t="shared" ref="N21:N29" si="23">M21*(H21/100+1)</f>
        <v>#DIV/0!</v>
      </c>
      <c r="O21" s="7" t="e">
        <f t="shared" ref="O21:O29" si="24">N21*10</f>
        <v>#DIV/0!</v>
      </c>
      <c r="P21" s="8"/>
      <c r="Q21" s="7" t="e">
        <f t="shared" ref="Q21:Q29" si="25">P21*(H21/100+1)</f>
        <v>#DIV/0!</v>
      </c>
      <c r="R21" s="7" t="e">
        <f t="shared" ref="R21:R29" si="26">Q21*10</f>
        <v>#DIV/0!</v>
      </c>
      <c r="S21" s="7" t="e">
        <f t="shared" ref="S21:S29" si="27">O21/R21</f>
        <v>#DIV/0!</v>
      </c>
    </row>
    <row r="22" spans="1:19">
      <c r="A22" s="3">
        <v>20</v>
      </c>
      <c r="B22" t="s">
        <v>148</v>
      </c>
      <c r="E22">
        <f t="shared" si="17"/>
        <v>0</v>
      </c>
      <c r="G22">
        <f t="shared" si="18"/>
        <v>0</v>
      </c>
      <c r="H22" s="5" t="e">
        <f t="shared" si="19"/>
        <v>#DIV/0!</v>
      </c>
      <c r="I22" s="31" t="e">
        <f t="shared" si="20"/>
        <v>#DIV/0!</v>
      </c>
      <c r="J22" s="6"/>
      <c r="K22" s="7"/>
      <c r="L22" s="7">
        <f t="shared" si="21"/>
        <v>0</v>
      </c>
      <c r="M22" s="7">
        <f t="shared" si="22"/>
        <v>0</v>
      </c>
      <c r="N22" s="7" t="e">
        <f t="shared" si="23"/>
        <v>#DIV/0!</v>
      </c>
      <c r="O22" s="7" t="e">
        <f t="shared" si="24"/>
        <v>#DIV/0!</v>
      </c>
      <c r="P22" s="8"/>
      <c r="Q22" s="7" t="e">
        <f t="shared" si="25"/>
        <v>#DIV/0!</v>
      </c>
      <c r="R22" s="7" t="e">
        <f t="shared" si="26"/>
        <v>#DIV/0!</v>
      </c>
      <c r="S22" s="7" t="e">
        <f t="shared" si="27"/>
        <v>#DIV/0!</v>
      </c>
    </row>
    <row r="23" spans="1:19">
      <c r="A23" s="3">
        <v>21</v>
      </c>
      <c r="B23" t="s">
        <v>149</v>
      </c>
      <c r="E23">
        <f t="shared" si="17"/>
        <v>0</v>
      </c>
      <c r="G23">
        <f t="shared" si="18"/>
        <v>0</v>
      </c>
      <c r="H23" s="5" t="e">
        <f t="shared" si="19"/>
        <v>#DIV/0!</v>
      </c>
      <c r="I23" s="31" t="e">
        <f t="shared" si="20"/>
        <v>#DIV/0!</v>
      </c>
      <c r="J23" s="6"/>
      <c r="K23" s="7"/>
      <c r="L23" s="7">
        <f t="shared" si="21"/>
        <v>0</v>
      </c>
      <c r="M23" s="7">
        <f t="shared" si="22"/>
        <v>0</v>
      </c>
      <c r="N23" s="7" t="e">
        <f t="shared" si="23"/>
        <v>#DIV/0!</v>
      </c>
      <c r="O23" s="7" t="e">
        <f t="shared" si="24"/>
        <v>#DIV/0!</v>
      </c>
      <c r="P23" s="8"/>
      <c r="Q23" s="7" t="e">
        <f t="shared" si="25"/>
        <v>#DIV/0!</v>
      </c>
      <c r="R23" s="7" t="e">
        <f t="shared" si="26"/>
        <v>#DIV/0!</v>
      </c>
      <c r="S23" s="7" t="e">
        <f t="shared" si="27"/>
        <v>#DIV/0!</v>
      </c>
    </row>
    <row r="24" spans="1:19">
      <c r="A24" s="3">
        <v>22</v>
      </c>
      <c r="B24" t="s">
        <v>150</v>
      </c>
      <c r="E24">
        <f t="shared" si="17"/>
        <v>0</v>
      </c>
      <c r="G24">
        <f t="shared" si="18"/>
        <v>0</v>
      </c>
      <c r="H24" s="5" t="e">
        <f t="shared" si="19"/>
        <v>#DIV/0!</v>
      </c>
      <c r="I24" s="31" t="e">
        <f t="shared" si="20"/>
        <v>#DIV/0!</v>
      </c>
      <c r="J24" s="6"/>
      <c r="K24" s="7"/>
      <c r="L24" s="7">
        <f t="shared" si="21"/>
        <v>0</v>
      </c>
      <c r="M24" s="7">
        <f t="shared" si="22"/>
        <v>0</v>
      </c>
      <c r="N24" s="7" t="e">
        <f t="shared" si="23"/>
        <v>#DIV/0!</v>
      </c>
      <c r="O24" s="7" t="e">
        <f t="shared" si="24"/>
        <v>#DIV/0!</v>
      </c>
      <c r="P24" s="8"/>
      <c r="Q24" s="7" t="e">
        <f t="shared" si="25"/>
        <v>#DIV/0!</v>
      </c>
      <c r="R24" s="7" t="e">
        <f t="shared" si="26"/>
        <v>#DIV/0!</v>
      </c>
      <c r="S24" s="7" t="e">
        <f t="shared" si="27"/>
        <v>#DIV/0!</v>
      </c>
    </row>
    <row r="25" spans="1:19">
      <c r="A25" s="3">
        <v>23</v>
      </c>
      <c r="B25" t="s">
        <v>151</v>
      </c>
      <c r="E25">
        <f t="shared" si="17"/>
        <v>0</v>
      </c>
      <c r="G25">
        <f t="shared" si="18"/>
        <v>0</v>
      </c>
      <c r="H25" s="5" t="e">
        <f t="shared" si="19"/>
        <v>#DIV/0!</v>
      </c>
      <c r="I25" s="31" t="e">
        <f t="shared" si="20"/>
        <v>#DIV/0!</v>
      </c>
      <c r="J25" s="6"/>
      <c r="K25" s="7"/>
      <c r="L25" s="7">
        <f t="shared" si="21"/>
        <v>0</v>
      </c>
      <c r="M25" s="7">
        <f t="shared" si="22"/>
        <v>0</v>
      </c>
      <c r="N25" s="7" t="e">
        <f t="shared" si="23"/>
        <v>#DIV/0!</v>
      </c>
      <c r="O25" s="7" t="e">
        <f t="shared" si="24"/>
        <v>#DIV/0!</v>
      </c>
      <c r="P25" s="8"/>
      <c r="Q25" s="7" t="e">
        <f t="shared" si="25"/>
        <v>#DIV/0!</v>
      </c>
      <c r="R25" s="7" t="e">
        <f t="shared" si="26"/>
        <v>#DIV/0!</v>
      </c>
      <c r="S25" s="7" t="e">
        <f t="shared" si="27"/>
        <v>#DIV/0!</v>
      </c>
    </row>
    <row r="26" spans="1:19">
      <c r="A26" s="3">
        <v>24</v>
      </c>
      <c r="B26" t="s">
        <v>152</v>
      </c>
      <c r="E26">
        <f t="shared" si="17"/>
        <v>0</v>
      </c>
      <c r="G26">
        <f t="shared" si="18"/>
        <v>0</v>
      </c>
      <c r="H26" s="5" t="e">
        <f t="shared" si="19"/>
        <v>#DIV/0!</v>
      </c>
      <c r="I26" s="31" t="e">
        <f t="shared" si="20"/>
        <v>#DIV/0!</v>
      </c>
      <c r="J26" s="6"/>
      <c r="K26" s="7"/>
      <c r="L26" s="7">
        <f t="shared" si="21"/>
        <v>0</v>
      </c>
      <c r="M26" s="7">
        <f t="shared" si="22"/>
        <v>0</v>
      </c>
      <c r="N26" s="7" t="e">
        <f t="shared" si="23"/>
        <v>#DIV/0!</v>
      </c>
      <c r="O26" s="7" t="e">
        <f t="shared" si="24"/>
        <v>#DIV/0!</v>
      </c>
      <c r="P26" s="8"/>
      <c r="Q26" s="7" t="e">
        <f t="shared" si="25"/>
        <v>#DIV/0!</v>
      </c>
      <c r="R26" s="7" t="e">
        <f t="shared" si="26"/>
        <v>#DIV/0!</v>
      </c>
      <c r="S26" s="7" t="e">
        <f t="shared" si="27"/>
        <v>#DIV/0!</v>
      </c>
    </row>
    <row r="27" spans="1:19">
      <c r="A27" s="3">
        <v>25</v>
      </c>
      <c r="B27" t="s">
        <v>153</v>
      </c>
      <c r="E27">
        <f t="shared" si="17"/>
        <v>0</v>
      </c>
      <c r="G27">
        <f t="shared" si="18"/>
        <v>0</v>
      </c>
      <c r="H27" s="5" t="e">
        <f t="shared" si="19"/>
        <v>#DIV/0!</v>
      </c>
      <c r="I27" s="31" t="e">
        <f t="shared" si="20"/>
        <v>#DIV/0!</v>
      </c>
      <c r="J27" s="6"/>
      <c r="K27" s="7"/>
      <c r="L27" s="7">
        <f t="shared" si="21"/>
        <v>0</v>
      </c>
      <c r="M27" s="7">
        <f t="shared" si="22"/>
        <v>0</v>
      </c>
      <c r="N27" s="7" t="e">
        <f t="shared" si="23"/>
        <v>#DIV/0!</v>
      </c>
      <c r="O27" s="7" t="e">
        <f t="shared" si="24"/>
        <v>#DIV/0!</v>
      </c>
      <c r="P27" s="8"/>
      <c r="Q27" s="7" t="e">
        <f t="shared" si="25"/>
        <v>#DIV/0!</v>
      </c>
      <c r="R27" s="7" t="e">
        <f t="shared" si="26"/>
        <v>#DIV/0!</v>
      </c>
      <c r="S27" s="7" t="e">
        <f t="shared" si="27"/>
        <v>#DIV/0!</v>
      </c>
    </row>
    <row r="28" spans="1:19">
      <c r="A28" s="3">
        <v>26</v>
      </c>
      <c r="B28" t="s">
        <v>154</v>
      </c>
      <c r="E28">
        <f t="shared" si="17"/>
        <v>0</v>
      </c>
      <c r="G28">
        <f t="shared" si="18"/>
        <v>0</v>
      </c>
      <c r="H28" s="5" t="e">
        <f t="shared" si="19"/>
        <v>#DIV/0!</v>
      </c>
      <c r="I28" s="31" t="e">
        <f t="shared" si="20"/>
        <v>#DIV/0!</v>
      </c>
      <c r="J28" s="6"/>
      <c r="K28" s="7"/>
      <c r="L28" s="7">
        <f t="shared" si="21"/>
        <v>0</v>
      </c>
      <c r="M28" s="7">
        <f t="shared" si="22"/>
        <v>0</v>
      </c>
      <c r="N28" s="7" t="e">
        <f t="shared" si="23"/>
        <v>#DIV/0!</v>
      </c>
      <c r="O28" s="7" t="e">
        <f t="shared" si="24"/>
        <v>#DIV/0!</v>
      </c>
      <c r="P28" s="8"/>
      <c r="Q28" s="7" t="e">
        <f t="shared" si="25"/>
        <v>#DIV/0!</v>
      </c>
      <c r="R28" s="7" t="e">
        <f t="shared" si="26"/>
        <v>#DIV/0!</v>
      </c>
      <c r="S28" s="7" t="e">
        <f t="shared" si="27"/>
        <v>#DIV/0!</v>
      </c>
    </row>
    <row r="29" spans="1:19">
      <c r="A29" s="3">
        <v>27</v>
      </c>
      <c r="B29" t="s">
        <v>155</v>
      </c>
      <c r="E29">
        <f t="shared" si="17"/>
        <v>0</v>
      </c>
      <c r="G29">
        <f t="shared" si="18"/>
        <v>0</v>
      </c>
      <c r="H29" s="5" t="e">
        <f t="shared" si="19"/>
        <v>#DIV/0!</v>
      </c>
      <c r="I29" s="31" t="e">
        <f t="shared" si="20"/>
        <v>#DIV/0!</v>
      </c>
      <c r="J29" s="6"/>
      <c r="K29" s="7"/>
      <c r="L29" s="7">
        <f t="shared" si="21"/>
        <v>0</v>
      </c>
      <c r="M29" s="7">
        <f t="shared" si="22"/>
        <v>0</v>
      </c>
      <c r="N29" s="7" t="e">
        <f t="shared" si="23"/>
        <v>#DIV/0!</v>
      </c>
      <c r="O29" s="7" t="e">
        <f t="shared" si="24"/>
        <v>#DIV/0!</v>
      </c>
      <c r="P29" s="8"/>
      <c r="Q29" s="7" t="e">
        <f t="shared" si="25"/>
        <v>#DIV/0!</v>
      </c>
      <c r="R29" s="7" t="e">
        <f t="shared" si="26"/>
        <v>#DIV/0!</v>
      </c>
      <c r="S29" s="7" t="e">
        <f t="shared" si="27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90" zoomScaleNormal="90" zoomScalePageLayoutView="90" workbookViewId="0">
      <selection activeCell="T5" sqref="T5:T31"/>
    </sheetView>
  </sheetViews>
  <sheetFormatPr baseColWidth="10" defaultRowHeight="14" x14ac:dyDescent="0"/>
  <cols>
    <col min="2" max="2" width="17.6640625" bestFit="1" customWidth="1"/>
    <col min="4" max="4" width="14.6640625" customWidth="1"/>
    <col min="11" max="11" width="19.6640625" bestFit="1" customWidth="1"/>
    <col min="12" max="13" width="19.1640625" bestFit="1" customWidth="1"/>
    <col min="14" max="14" width="23.6640625" bestFit="1" customWidth="1"/>
  </cols>
  <sheetData>
    <row r="1" spans="1:24">
      <c r="A1" s="160" t="s">
        <v>1</v>
      </c>
      <c r="B1" s="161"/>
      <c r="C1" s="9" t="s">
        <v>16</v>
      </c>
      <c r="D1" s="9" t="s">
        <v>18</v>
      </c>
      <c r="E1" s="9" t="s">
        <v>17</v>
      </c>
      <c r="F1" s="9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  <c r="O1" s="11" t="s">
        <v>27</v>
      </c>
      <c r="P1" s="11" t="s">
        <v>28</v>
      </c>
      <c r="Q1" s="11" t="s">
        <v>29</v>
      </c>
      <c r="R1" s="12" t="s">
        <v>30</v>
      </c>
      <c r="S1" s="12" t="s">
        <v>31</v>
      </c>
      <c r="T1" s="12" t="s">
        <v>32</v>
      </c>
    </row>
    <row r="2" spans="1:24">
      <c r="A2" s="10"/>
      <c r="B2" s="10"/>
      <c r="C2" s="13"/>
      <c r="D2" s="13"/>
      <c r="E2" s="13"/>
      <c r="F2" s="13" t="s">
        <v>33</v>
      </c>
      <c r="G2" s="13" t="s">
        <v>34</v>
      </c>
      <c r="H2" s="13" t="s">
        <v>35</v>
      </c>
      <c r="I2" s="13"/>
      <c r="J2" s="14"/>
      <c r="K2" s="14" t="s">
        <v>36</v>
      </c>
      <c r="L2" s="14" t="s">
        <v>37</v>
      </c>
      <c r="M2" s="14" t="s">
        <v>37</v>
      </c>
      <c r="N2" s="14" t="s">
        <v>36</v>
      </c>
      <c r="O2" s="14" t="s">
        <v>38</v>
      </c>
      <c r="P2" s="14"/>
      <c r="Q2" s="15"/>
      <c r="R2" s="16"/>
      <c r="S2" s="16"/>
      <c r="T2" s="16"/>
    </row>
    <row r="3" spans="1:24" ht="15" thickBot="1">
      <c r="A3" s="10"/>
      <c r="B3" s="10"/>
      <c r="C3" s="17" t="s">
        <v>39</v>
      </c>
      <c r="D3" s="17" t="s">
        <v>40</v>
      </c>
      <c r="E3" s="17" t="s">
        <v>39</v>
      </c>
      <c r="F3" s="17" t="s">
        <v>40</v>
      </c>
      <c r="G3" s="18" t="s">
        <v>39</v>
      </c>
      <c r="H3" s="18" t="s">
        <v>41</v>
      </c>
      <c r="I3" s="18" t="s">
        <v>42</v>
      </c>
      <c r="J3" s="18" t="s">
        <v>39</v>
      </c>
      <c r="K3" s="18" t="s">
        <v>39</v>
      </c>
      <c r="L3" s="18" t="s">
        <v>39</v>
      </c>
      <c r="M3" s="18" t="s">
        <v>39</v>
      </c>
      <c r="N3" s="18" t="s">
        <v>39</v>
      </c>
      <c r="O3" s="18" t="s">
        <v>39</v>
      </c>
      <c r="P3" s="18"/>
      <c r="Q3" s="18"/>
      <c r="R3" s="12" t="s">
        <v>42</v>
      </c>
      <c r="S3" s="12" t="s">
        <v>39</v>
      </c>
      <c r="T3" s="12" t="s">
        <v>39</v>
      </c>
      <c r="U3" s="12" t="s">
        <v>156</v>
      </c>
    </row>
    <row r="4" spans="1:24" ht="15" thickTop="1">
      <c r="A4" s="10"/>
      <c r="B4" s="19"/>
      <c r="C4" s="20"/>
      <c r="D4" s="20"/>
      <c r="E4" s="20"/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</row>
    <row r="5" spans="1:24">
      <c r="A5" s="10">
        <v>1</v>
      </c>
      <c r="B5" s="30" t="s">
        <v>129</v>
      </c>
      <c r="C5">
        <v>13.519</v>
      </c>
      <c r="D5">
        <f>F5-C5</f>
        <v>4.4620000000000015</v>
      </c>
      <c r="E5" s="26">
        <v>4.5</v>
      </c>
      <c r="F5">
        <v>17.981000000000002</v>
      </c>
      <c r="G5" s="26">
        <f>E5-(F5-C5)</f>
        <v>3.7999999999998479E-2</v>
      </c>
      <c r="H5" s="97">
        <f>G5/E5</f>
        <v>8.4444444444441071E-3</v>
      </c>
      <c r="I5" s="96">
        <f>D5/E5</f>
        <v>0.99155555555555586</v>
      </c>
      <c r="J5" s="23">
        <v>10.441000000000001</v>
      </c>
      <c r="K5" s="25">
        <v>25.553000000000001</v>
      </c>
      <c r="L5" s="23">
        <v>15.112</v>
      </c>
      <c r="M5" s="25">
        <f>I5*L5</f>
        <v>14.984387555555561</v>
      </c>
      <c r="N5" s="10">
        <v>31.21</v>
      </c>
      <c r="O5" s="23">
        <f t="shared" ref="O5:O12" si="0">N5-J5</f>
        <v>20.768999999999998</v>
      </c>
      <c r="P5" s="24">
        <f t="shared" ref="P5:P12" si="1">(L5-M5)/(O5-M5)</f>
        <v>2.2060673151405152E-2</v>
      </c>
      <c r="Q5" s="26">
        <f t="shared" ref="Q5:Q12" si="2">(((O5-M5)*0.6)+M5)/L5</f>
        <v>1.2212251867537203</v>
      </c>
      <c r="R5" s="10"/>
      <c r="S5">
        <v>15.6</v>
      </c>
      <c r="T5" s="27">
        <f t="shared" ref="T5:T12" si="3">S5*(Q5-1)</f>
        <v>3.451112913358036</v>
      </c>
      <c r="U5">
        <v>1</v>
      </c>
      <c r="X5" s="30"/>
    </row>
    <row r="6" spans="1:24">
      <c r="A6" s="105">
        <v>2</v>
      </c>
      <c r="B6" s="30" t="s">
        <v>130</v>
      </c>
      <c r="C6">
        <v>13.622</v>
      </c>
      <c r="D6">
        <f t="shared" ref="D6:D16" si="4">F6-C6</f>
        <v>3.9969999999999999</v>
      </c>
      <c r="E6" s="26">
        <v>4.0209999999999999</v>
      </c>
      <c r="F6">
        <v>17.619</v>
      </c>
      <c r="G6" s="26">
        <f t="shared" ref="G6:G16" si="5">E6-(F6-C6)</f>
        <v>2.4000000000000021E-2</v>
      </c>
      <c r="H6" s="97">
        <f t="shared" ref="H6:H16" si="6">G6/E6</f>
        <v>5.9686645113155986E-3</v>
      </c>
      <c r="I6" s="96">
        <f t="shared" ref="I6:I16" si="7">D6/E6</f>
        <v>0.99403133548868439</v>
      </c>
      <c r="J6" s="23">
        <v>10.571</v>
      </c>
      <c r="K6" s="25">
        <v>21.492999999999999</v>
      </c>
      <c r="L6" s="23">
        <v>10.923</v>
      </c>
      <c r="M6" s="25">
        <f t="shared" ref="M6:M11" si="8">I6*L6</f>
        <v>10.8578042775429</v>
      </c>
      <c r="N6" s="10">
        <v>25.045000000000002</v>
      </c>
      <c r="O6" s="23">
        <f t="shared" si="0"/>
        <v>14.474000000000002</v>
      </c>
      <c r="P6" s="24">
        <f t="shared" si="1"/>
        <v>1.8028814660728861E-2</v>
      </c>
      <c r="Q6" s="26">
        <f t="shared" si="2"/>
        <v>1.1926688374088767</v>
      </c>
      <c r="R6" s="10"/>
      <c r="S6">
        <v>15.8</v>
      </c>
      <c r="T6" s="27">
        <f t="shared" si="3"/>
        <v>3.0441676310602528</v>
      </c>
      <c r="U6">
        <v>2</v>
      </c>
      <c r="X6" s="30"/>
    </row>
    <row r="7" spans="1:24">
      <c r="A7" s="105">
        <v>3</v>
      </c>
      <c r="B7" s="30" t="s">
        <v>131</v>
      </c>
      <c r="C7">
        <v>13.615</v>
      </c>
      <c r="D7">
        <f t="shared" si="4"/>
        <v>3.2120000000000015</v>
      </c>
      <c r="E7" s="26">
        <v>3.2349999999999999</v>
      </c>
      <c r="F7">
        <v>16.827000000000002</v>
      </c>
      <c r="G7" s="26">
        <f t="shared" si="5"/>
        <v>2.2999999999998355E-2</v>
      </c>
      <c r="H7" s="97">
        <f t="shared" si="6"/>
        <v>7.1097372488402952E-3</v>
      </c>
      <c r="I7" s="96">
        <f t="shared" si="7"/>
        <v>0.99289026275115966</v>
      </c>
      <c r="J7" s="23">
        <v>10.59</v>
      </c>
      <c r="K7" s="25">
        <v>21.39</v>
      </c>
      <c r="L7" s="23">
        <v>10.801</v>
      </c>
      <c r="M7" s="25">
        <f t="shared" si="8"/>
        <v>10.724207727975276</v>
      </c>
      <c r="N7" s="10">
        <v>24.725000000000001</v>
      </c>
      <c r="O7" s="23">
        <f t="shared" si="0"/>
        <v>14.135000000000002</v>
      </c>
      <c r="P7" s="24">
        <f t="shared" si="1"/>
        <v>2.2514496896974073E-2</v>
      </c>
      <c r="Q7" s="26">
        <f t="shared" si="2"/>
        <v>1.1823611787047599</v>
      </c>
      <c r="R7" s="19"/>
      <c r="S7">
        <v>15.5</v>
      </c>
      <c r="T7" s="27">
        <f t="shared" si="3"/>
        <v>2.8265982699237782</v>
      </c>
      <c r="U7">
        <v>3</v>
      </c>
      <c r="W7" s="4"/>
      <c r="X7" s="30"/>
    </row>
    <row r="8" spans="1:24">
      <c r="A8" s="105">
        <v>4</v>
      </c>
      <c r="B8" s="30" t="s">
        <v>132</v>
      </c>
      <c r="C8">
        <v>13.712999999999999</v>
      </c>
      <c r="D8">
        <f t="shared" si="4"/>
        <v>3.6250000000000018</v>
      </c>
      <c r="E8" s="26">
        <v>3.6789999999999998</v>
      </c>
      <c r="F8">
        <v>17.338000000000001</v>
      </c>
      <c r="G8" s="26">
        <f t="shared" si="5"/>
        <v>5.399999999999805E-2</v>
      </c>
      <c r="H8" s="97">
        <f t="shared" si="6"/>
        <v>1.4677901603696128E-2</v>
      </c>
      <c r="I8" s="96">
        <f t="shared" si="7"/>
        <v>0.98532209839630391</v>
      </c>
      <c r="J8" s="23">
        <v>10.593999999999999</v>
      </c>
      <c r="K8" s="25">
        <v>21.02</v>
      </c>
      <c r="L8" s="23">
        <v>10.426</v>
      </c>
      <c r="M8" s="25">
        <f t="shared" si="8"/>
        <v>10.272968197879864</v>
      </c>
      <c r="N8" s="10">
        <v>25.975999999999999</v>
      </c>
      <c r="O8" s="23">
        <f t="shared" si="0"/>
        <v>15.382</v>
      </c>
      <c r="P8" s="24">
        <f t="shared" si="1"/>
        <v>2.9953190359204886E-2</v>
      </c>
      <c r="Q8" s="26">
        <f t="shared" si="2"/>
        <v>1.2793388911521144</v>
      </c>
      <c r="R8" s="10"/>
      <c r="S8">
        <v>15.4</v>
      </c>
      <c r="T8" s="27">
        <f t="shared" si="3"/>
        <v>4.3018189237425624</v>
      </c>
      <c r="U8">
        <v>4</v>
      </c>
      <c r="W8" s="4"/>
      <c r="X8" s="30"/>
    </row>
    <row r="9" spans="1:24">
      <c r="A9" s="105">
        <v>5</v>
      </c>
      <c r="B9" s="30" t="s">
        <v>133</v>
      </c>
      <c r="C9">
        <v>13.741</v>
      </c>
      <c r="D9">
        <f t="shared" si="4"/>
        <v>3.1069999999999993</v>
      </c>
      <c r="E9" s="26">
        <v>3.145</v>
      </c>
      <c r="F9">
        <v>16.847999999999999</v>
      </c>
      <c r="G9" s="26">
        <f t="shared" si="5"/>
        <v>3.80000000000007E-2</v>
      </c>
      <c r="H9" s="97">
        <f t="shared" si="6"/>
        <v>1.208267090620054E-2</v>
      </c>
      <c r="I9" s="96">
        <f t="shared" si="7"/>
        <v>0.98791732909379948</v>
      </c>
      <c r="J9" s="23">
        <v>10.689</v>
      </c>
      <c r="K9" s="25">
        <v>21.114000000000001</v>
      </c>
      <c r="L9" s="23">
        <v>10.425000000000001</v>
      </c>
      <c r="M9" s="25">
        <f t="shared" si="8"/>
        <v>10.29903815580286</v>
      </c>
      <c r="N9" s="10">
        <v>25.524000000000001</v>
      </c>
      <c r="O9" s="23">
        <f t="shared" si="0"/>
        <v>14.835000000000001</v>
      </c>
      <c r="P9" s="24">
        <f t="shared" si="1"/>
        <v>2.7769599596232035E-2</v>
      </c>
      <c r="Q9" s="26">
        <f t="shared" si="2"/>
        <v>1.2489798812778075</v>
      </c>
      <c r="R9" s="10"/>
      <c r="S9">
        <v>15.3</v>
      </c>
      <c r="T9" s="27">
        <f t="shared" si="3"/>
        <v>3.8093921835504543</v>
      </c>
      <c r="U9">
        <v>5</v>
      </c>
      <c r="X9" s="30"/>
    </row>
    <row r="10" spans="1:24">
      <c r="A10" s="105">
        <v>6</v>
      </c>
      <c r="B10" s="30" t="s">
        <v>134</v>
      </c>
      <c r="C10">
        <v>13.667999999999999</v>
      </c>
      <c r="D10">
        <f t="shared" si="4"/>
        <v>3.2160000000000011</v>
      </c>
      <c r="E10" s="26">
        <v>3.2469999999999999</v>
      </c>
      <c r="F10">
        <v>16.884</v>
      </c>
      <c r="G10" s="26">
        <f t="shared" si="5"/>
        <v>3.0999999999998806E-2</v>
      </c>
      <c r="H10" s="97">
        <f t="shared" si="6"/>
        <v>9.5472744071446892E-3</v>
      </c>
      <c r="I10" s="96">
        <f t="shared" si="7"/>
        <v>0.99045272559285535</v>
      </c>
      <c r="J10" s="23">
        <v>10.622999999999999</v>
      </c>
      <c r="K10" s="25">
        <v>20.8</v>
      </c>
      <c r="L10" s="23">
        <v>10.175000000000001</v>
      </c>
      <c r="M10" s="25">
        <f t="shared" si="8"/>
        <v>10.077856482907304</v>
      </c>
      <c r="N10" s="10">
        <v>25.132000000000001</v>
      </c>
      <c r="O10" s="23">
        <f t="shared" si="0"/>
        <v>14.509000000000002</v>
      </c>
      <c r="P10" s="24">
        <f t="shared" si="1"/>
        <v>2.1922900199006223E-2</v>
      </c>
      <c r="Q10" s="26">
        <f t="shared" si="2"/>
        <v>1.2517486578047099</v>
      </c>
      <c r="R10" s="10"/>
      <c r="S10">
        <v>15.3</v>
      </c>
      <c r="T10" s="27">
        <f t="shared" si="3"/>
        <v>3.8517544644120618</v>
      </c>
      <c r="U10">
        <v>6</v>
      </c>
      <c r="X10" s="30"/>
    </row>
    <row r="11" spans="1:24">
      <c r="A11" s="105">
        <v>7</v>
      </c>
      <c r="B11" s="30" t="s">
        <v>135</v>
      </c>
      <c r="C11">
        <v>13.819000000000001</v>
      </c>
      <c r="D11">
        <f t="shared" si="4"/>
        <v>2.900999999999998</v>
      </c>
      <c r="E11" s="26">
        <v>2.9369999999999998</v>
      </c>
      <c r="F11">
        <v>16.72</v>
      </c>
      <c r="G11" s="26">
        <f t="shared" si="5"/>
        <v>3.6000000000001808E-2</v>
      </c>
      <c r="H11" s="97">
        <f t="shared" si="6"/>
        <v>1.2257405515833099E-2</v>
      </c>
      <c r="I11" s="96">
        <f t="shared" si="7"/>
        <v>0.9877425944841669</v>
      </c>
      <c r="J11" s="10">
        <v>10.673</v>
      </c>
      <c r="K11" s="23">
        <v>21.379000000000001</v>
      </c>
      <c r="L11" s="10">
        <v>10.706</v>
      </c>
      <c r="M11" s="25">
        <f t="shared" si="8"/>
        <v>10.57477221654749</v>
      </c>
      <c r="N11" s="19">
        <v>28.050999999999998</v>
      </c>
      <c r="O11" s="23">
        <f t="shared" si="0"/>
        <v>17.378</v>
      </c>
      <c r="P11" s="24">
        <f t="shared" si="1"/>
        <v>1.9289047438878115E-2</v>
      </c>
      <c r="Q11" s="26">
        <f t="shared" si="2"/>
        <v>1.3690182034951426</v>
      </c>
      <c r="R11" s="10"/>
      <c r="S11" s="26">
        <v>15.46</v>
      </c>
      <c r="T11" s="27">
        <f t="shared" si="3"/>
        <v>5.7050214260349046</v>
      </c>
      <c r="U11">
        <v>7</v>
      </c>
      <c r="W11" s="4"/>
      <c r="X11" s="30"/>
    </row>
    <row r="12" spans="1:24">
      <c r="A12" s="105">
        <v>8</v>
      </c>
      <c r="B12" s="30" t="s">
        <v>136</v>
      </c>
      <c r="C12">
        <v>13.821</v>
      </c>
      <c r="D12">
        <f t="shared" si="4"/>
        <v>3.288000000000002</v>
      </c>
      <c r="E12" s="26">
        <v>3.34</v>
      </c>
      <c r="F12">
        <v>17.109000000000002</v>
      </c>
      <c r="G12" s="26">
        <f t="shared" si="5"/>
        <v>5.1999999999997826E-2</v>
      </c>
      <c r="H12" s="97">
        <f t="shared" si="6"/>
        <v>1.5568862275448452E-2</v>
      </c>
      <c r="I12" s="96">
        <f t="shared" si="7"/>
        <v>0.9844311377245516</v>
      </c>
      <c r="J12" s="19">
        <v>10.634</v>
      </c>
      <c r="K12" s="23">
        <v>21.286000000000001</v>
      </c>
      <c r="L12" s="19">
        <v>10.651</v>
      </c>
      <c r="M12" s="25">
        <f>I12*L12</f>
        <v>10.485176047904199</v>
      </c>
      <c r="N12" s="19">
        <v>28.597999999999999</v>
      </c>
      <c r="O12" s="23">
        <f t="shared" si="0"/>
        <v>17.963999999999999</v>
      </c>
      <c r="P12" s="24">
        <f t="shared" si="1"/>
        <v>2.2172463633046459E-2</v>
      </c>
      <c r="Q12" s="26">
        <f t="shared" si="2"/>
        <v>1.4057337732759063</v>
      </c>
      <c r="R12" s="19"/>
      <c r="S12" s="26">
        <v>15.5</v>
      </c>
      <c r="T12" s="27">
        <f t="shared" si="3"/>
        <v>6.2888734857765476</v>
      </c>
      <c r="U12">
        <v>8</v>
      </c>
      <c r="W12" s="4"/>
      <c r="X12" s="30"/>
    </row>
    <row r="13" spans="1:24">
      <c r="A13" s="105">
        <v>9</v>
      </c>
      <c r="B13" s="30" t="s">
        <v>137</v>
      </c>
      <c r="C13">
        <v>13.762</v>
      </c>
      <c r="D13">
        <f t="shared" si="4"/>
        <v>3.4450000000000003</v>
      </c>
      <c r="E13" s="26">
        <v>3.476</v>
      </c>
      <c r="F13">
        <v>17.207000000000001</v>
      </c>
      <c r="G13" s="26">
        <f t="shared" si="5"/>
        <v>3.0999999999999694E-2</v>
      </c>
      <c r="H13" s="97">
        <f t="shared" si="6"/>
        <v>8.9182968929803503E-3</v>
      </c>
      <c r="I13" s="96">
        <f t="shared" si="7"/>
        <v>0.9910817031070196</v>
      </c>
      <c r="J13" s="23">
        <v>10.689</v>
      </c>
      <c r="K13" s="23">
        <v>22.774999999999999</v>
      </c>
      <c r="L13" s="23">
        <v>12.09</v>
      </c>
      <c r="M13" s="23">
        <f>I13*L13</f>
        <v>11.982177790563867</v>
      </c>
      <c r="N13" s="19">
        <v>28.166</v>
      </c>
      <c r="O13" s="23">
        <f>N13-J13</f>
        <v>17.477</v>
      </c>
      <c r="P13" s="24">
        <f>(L13-M13)/(O13-M13)</f>
        <v>1.9622511034291943E-2</v>
      </c>
      <c r="Q13" s="26">
        <f>(((O13-M13)*0.6)+M13)/L13</f>
        <v>1.2637775943941727</v>
      </c>
      <c r="R13" s="28"/>
      <c r="S13" s="26">
        <v>15.4</v>
      </c>
      <c r="T13" s="27">
        <f>S13*(Q13-1)</f>
        <v>4.0621749536702598</v>
      </c>
      <c r="U13">
        <v>9</v>
      </c>
      <c r="W13" s="4"/>
      <c r="X13" s="30"/>
    </row>
    <row r="14" spans="1:24">
      <c r="A14" s="105">
        <v>10</v>
      </c>
      <c r="B14" s="30" t="s">
        <v>138</v>
      </c>
      <c r="C14">
        <v>13.648999999999999</v>
      </c>
      <c r="D14">
        <f t="shared" si="4"/>
        <v>3.0400000000000009</v>
      </c>
      <c r="E14" s="26">
        <v>3.1480000000000001</v>
      </c>
      <c r="F14">
        <v>16.689</v>
      </c>
      <c r="G14" s="26">
        <f t="shared" si="5"/>
        <v>0.10799999999999921</v>
      </c>
      <c r="H14" s="97">
        <f t="shared" si="6"/>
        <v>3.430749682337967E-2</v>
      </c>
      <c r="I14" s="96">
        <f t="shared" si="7"/>
        <v>0.96569250317662036</v>
      </c>
      <c r="J14" s="25">
        <v>10.507999999999999</v>
      </c>
      <c r="K14" s="23">
        <v>21.895</v>
      </c>
      <c r="L14" s="23">
        <v>11.385</v>
      </c>
      <c r="M14" s="23">
        <f>I14*L14</f>
        <v>10.994409148665822</v>
      </c>
      <c r="N14" s="19">
        <v>28.456</v>
      </c>
      <c r="O14" s="23">
        <f>N14-J14</f>
        <v>17.948</v>
      </c>
      <c r="P14" s="24">
        <f>(L14-M14)/(O14-M14)</f>
        <v>5.6171100613323484E-2</v>
      </c>
      <c r="Q14" s="26">
        <f>(((O14-M14)*0.6)+M14)/L14</f>
        <v>1.3321531541033227</v>
      </c>
      <c r="R14" s="28"/>
      <c r="S14" s="26">
        <v>15.3</v>
      </c>
      <c r="T14" s="27">
        <f>S14*(Q14-1)</f>
        <v>5.0819432577808374</v>
      </c>
      <c r="U14">
        <v>10</v>
      </c>
      <c r="X14" s="30"/>
    </row>
    <row r="15" spans="1:24">
      <c r="A15" s="105">
        <v>11</v>
      </c>
      <c r="B15" s="30" t="s">
        <v>139</v>
      </c>
      <c r="C15">
        <v>13.534000000000001</v>
      </c>
      <c r="D15">
        <f t="shared" si="4"/>
        <v>3.7829999999999995</v>
      </c>
      <c r="E15" s="26">
        <v>3.9119999999999999</v>
      </c>
      <c r="F15">
        <v>17.317</v>
      </c>
      <c r="G15" s="26">
        <f t="shared" si="5"/>
        <v>0.12900000000000045</v>
      </c>
      <c r="H15" s="97">
        <f t="shared" si="6"/>
        <v>3.2975460122699501E-2</v>
      </c>
      <c r="I15" s="96">
        <f t="shared" si="7"/>
        <v>0.96702453987730053</v>
      </c>
      <c r="J15" s="29">
        <v>10.371</v>
      </c>
      <c r="K15" s="23">
        <v>21.901</v>
      </c>
      <c r="L15" s="23">
        <v>11.529</v>
      </c>
      <c r="M15" s="23">
        <f>I15*L15</f>
        <v>11.148825920245399</v>
      </c>
      <c r="N15" s="19">
        <v>31.03</v>
      </c>
      <c r="O15" s="23">
        <f>N15-J15</f>
        <v>20.658999999999999</v>
      </c>
      <c r="P15" s="24">
        <f t="shared" ref="P15" si="9">(L15-M15)/(O15-M15)</f>
        <v>3.9975512179521673E-2</v>
      </c>
      <c r="Q15" s="26">
        <f>(((O15-M15)*0.6)+M15)/L15</f>
        <v>1.4619594386415264</v>
      </c>
      <c r="R15" s="28"/>
      <c r="S15" s="26">
        <v>15.4</v>
      </c>
      <c r="T15" s="27">
        <f>S15*(Q15-1)</f>
        <v>7.1141753550795075</v>
      </c>
      <c r="U15">
        <v>11</v>
      </c>
      <c r="X15" s="30"/>
    </row>
    <row r="16" spans="1:24">
      <c r="A16" s="105">
        <v>12</v>
      </c>
      <c r="B16" s="30" t="s">
        <v>140</v>
      </c>
      <c r="C16">
        <v>13.595000000000001</v>
      </c>
      <c r="D16">
        <f t="shared" si="4"/>
        <v>2.8729999999999993</v>
      </c>
      <c r="E16" s="26">
        <v>2.9670000000000001</v>
      </c>
      <c r="F16">
        <v>16.468</v>
      </c>
      <c r="G16" s="26">
        <f t="shared" si="5"/>
        <v>9.400000000000075E-2</v>
      </c>
      <c r="H16" s="97">
        <f t="shared" si="6"/>
        <v>3.1681833501853975E-2</v>
      </c>
      <c r="I16" s="96">
        <f t="shared" si="7"/>
        <v>0.96831816649814606</v>
      </c>
      <c r="J16" s="29">
        <v>10.426</v>
      </c>
      <c r="K16" s="23">
        <v>26.603000000000002</v>
      </c>
      <c r="L16" s="23">
        <v>16.18</v>
      </c>
      <c r="M16" s="23">
        <f t="shared" ref="M16" si="10">I16*L16</f>
        <v>15.667387933940002</v>
      </c>
      <c r="N16" s="19">
        <v>36.6</v>
      </c>
      <c r="O16" s="23">
        <f t="shared" ref="O16" si="11">N16-J16</f>
        <v>26.173999999999999</v>
      </c>
      <c r="P16" s="24">
        <f>(L16-M16)/(O16-M16)</f>
        <v>4.8789473032502285E-2</v>
      </c>
      <c r="Q16" s="26">
        <f t="shared" ref="Q16" si="12">(((O16-M16)*0.6)+M16)/L16</f>
        <v>1.3579329526313968</v>
      </c>
      <c r="R16" s="28"/>
      <c r="S16" s="26">
        <v>15.8</v>
      </c>
      <c r="T16" s="27">
        <f t="shared" ref="T16" si="13">S16*(Q16-1)</f>
        <v>5.6553406515760694</v>
      </c>
      <c r="U16">
        <v>12</v>
      </c>
      <c r="X16" s="30"/>
    </row>
    <row r="17" spans="1:22">
      <c r="A17" s="105">
        <v>13</v>
      </c>
      <c r="B17" t="s">
        <v>141</v>
      </c>
      <c r="C17">
        <v>13.618</v>
      </c>
      <c r="D17">
        <f t="shared" ref="D17:D31" si="14">F17-C17</f>
        <v>3.0789999999999988</v>
      </c>
      <c r="E17" s="26">
        <v>3.1850000000000001</v>
      </c>
      <c r="F17">
        <v>16.696999999999999</v>
      </c>
      <c r="G17" s="26">
        <f t="shared" ref="G17:G31" si="15">E17-(F17-C17)</f>
        <v>0.1060000000000012</v>
      </c>
      <c r="H17" s="97">
        <f t="shared" ref="H17:H31" si="16">G17/E17</f>
        <v>3.3281004709576519E-2</v>
      </c>
      <c r="I17" s="96">
        <f t="shared" ref="I17:I31" si="17">D17/E17</f>
        <v>0.96671899529042349</v>
      </c>
      <c r="J17" s="29">
        <v>10.551</v>
      </c>
      <c r="K17" s="23">
        <v>22.698</v>
      </c>
      <c r="L17" s="23">
        <v>12.146000000000001</v>
      </c>
      <c r="M17" s="23">
        <f t="shared" ref="M17:M31" si="18">I17*L17</f>
        <v>11.741768916797485</v>
      </c>
      <c r="N17" s="19">
        <v>32.162999999999997</v>
      </c>
      <c r="O17" s="23">
        <f t="shared" ref="O17:O31" si="19">N17-J17</f>
        <v>21.611999999999995</v>
      </c>
      <c r="P17" s="24">
        <f t="shared" ref="P17:P31" si="20">(L17-M17)/(O17-M17)</f>
        <v>4.0954571356535942E-2</v>
      </c>
      <c r="Q17" s="26">
        <f t="shared" ref="Q17:Q31" si="21">(((O17-M17)*0.6)+M17)/L17</f>
        <v>1.4542983341609574</v>
      </c>
      <c r="R17" s="28"/>
      <c r="S17" s="26">
        <v>15.07</v>
      </c>
      <c r="T17" s="27">
        <f t="shared" ref="T17:T31" si="22">S17*(Q17-1)</f>
        <v>6.8462758958056291</v>
      </c>
      <c r="U17">
        <v>13</v>
      </c>
    </row>
    <row r="18" spans="1:22">
      <c r="A18" s="105">
        <v>14</v>
      </c>
      <c r="B18" t="s">
        <v>142</v>
      </c>
      <c r="C18">
        <v>13.688000000000001</v>
      </c>
      <c r="D18">
        <f t="shared" si="14"/>
        <v>3.4990000000000006</v>
      </c>
      <c r="E18" s="26">
        <v>3.6360000000000001</v>
      </c>
      <c r="F18">
        <v>17.187000000000001</v>
      </c>
      <c r="G18" s="26">
        <f t="shared" si="15"/>
        <v>0.13699999999999957</v>
      </c>
      <c r="H18" s="97">
        <f t="shared" si="16"/>
        <v>3.7678767876787561E-2</v>
      </c>
      <c r="I18" s="96">
        <f t="shared" si="17"/>
        <v>0.96232123212321241</v>
      </c>
      <c r="J18" s="29">
        <v>10.503</v>
      </c>
      <c r="K18" s="23">
        <v>22.635999999999999</v>
      </c>
      <c r="L18" s="23">
        <v>12.132999999999999</v>
      </c>
      <c r="M18" s="23">
        <f t="shared" si="18"/>
        <v>11.675843509350935</v>
      </c>
      <c r="N18" s="19">
        <v>31.744</v>
      </c>
      <c r="O18" s="23">
        <f t="shared" si="19"/>
        <v>21.241</v>
      </c>
      <c r="P18" s="24">
        <f t="shared" si="20"/>
        <v>4.7793937411895138E-2</v>
      </c>
      <c r="Q18" s="26">
        <f t="shared" si="21"/>
        <v>1.4353364710904455</v>
      </c>
      <c r="R18" s="28"/>
      <c r="S18" s="26">
        <v>14.9</v>
      </c>
      <c r="T18" s="27">
        <f t="shared" si="22"/>
        <v>6.4865134192476379</v>
      </c>
      <c r="U18">
        <v>14</v>
      </c>
    </row>
    <row r="19" spans="1:22">
      <c r="A19" s="105">
        <v>15</v>
      </c>
      <c r="B19" t="s">
        <v>143</v>
      </c>
      <c r="C19">
        <v>13.763</v>
      </c>
      <c r="D19">
        <f t="shared" si="14"/>
        <v>3.5029999999999983</v>
      </c>
      <c r="E19" s="26">
        <v>3.657</v>
      </c>
      <c r="F19">
        <v>17.265999999999998</v>
      </c>
      <c r="G19" s="26">
        <f t="shared" si="15"/>
        <v>0.15400000000000169</v>
      </c>
      <c r="H19" s="97">
        <f t="shared" si="16"/>
        <v>4.2111019961717719E-2</v>
      </c>
      <c r="I19" s="96">
        <f t="shared" si="17"/>
        <v>0.95788898003828227</v>
      </c>
      <c r="J19" s="29">
        <v>10.403</v>
      </c>
      <c r="K19" s="23">
        <v>24.148</v>
      </c>
      <c r="L19" s="23">
        <v>13.744999999999999</v>
      </c>
      <c r="M19" s="23">
        <f t="shared" si="18"/>
        <v>13.166184030626189</v>
      </c>
      <c r="N19" s="19">
        <v>34.186</v>
      </c>
      <c r="O19" s="23">
        <f t="shared" si="19"/>
        <v>23.783000000000001</v>
      </c>
      <c r="P19" s="24">
        <f t="shared" si="20"/>
        <v>5.4518790854387315E-2</v>
      </c>
      <c r="Q19" s="26">
        <f t="shared" si="21"/>
        <v>1.4213367487995983</v>
      </c>
      <c r="R19" s="28"/>
      <c r="S19" s="26">
        <v>15.6</v>
      </c>
      <c r="T19" s="27">
        <f t="shared" si="22"/>
        <v>6.5728532812737326</v>
      </c>
      <c r="U19">
        <v>15</v>
      </c>
    </row>
    <row r="20" spans="1:22">
      <c r="A20" s="105">
        <v>16</v>
      </c>
      <c r="B20" t="s">
        <v>144</v>
      </c>
      <c r="C20">
        <v>13.488</v>
      </c>
      <c r="D20">
        <f t="shared" si="14"/>
        <v>2.963000000000001</v>
      </c>
      <c r="E20" s="26">
        <v>3.0510000000000002</v>
      </c>
      <c r="F20">
        <v>16.451000000000001</v>
      </c>
      <c r="G20" s="26">
        <f t="shared" si="15"/>
        <v>8.799999999999919E-2</v>
      </c>
      <c r="H20" s="97">
        <f t="shared" si="16"/>
        <v>2.884300229432946E-2</v>
      </c>
      <c r="I20" s="96">
        <f t="shared" si="17"/>
        <v>0.97115699770567054</v>
      </c>
      <c r="J20" s="29">
        <v>10.417999999999999</v>
      </c>
      <c r="K20" s="23">
        <v>20.864999999999998</v>
      </c>
      <c r="L20" s="23">
        <v>10.547000000000001</v>
      </c>
      <c r="M20" s="23">
        <f t="shared" si="18"/>
        <v>10.242792854801708</v>
      </c>
      <c r="N20" s="19">
        <v>28.393999999999998</v>
      </c>
      <c r="O20" s="23">
        <f t="shared" si="19"/>
        <v>17.975999999999999</v>
      </c>
      <c r="P20" s="24">
        <f t="shared" si="20"/>
        <v>3.9337772736009136E-2</v>
      </c>
      <c r="Q20" s="26">
        <f t="shared" si="21"/>
        <v>1.411085345778011</v>
      </c>
      <c r="R20" s="28"/>
      <c r="S20" s="26">
        <v>15.58</v>
      </c>
      <c r="T20" s="27">
        <f t="shared" si="22"/>
        <v>6.4047096872214118</v>
      </c>
      <c r="U20">
        <v>16</v>
      </c>
      <c r="V20" s="7"/>
    </row>
    <row r="21" spans="1:22">
      <c r="A21" s="105">
        <v>17</v>
      </c>
      <c r="B21" t="s">
        <v>145</v>
      </c>
      <c r="C21">
        <v>13.555</v>
      </c>
      <c r="D21">
        <f t="shared" si="14"/>
        <v>2.9319999999999986</v>
      </c>
      <c r="E21" s="26">
        <v>3.0150000000000001</v>
      </c>
      <c r="F21">
        <v>16.486999999999998</v>
      </c>
      <c r="G21" s="26">
        <f t="shared" si="15"/>
        <v>8.3000000000001517E-2</v>
      </c>
      <c r="H21" s="97">
        <f t="shared" si="16"/>
        <v>2.7529021558872806E-2</v>
      </c>
      <c r="I21" s="96">
        <f t="shared" si="17"/>
        <v>0.97247097844112718</v>
      </c>
      <c r="J21" s="29">
        <v>10.362</v>
      </c>
      <c r="K21" s="23">
        <v>20.701000000000001</v>
      </c>
      <c r="L21" s="23">
        <v>10.34</v>
      </c>
      <c r="M21" s="23">
        <f t="shared" si="18"/>
        <v>10.055349917081255</v>
      </c>
      <c r="N21" s="19">
        <v>27.475999999999999</v>
      </c>
      <c r="O21" s="23">
        <f t="shared" si="19"/>
        <v>17.113999999999997</v>
      </c>
      <c r="P21" s="24">
        <f t="shared" si="20"/>
        <v>4.0326419297589323E-2</v>
      </c>
      <c r="Q21" s="26">
        <f t="shared" si="21"/>
        <v>1.3820638265795455</v>
      </c>
      <c r="R21" s="28"/>
      <c r="S21" s="26">
        <v>15.5</v>
      </c>
      <c r="T21" s="27">
        <f t="shared" si="22"/>
        <v>5.9219893119829559</v>
      </c>
      <c r="U21">
        <v>17</v>
      </c>
    </row>
    <row r="22" spans="1:22">
      <c r="A22" s="105">
        <v>18</v>
      </c>
      <c r="B22" t="s">
        <v>146</v>
      </c>
      <c r="C22">
        <v>13.617000000000001</v>
      </c>
      <c r="D22">
        <f t="shared" si="14"/>
        <v>3.0399999999999991</v>
      </c>
      <c r="E22" s="26">
        <v>3.177</v>
      </c>
      <c r="F22">
        <v>16.657</v>
      </c>
      <c r="G22" s="26">
        <f t="shared" si="15"/>
        <v>0.1370000000000009</v>
      </c>
      <c r="H22" s="97">
        <f t="shared" si="16"/>
        <v>4.3122442555870603E-2</v>
      </c>
      <c r="I22" s="96">
        <f t="shared" si="17"/>
        <v>0.95687755744412939</v>
      </c>
      <c r="J22" s="29">
        <v>10.349</v>
      </c>
      <c r="K22" s="23">
        <v>21.925999999999998</v>
      </c>
      <c r="L22" s="23">
        <v>11.577999999999999</v>
      </c>
      <c r="M22" s="23">
        <f t="shared" si="18"/>
        <v>11.07872836008813</v>
      </c>
      <c r="N22" s="19">
        <v>29.100999999999999</v>
      </c>
      <c r="O22" s="23">
        <f t="shared" si="19"/>
        <v>18.751999999999999</v>
      </c>
      <c r="P22" s="24">
        <f t="shared" si="20"/>
        <v>6.5066331982169198E-2</v>
      </c>
      <c r="Q22" s="26">
        <f t="shared" si="21"/>
        <v>1.3545250772184534</v>
      </c>
      <c r="R22" s="28"/>
      <c r="S22" s="26">
        <v>15.8</v>
      </c>
      <c r="T22" s="27">
        <f t="shared" si="22"/>
        <v>5.6014962200515637</v>
      </c>
      <c r="U22">
        <v>18</v>
      </c>
    </row>
    <row r="23" spans="1:22">
      <c r="A23" s="105">
        <v>19</v>
      </c>
      <c r="B23" t="s">
        <v>147</v>
      </c>
      <c r="C23">
        <v>13.842000000000001</v>
      </c>
      <c r="D23">
        <f t="shared" si="14"/>
        <v>3.5589999999999993</v>
      </c>
      <c r="E23" s="26">
        <v>3.5870000000000002</v>
      </c>
      <c r="F23">
        <v>17.401</v>
      </c>
      <c r="G23" s="26">
        <f t="shared" si="15"/>
        <v>2.8000000000000913E-2</v>
      </c>
      <c r="H23" s="97">
        <f t="shared" si="16"/>
        <v>7.8059659882913053E-3</v>
      </c>
      <c r="I23" s="96">
        <f t="shared" si="17"/>
        <v>0.99219403401170869</v>
      </c>
      <c r="J23" s="29">
        <v>10.388999999999999</v>
      </c>
      <c r="K23" s="23">
        <v>24.207999999999998</v>
      </c>
      <c r="L23" s="23">
        <v>13.82</v>
      </c>
      <c r="M23" s="23">
        <f t="shared" si="18"/>
        <v>13.712121550041815</v>
      </c>
      <c r="N23" s="19">
        <v>29.379000000000001</v>
      </c>
      <c r="O23" s="23">
        <f t="shared" si="19"/>
        <v>18.990000000000002</v>
      </c>
      <c r="P23" s="24">
        <f t="shared" si="20"/>
        <v>2.0439737478046768E-2</v>
      </c>
      <c r="Q23" s="26">
        <f t="shared" si="21"/>
        <v>1.221334921853598</v>
      </c>
      <c r="R23" s="28"/>
      <c r="S23" s="26">
        <v>15.8</v>
      </c>
      <c r="T23" s="27">
        <f t="shared" si="22"/>
        <v>3.4970917652868492</v>
      </c>
      <c r="U23">
        <v>19</v>
      </c>
    </row>
    <row r="24" spans="1:22">
      <c r="A24" s="105">
        <v>20</v>
      </c>
      <c r="B24" t="s">
        <v>148</v>
      </c>
      <c r="C24">
        <v>13.590999999999999</v>
      </c>
      <c r="D24">
        <f t="shared" si="14"/>
        <v>3.8310000000000013</v>
      </c>
      <c r="E24" s="26">
        <v>3.8879999999999999</v>
      </c>
      <c r="F24">
        <v>17.422000000000001</v>
      </c>
      <c r="G24" s="26">
        <f t="shared" si="15"/>
        <v>5.6999999999998607E-2</v>
      </c>
      <c r="H24" s="97">
        <f t="shared" si="16"/>
        <v>1.4660493827160136E-2</v>
      </c>
      <c r="I24" s="96">
        <f t="shared" si="17"/>
        <v>0.98533950617283983</v>
      </c>
      <c r="J24" s="29">
        <v>10.521000000000001</v>
      </c>
      <c r="K24" s="23">
        <v>22.456</v>
      </c>
      <c r="L24" s="23">
        <v>11.938000000000001</v>
      </c>
      <c r="M24" s="23">
        <f t="shared" si="18"/>
        <v>11.762983024691362</v>
      </c>
      <c r="N24" s="19">
        <v>26.756</v>
      </c>
      <c r="O24" s="23">
        <f t="shared" si="19"/>
        <v>16.234999999999999</v>
      </c>
      <c r="P24" s="24">
        <f t="shared" si="20"/>
        <v>3.9136026601634205E-2</v>
      </c>
      <c r="Q24" s="26">
        <f t="shared" si="21"/>
        <v>1.2101016258901443</v>
      </c>
      <c r="R24" s="28"/>
      <c r="S24" s="26">
        <v>15.8</v>
      </c>
      <c r="T24" s="27">
        <f t="shared" si="22"/>
        <v>3.3196056890642791</v>
      </c>
      <c r="U24">
        <v>20</v>
      </c>
    </row>
    <row r="25" spans="1:22">
      <c r="A25" s="105">
        <v>21</v>
      </c>
      <c r="B25" t="s">
        <v>149</v>
      </c>
      <c r="C25">
        <v>13.593999999999999</v>
      </c>
      <c r="D25">
        <f t="shared" si="14"/>
        <v>3.5969999999999995</v>
      </c>
      <c r="E25" s="26">
        <v>3.6779999999999999</v>
      </c>
      <c r="F25">
        <v>17.190999999999999</v>
      </c>
      <c r="G25" s="26">
        <f t="shared" si="15"/>
        <v>8.1000000000000405E-2</v>
      </c>
      <c r="H25" s="97">
        <f t="shared" si="16"/>
        <v>2.202283849918445E-2</v>
      </c>
      <c r="I25" s="96">
        <f t="shared" si="17"/>
        <v>0.97797716150081559</v>
      </c>
      <c r="J25" s="29">
        <v>10.339</v>
      </c>
      <c r="K25" s="23">
        <v>20.684999999999999</v>
      </c>
      <c r="L25" s="23">
        <v>10.346</v>
      </c>
      <c r="M25" s="23">
        <f t="shared" si="18"/>
        <v>10.118151712887439</v>
      </c>
      <c r="N25" s="19">
        <v>25.084</v>
      </c>
      <c r="O25" s="23">
        <f t="shared" si="19"/>
        <v>14.744999999999999</v>
      </c>
      <c r="P25" s="24">
        <f t="shared" si="20"/>
        <v>4.9244814822911029E-2</v>
      </c>
      <c r="Q25" s="26">
        <f t="shared" si="21"/>
        <v>1.2463039517837788</v>
      </c>
      <c r="R25" s="28"/>
      <c r="S25" s="26">
        <v>15.4</v>
      </c>
      <c r="T25" s="27">
        <f t="shared" si="22"/>
        <v>3.7930808574701942</v>
      </c>
      <c r="U25">
        <v>21</v>
      </c>
    </row>
    <row r="26" spans="1:22">
      <c r="A26" s="105">
        <v>22</v>
      </c>
      <c r="B26" t="s">
        <v>150</v>
      </c>
      <c r="C26">
        <v>13.864000000000001</v>
      </c>
      <c r="D26">
        <f t="shared" si="14"/>
        <v>3.1920000000000002</v>
      </c>
      <c r="E26" s="26">
        <v>3.2749999999999999</v>
      </c>
      <c r="F26">
        <v>17.056000000000001</v>
      </c>
      <c r="G26" s="26">
        <f t="shared" si="15"/>
        <v>8.2999999999999741E-2</v>
      </c>
      <c r="H26" s="97">
        <f t="shared" si="16"/>
        <v>2.5343511450381599E-2</v>
      </c>
      <c r="I26" s="96">
        <f t="shared" si="17"/>
        <v>0.97465648854961839</v>
      </c>
      <c r="J26" s="29">
        <v>10.355</v>
      </c>
      <c r="K26" s="23">
        <v>20.669</v>
      </c>
      <c r="L26" s="23">
        <v>10.316000000000001</v>
      </c>
      <c r="M26" s="23">
        <f t="shared" si="18"/>
        <v>10.054556335877864</v>
      </c>
      <c r="N26" s="19">
        <v>26.73</v>
      </c>
      <c r="O26" s="23">
        <f t="shared" si="19"/>
        <v>16.375</v>
      </c>
      <c r="P26" s="24">
        <f t="shared" si="20"/>
        <v>4.1364764566483851E-2</v>
      </c>
      <c r="Q26" s="26">
        <f t="shared" si="21"/>
        <v>1.3422666279906112</v>
      </c>
      <c r="R26" s="28"/>
      <c r="S26" s="26">
        <v>15.35</v>
      </c>
      <c r="T26" s="27">
        <f t="shared" si="22"/>
        <v>5.253792739655883</v>
      </c>
      <c r="U26">
        <v>22</v>
      </c>
    </row>
    <row r="27" spans="1:22">
      <c r="A27" s="105">
        <v>23</v>
      </c>
      <c r="B27" t="s">
        <v>151</v>
      </c>
      <c r="C27">
        <v>13.938000000000001</v>
      </c>
      <c r="D27">
        <f t="shared" si="14"/>
        <v>3.3040000000000003</v>
      </c>
      <c r="E27" s="26">
        <v>3.3809999999999998</v>
      </c>
      <c r="F27">
        <v>17.242000000000001</v>
      </c>
      <c r="G27" s="26">
        <f t="shared" si="15"/>
        <v>7.6999999999999513E-2</v>
      </c>
      <c r="H27" s="97">
        <f t="shared" si="16"/>
        <v>2.2774327122153066E-2</v>
      </c>
      <c r="I27" s="96">
        <f t="shared" si="17"/>
        <v>0.9772256728778469</v>
      </c>
      <c r="J27" s="29">
        <v>10.353999999999999</v>
      </c>
      <c r="K27" s="23">
        <v>22.742000000000001</v>
      </c>
      <c r="L27" s="23">
        <v>12.388</v>
      </c>
      <c r="M27" s="23">
        <f t="shared" si="18"/>
        <v>12.105871635610768</v>
      </c>
      <c r="N27" s="19">
        <v>28.713999999999999</v>
      </c>
      <c r="O27" s="23">
        <f t="shared" si="19"/>
        <v>18.36</v>
      </c>
      <c r="P27" s="24">
        <f t="shared" si="20"/>
        <v>4.5110740930048701E-2</v>
      </c>
      <c r="Q27" s="26">
        <f t="shared" si="21"/>
        <v>1.2801379281760015</v>
      </c>
      <c r="R27" s="28"/>
      <c r="S27" s="26">
        <v>15.1</v>
      </c>
      <c r="T27" s="27">
        <f t="shared" si="22"/>
        <v>4.2300827154576224</v>
      </c>
      <c r="U27">
        <v>23</v>
      </c>
    </row>
    <row r="28" spans="1:22">
      <c r="A28" s="105">
        <v>24</v>
      </c>
      <c r="B28" t="s">
        <v>152</v>
      </c>
      <c r="C28">
        <v>13.66</v>
      </c>
      <c r="D28">
        <f t="shared" si="14"/>
        <v>3.6030000000000015</v>
      </c>
      <c r="E28" s="26">
        <v>3.6869999999999998</v>
      </c>
      <c r="F28">
        <v>17.263000000000002</v>
      </c>
      <c r="G28" s="26">
        <f t="shared" si="15"/>
        <v>8.3999999999998298E-2</v>
      </c>
      <c r="H28" s="97">
        <f t="shared" si="16"/>
        <v>2.2782750203416951E-2</v>
      </c>
      <c r="I28" s="96">
        <f t="shared" si="17"/>
        <v>0.97721724979658309</v>
      </c>
      <c r="J28" s="29">
        <v>10.385999999999999</v>
      </c>
      <c r="K28" s="23">
        <v>21.213000000000001</v>
      </c>
      <c r="L28" s="23">
        <v>10.83</v>
      </c>
      <c r="M28" s="23">
        <f t="shared" si="18"/>
        <v>10.583262815296996</v>
      </c>
      <c r="N28" s="19">
        <v>26.448</v>
      </c>
      <c r="O28" s="23">
        <f t="shared" si="19"/>
        <v>16.062000000000001</v>
      </c>
      <c r="P28" s="24">
        <f t="shared" si="20"/>
        <v>4.5035411698869383E-2</v>
      </c>
      <c r="Q28" s="26">
        <f t="shared" si="21"/>
        <v>1.2807483957635086</v>
      </c>
      <c r="R28" s="28"/>
      <c r="S28" s="26">
        <v>15.3</v>
      </c>
      <c r="T28" s="27">
        <f t="shared" si="22"/>
        <v>4.2954504551816823</v>
      </c>
      <c r="U28">
        <v>24</v>
      </c>
    </row>
    <row r="29" spans="1:22">
      <c r="A29" s="105">
        <v>25</v>
      </c>
      <c r="B29" t="s">
        <v>153</v>
      </c>
      <c r="C29">
        <v>13.597</v>
      </c>
      <c r="D29">
        <f t="shared" si="14"/>
        <v>2.9380000000000006</v>
      </c>
      <c r="E29" s="26">
        <v>3.0270000000000001</v>
      </c>
      <c r="F29">
        <v>16.535</v>
      </c>
      <c r="G29" s="26">
        <f t="shared" si="15"/>
        <v>8.8999999999999524E-2</v>
      </c>
      <c r="H29" s="97">
        <f t="shared" si="16"/>
        <v>2.9402048232573346E-2</v>
      </c>
      <c r="I29" s="96">
        <f t="shared" si="17"/>
        <v>0.97059795176742669</v>
      </c>
      <c r="J29" s="29">
        <v>10.473000000000001</v>
      </c>
      <c r="K29" s="23">
        <v>20.847999999999999</v>
      </c>
      <c r="L29" s="23">
        <v>10.378</v>
      </c>
      <c r="M29" s="23">
        <f t="shared" si="18"/>
        <v>10.072865543442354</v>
      </c>
      <c r="N29" s="19">
        <v>27.815999999999999</v>
      </c>
      <c r="O29" s="23">
        <f t="shared" si="19"/>
        <v>17.342999999999996</v>
      </c>
      <c r="P29" s="24">
        <f t="shared" si="20"/>
        <v>4.1970950933708694E-2</v>
      </c>
      <c r="Q29" s="26">
        <f t="shared" si="21"/>
        <v>1.3909179242028271</v>
      </c>
      <c r="R29" s="28"/>
      <c r="S29" s="26">
        <v>15.3</v>
      </c>
      <c r="T29" s="27">
        <f t="shared" si="22"/>
        <v>5.9810442403032553</v>
      </c>
      <c r="U29">
        <v>25</v>
      </c>
    </row>
    <row r="30" spans="1:22">
      <c r="A30" s="105">
        <v>26</v>
      </c>
      <c r="B30" t="s">
        <v>154</v>
      </c>
      <c r="C30">
        <v>13.603</v>
      </c>
      <c r="D30">
        <f t="shared" si="14"/>
        <v>2.9670000000000005</v>
      </c>
      <c r="E30" s="26">
        <v>3.05</v>
      </c>
      <c r="F30">
        <v>16.57</v>
      </c>
      <c r="G30" s="26">
        <f t="shared" si="15"/>
        <v>8.2999999999999297E-2</v>
      </c>
      <c r="H30" s="97">
        <f t="shared" si="16"/>
        <v>2.7213114754098131E-2</v>
      </c>
      <c r="I30" s="96">
        <f t="shared" si="17"/>
        <v>0.97278688524590184</v>
      </c>
      <c r="J30" s="29">
        <v>10.433</v>
      </c>
      <c r="K30" s="23">
        <v>20.334</v>
      </c>
      <c r="L30" s="23">
        <v>9.9550000000000001</v>
      </c>
      <c r="M30" s="23">
        <f t="shared" si="18"/>
        <v>9.6840934426229524</v>
      </c>
      <c r="N30" s="19">
        <v>26.49</v>
      </c>
      <c r="O30" s="23">
        <f t="shared" si="19"/>
        <v>16.056999999999999</v>
      </c>
      <c r="P30" s="24">
        <f t="shared" si="20"/>
        <v>4.2509105529478709E-2</v>
      </c>
      <c r="Q30" s="26">
        <f t="shared" si="21"/>
        <v>1.3568897415418564</v>
      </c>
      <c r="R30" s="28"/>
      <c r="S30" s="26">
        <v>15</v>
      </c>
      <c r="T30" s="27">
        <f t="shared" si="22"/>
        <v>5.3533461231278459</v>
      </c>
      <c r="U30">
        <v>26</v>
      </c>
    </row>
    <row r="31" spans="1:22">
      <c r="A31" s="105">
        <v>27</v>
      </c>
      <c r="B31" t="s">
        <v>155</v>
      </c>
      <c r="C31">
        <v>13.762</v>
      </c>
      <c r="D31">
        <f t="shared" si="14"/>
        <v>3.5079999999999991</v>
      </c>
      <c r="E31" s="26">
        <v>3.5870000000000002</v>
      </c>
      <c r="F31">
        <v>17.27</v>
      </c>
      <c r="G31" s="26">
        <f t="shared" si="15"/>
        <v>7.9000000000001069E-2</v>
      </c>
      <c r="H31" s="97">
        <f t="shared" si="16"/>
        <v>2.2023975466964333E-2</v>
      </c>
      <c r="I31" s="96">
        <f t="shared" si="17"/>
        <v>0.97797602453303567</v>
      </c>
      <c r="J31" s="29">
        <v>10.355</v>
      </c>
      <c r="K31" s="23">
        <v>20.64</v>
      </c>
      <c r="L31" s="23">
        <v>10.282999999999999</v>
      </c>
      <c r="M31" s="23">
        <f t="shared" si="18"/>
        <v>10.056527460273205</v>
      </c>
      <c r="N31" s="19">
        <v>26.411999999999999</v>
      </c>
      <c r="O31" s="23">
        <f t="shared" si="19"/>
        <v>16.056999999999999</v>
      </c>
      <c r="P31" s="24">
        <f t="shared" si="20"/>
        <v>3.7742450819899201E-2</v>
      </c>
      <c r="Q31" s="26">
        <f t="shared" si="21"/>
        <v>1.3280959821170166</v>
      </c>
      <c r="R31" s="28"/>
      <c r="S31" s="26">
        <v>15.4</v>
      </c>
      <c r="T31" s="27">
        <f t="shared" si="22"/>
        <v>5.052678124602056</v>
      </c>
      <c r="U31">
        <v>27</v>
      </c>
    </row>
    <row r="42" spans="19:20">
      <c r="T42" t="s">
        <v>123</v>
      </c>
    </row>
    <row r="43" spans="19:20">
      <c r="S43">
        <v>15.6</v>
      </c>
      <c r="T43" s="7">
        <f t="shared" ref="T43:T48" si="23">S43*I5</f>
        <v>15.46826666666667</v>
      </c>
    </row>
    <row r="44" spans="19:20">
      <c r="S44">
        <v>15.8</v>
      </c>
      <c r="T44" s="7">
        <f t="shared" si="23"/>
        <v>15.705695100721215</v>
      </c>
    </row>
    <row r="45" spans="19:20">
      <c r="S45">
        <v>15.5</v>
      </c>
      <c r="T45" s="7">
        <f t="shared" si="23"/>
        <v>15.389799072642974</v>
      </c>
    </row>
    <row r="46" spans="19:20">
      <c r="S46">
        <v>15.4</v>
      </c>
      <c r="T46" s="7">
        <f t="shared" si="23"/>
        <v>15.173960315303081</v>
      </c>
    </row>
    <row r="47" spans="19:20">
      <c r="S47">
        <v>15.3</v>
      </c>
      <c r="T47" s="7">
        <f t="shared" si="23"/>
        <v>15.115135135135132</v>
      </c>
    </row>
    <row r="48" spans="19:20">
      <c r="S48">
        <v>15.3</v>
      </c>
      <c r="T48" s="7">
        <f t="shared" si="23"/>
        <v>15.153926701570688</v>
      </c>
    </row>
  </sheetData>
  <mergeCells count="1">
    <mergeCell ref="A1:B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" sqref="B2:B28"/>
    </sheetView>
  </sheetViews>
  <sheetFormatPr baseColWidth="10" defaultRowHeight="14" x14ac:dyDescent="0"/>
  <cols>
    <col min="2" max="2" width="17.6640625" bestFit="1" customWidth="1"/>
  </cols>
  <sheetData>
    <row r="1" spans="1:10">
      <c r="A1" s="98" t="s">
        <v>115</v>
      </c>
      <c r="B1" s="98" t="s">
        <v>1</v>
      </c>
      <c r="C1" s="98" t="s">
        <v>116</v>
      </c>
      <c r="D1" s="98" t="s">
        <v>117</v>
      </c>
      <c r="E1" s="98" t="s">
        <v>99</v>
      </c>
      <c r="F1" s="98" t="s">
        <v>157</v>
      </c>
      <c r="G1" s="98"/>
      <c r="H1" s="98" t="s">
        <v>116</v>
      </c>
      <c r="I1" s="98" t="s">
        <v>117</v>
      </c>
      <c r="J1" s="98" t="s">
        <v>99</v>
      </c>
    </row>
    <row r="2" spans="1:10">
      <c r="A2" s="99">
        <v>1</v>
      </c>
      <c r="B2" s="99" t="s">
        <v>129</v>
      </c>
      <c r="C2" s="99"/>
      <c r="D2" s="99"/>
      <c r="E2" s="99"/>
      <c r="F2" s="127">
        <v>3.451112913358036</v>
      </c>
      <c r="G2" s="99"/>
      <c r="H2" s="99"/>
      <c r="I2" s="99"/>
      <c r="J2" s="99"/>
    </row>
    <row r="3" spans="1:10">
      <c r="A3" s="99">
        <v>2</v>
      </c>
      <c r="B3" s="99" t="s">
        <v>130</v>
      </c>
      <c r="C3" s="99"/>
      <c r="D3" s="99"/>
      <c r="E3" s="99"/>
      <c r="F3" s="127">
        <v>3.0441676310602528</v>
      </c>
      <c r="G3" s="99"/>
      <c r="H3" s="99"/>
      <c r="I3" s="99"/>
      <c r="J3" s="99"/>
    </row>
    <row r="4" spans="1:10">
      <c r="A4" s="99">
        <v>3</v>
      </c>
      <c r="B4" s="99" t="s">
        <v>131</v>
      </c>
      <c r="C4" s="99"/>
      <c r="D4" s="99"/>
      <c r="E4" s="99"/>
      <c r="F4" s="127">
        <v>2.8265982699237782</v>
      </c>
      <c r="G4" s="99"/>
      <c r="H4" s="99"/>
      <c r="I4" s="99"/>
      <c r="J4" s="99"/>
    </row>
    <row r="5" spans="1:10">
      <c r="A5" s="99">
        <v>4</v>
      </c>
      <c r="B5" s="99" t="s">
        <v>132</v>
      </c>
      <c r="C5" s="99"/>
      <c r="D5" s="99"/>
      <c r="E5" s="99"/>
      <c r="F5" s="127">
        <v>4.3018189237425624</v>
      </c>
      <c r="G5" s="99"/>
      <c r="H5" s="99"/>
      <c r="I5" s="99"/>
      <c r="J5" s="99"/>
    </row>
    <row r="6" spans="1:10">
      <c r="A6" s="99">
        <v>5</v>
      </c>
      <c r="B6" s="99" t="s">
        <v>133</v>
      </c>
      <c r="C6" s="99"/>
      <c r="D6" s="99"/>
      <c r="E6" s="99"/>
      <c r="F6" s="127">
        <v>3.8093921835504543</v>
      </c>
      <c r="G6" s="99"/>
      <c r="H6" s="99"/>
      <c r="I6" s="99"/>
      <c r="J6" s="99"/>
    </row>
    <row r="7" spans="1:10">
      <c r="A7" s="99">
        <v>6</v>
      </c>
      <c r="B7" s="99" t="s">
        <v>134</v>
      </c>
      <c r="C7" s="99"/>
      <c r="D7" s="99"/>
      <c r="E7" s="99"/>
      <c r="F7" s="127">
        <v>3.8517544644120618</v>
      </c>
      <c r="G7" s="99"/>
      <c r="H7" s="99"/>
      <c r="I7" s="99"/>
      <c r="J7" s="99"/>
    </row>
    <row r="8" spans="1:10">
      <c r="A8" s="99">
        <v>7</v>
      </c>
      <c r="B8" s="99" t="s">
        <v>135</v>
      </c>
      <c r="C8" s="99"/>
      <c r="D8" s="99"/>
      <c r="E8" s="99"/>
      <c r="F8" s="127">
        <v>5.7050214260349046</v>
      </c>
      <c r="G8" s="99"/>
      <c r="H8" s="99"/>
      <c r="I8" s="99"/>
      <c r="J8" s="99"/>
    </row>
    <row r="9" spans="1:10">
      <c r="A9" s="99">
        <v>8</v>
      </c>
      <c r="B9" s="99" t="s">
        <v>136</v>
      </c>
      <c r="C9" s="99"/>
      <c r="D9" s="99"/>
      <c r="E9" s="99"/>
      <c r="F9" s="127">
        <v>6.2888734857765476</v>
      </c>
      <c r="G9" s="99"/>
      <c r="H9" s="99"/>
      <c r="I9" s="99"/>
      <c r="J9" s="99"/>
    </row>
    <row r="10" spans="1:10">
      <c r="A10" s="99">
        <v>9</v>
      </c>
      <c r="B10" s="99" t="s">
        <v>137</v>
      </c>
      <c r="C10" s="99"/>
      <c r="D10" s="99"/>
      <c r="E10" s="99"/>
      <c r="F10" s="127">
        <v>4.0621749536702598</v>
      </c>
      <c r="G10" s="99"/>
      <c r="H10" s="99"/>
      <c r="I10" s="99"/>
      <c r="J10" s="99"/>
    </row>
    <row r="11" spans="1:10">
      <c r="A11" s="99">
        <v>10</v>
      </c>
      <c r="B11" s="99" t="s">
        <v>138</v>
      </c>
      <c r="C11" s="99"/>
      <c r="D11" s="99"/>
      <c r="E11" s="99"/>
      <c r="F11" s="127">
        <v>5.0819432577808374</v>
      </c>
      <c r="G11" s="99"/>
      <c r="H11" s="99"/>
      <c r="I11" s="99"/>
      <c r="J11" s="99"/>
    </row>
    <row r="12" spans="1:10">
      <c r="A12" s="99">
        <v>11</v>
      </c>
      <c r="B12" s="99" t="s">
        <v>139</v>
      </c>
      <c r="C12" s="99"/>
      <c r="D12" s="99"/>
      <c r="E12" s="99"/>
      <c r="F12" s="127">
        <v>7.1141753550795075</v>
      </c>
      <c r="G12" s="99"/>
      <c r="H12" s="99"/>
      <c r="I12" s="99"/>
      <c r="J12" s="99"/>
    </row>
    <row r="13" spans="1:10">
      <c r="A13" s="99">
        <v>12</v>
      </c>
      <c r="B13" s="99" t="s">
        <v>140</v>
      </c>
      <c r="C13" s="99"/>
      <c r="D13" s="99"/>
      <c r="E13" s="99"/>
      <c r="F13" s="127">
        <v>5.6553406515760694</v>
      </c>
      <c r="G13" s="99"/>
      <c r="H13" s="99"/>
      <c r="I13" s="99"/>
      <c r="J13" s="99"/>
    </row>
    <row r="14" spans="1:10">
      <c r="A14" s="99">
        <v>13</v>
      </c>
      <c r="B14" s="99" t="s">
        <v>141</v>
      </c>
      <c r="C14" s="99"/>
      <c r="D14" s="99"/>
      <c r="E14" s="99"/>
      <c r="F14" s="127">
        <v>6.8462758958056291</v>
      </c>
      <c r="G14" s="99"/>
      <c r="H14" s="99"/>
      <c r="I14" s="99"/>
      <c r="J14" s="99"/>
    </row>
    <row r="15" spans="1:10">
      <c r="A15" s="99">
        <v>14</v>
      </c>
      <c r="B15" s="99" t="s">
        <v>142</v>
      </c>
      <c r="C15" s="99"/>
      <c r="D15" s="99"/>
      <c r="E15" s="99"/>
      <c r="F15" s="127">
        <v>6.4865134192476379</v>
      </c>
      <c r="G15" s="99"/>
      <c r="H15" s="99"/>
      <c r="I15" s="99"/>
      <c r="J15" s="99"/>
    </row>
    <row r="16" spans="1:10">
      <c r="A16" s="99">
        <v>15</v>
      </c>
      <c r="B16" s="99" t="s">
        <v>143</v>
      </c>
      <c r="C16" s="99"/>
      <c r="D16" s="99"/>
      <c r="E16" s="99"/>
      <c r="F16" s="127">
        <v>6.5728532812737326</v>
      </c>
      <c r="G16" s="99"/>
      <c r="H16" s="99"/>
      <c r="I16" s="99"/>
      <c r="J16" s="99"/>
    </row>
    <row r="17" spans="1:10">
      <c r="A17" s="99">
        <v>16</v>
      </c>
      <c r="B17" s="99" t="s">
        <v>144</v>
      </c>
      <c r="C17" s="99"/>
      <c r="D17" s="99"/>
      <c r="E17" s="99"/>
      <c r="F17" s="127">
        <v>6.4047096872214118</v>
      </c>
      <c r="G17" s="99"/>
      <c r="H17" s="99"/>
      <c r="I17" s="99"/>
      <c r="J17" s="99"/>
    </row>
    <row r="18" spans="1:10">
      <c r="A18" s="99">
        <v>17</v>
      </c>
      <c r="B18" s="99" t="s">
        <v>145</v>
      </c>
      <c r="C18" s="99"/>
      <c r="D18" s="99"/>
      <c r="E18" s="99"/>
      <c r="F18" s="127">
        <v>5.9219893119829559</v>
      </c>
      <c r="G18" s="99"/>
      <c r="H18" s="99"/>
      <c r="I18" s="99"/>
      <c r="J18" s="99"/>
    </row>
    <row r="19" spans="1:10">
      <c r="A19" s="99">
        <v>18</v>
      </c>
      <c r="B19" s="99" t="s">
        <v>146</v>
      </c>
      <c r="C19" s="99"/>
      <c r="D19" s="99"/>
      <c r="E19" s="99"/>
      <c r="F19" s="127">
        <v>5.6014962200515637</v>
      </c>
      <c r="G19" s="99"/>
      <c r="H19" s="99"/>
      <c r="I19" s="99"/>
      <c r="J19" s="99"/>
    </row>
    <row r="20" spans="1:10">
      <c r="A20" s="99">
        <v>19</v>
      </c>
      <c r="B20" s="99" t="s">
        <v>147</v>
      </c>
      <c r="C20" s="99"/>
      <c r="D20" s="99"/>
      <c r="E20" s="99"/>
      <c r="F20" s="127">
        <v>3.4970917652868492</v>
      </c>
      <c r="G20" s="99"/>
      <c r="H20" s="99"/>
      <c r="I20" s="99"/>
      <c r="J20" s="99"/>
    </row>
    <row r="21" spans="1:10">
      <c r="A21" s="99">
        <v>20</v>
      </c>
      <c r="B21" s="99" t="s">
        <v>148</v>
      </c>
      <c r="C21" s="99"/>
      <c r="D21" s="99"/>
      <c r="E21" s="99"/>
      <c r="F21" s="127">
        <v>3.3196056890642791</v>
      </c>
      <c r="G21" s="99"/>
      <c r="H21" s="99"/>
      <c r="I21" s="99"/>
      <c r="J21" s="99"/>
    </row>
    <row r="22" spans="1:10">
      <c r="A22" s="99">
        <v>21</v>
      </c>
      <c r="B22" s="99" t="s">
        <v>149</v>
      </c>
      <c r="C22" s="99"/>
      <c r="D22" s="99"/>
      <c r="E22" s="99"/>
      <c r="F22" s="127">
        <v>3.7930808574701942</v>
      </c>
      <c r="G22" s="99"/>
      <c r="H22" s="99"/>
      <c r="I22" s="99"/>
      <c r="J22" s="99"/>
    </row>
    <row r="23" spans="1:10">
      <c r="A23" s="99">
        <v>22</v>
      </c>
      <c r="B23" s="99" t="s">
        <v>150</v>
      </c>
      <c r="C23" s="99"/>
      <c r="D23" s="99"/>
      <c r="E23" s="99"/>
      <c r="F23" s="127">
        <v>5.253792739655883</v>
      </c>
      <c r="G23" s="99"/>
      <c r="H23" s="99"/>
      <c r="I23" s="99"/>
      <c r="J23" s="99"/>
    </row>
    <row r="24" spans="1:10">
      <c r="A24" s="99">
        <v>23</v>
      </c>
      <c r="B24" s="99" t="s">
        <v>151</v>
      </c>
      <c r="C24" s="99"/>
      <c r="D24" s="99"/>
      <c r="E24" s="99"/>
      <c r="F24" s="127">
        <v>4.2300827154576224</v>
      </c>
      <c r="G24" s="99"/>
      <c r="H24" s="99"/>
      <c r="I24" s="99"/>
      <c r="J24" s="99"/>
    </row>
    <row r="25" spans="1:10">
      <c r="A25" s="99">
        <v>24</v>
      </c>
      <c r="B25" s="99" t="s">
        <v>152</v>
      </c>
      <c r="C25" s="99"/>
      <c r="D25" s="99"/>
      <c r="E25" s="99"/>
      <c r="F25" s="127">
        <v>4.2954504551816823</v>
      </c>
      <c r="G25" s="99"/>
      <c r="H25" s="99"/>
      <c r="I25" s="99"/>
      <c r="J25" s="99"/>
    </row>
    <row r="26" spans="1:10">
      <c r="A26" s="99">
        <v>25</v>
      </c>
      <c r="B26" s="99" t="s">
        <v>153</v>
      </c>
      <c r="C26" s="99"/>
      <c r="D26" s="99"/>
      <c r="E26" s="99"/>
      <c r="F26" s="127">
        <v>5.9810442403032553</v>
      </c>
      <c r="G26" s="99"/>
      <c r="H26" s="99"/>
      <c r="I26" s="99"/>
      <c r="J26" s="99"/>
    </row>
    <row r="27" spans="1:10">
      <c r="A27" s="99">
        <v>26</v>
      </c>
      <c r="B27" s="99" t="s">
        <v>154</v>
      </c>
      <c r="C27" s="99"/>
      <c r="D27" s="99"/>
      <c r="E27" s="99"/>
      <c r="F27" s="127">
        <v>5.3533461231278459</v>
      </c>
      <c r="G27" s="99"/>
      <c r="H27" s="99"/>
      <c r="I27" s="99"/>
      <c r="J27" s="99"/>
    </row>
    <row r="28" spans="1:10">
      <c r="A28" s="99">
        <v>27</v>
      </c>
      <c r="B28" s="99" t="s">
        <v>155</v>
      </c>
      <c r="C28" s="99"/>
      <c r="D28" s="99"/>
      <c r="E28" s="99"/>
      <c r="F28" s="127">
        <v>5.052678124602056</v>
      </c>
      <c r="G28" s="99"/>
      <c r="H28" s="99"/>
      <c r="I28" s="99"/>
      <c r="J28" s="99"/>
    </row>
    <row r="29" spans="1:10">
      <c r="A29" s="99">
        <v>28</v>
      </c>
      <c r="B29" s="99"/>
      <c r="C29" s="99"/>
      <c r="D29" s="99"/>
      <c r="E29" s="99"/>
      <c r="F29" s="99"/>
      <c r="G29" s="99"/>
      <c r="H29" s="99"/>
      <c r="I29" s="99"/>
      <c r="J29" s="99"/>
    </row>
    <row r="30" spans="1:10">
      <c r="A30" s="99">
        <v>29</v>
      </c>
      <c r="B30" s="99"/>
      <c r="C30" s="99"/>
      <c r="D30" s="99"/>
      <c r="E30" s="99"/>
      <c r="F30" s="99"/>
      <c r="G30" s="99"/>
      <c r="H30" s="99"/>
      <c r="I30" s="99"/>
      <c r="J30" s="99"/>
    </row>
    <row r="31" spans="1:10">
      <c r="A31" s="99">
        <v>30</v>
      </c>
      <c r="B31" s="99"/>
      <c r="C31" s="99"/>
      <c r="D31" s="99"/>
      <c r="E31" s="99"/>
      <c r="F31" s="99"/>
      <c r="G31" s="99"/>
      <c r="H31" s="99"/>
      <c r="I31" s="99"/>
      <c r="J31" s="99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Q34" sqref="Q34"/>
    </sheetView>
  </sheetViews>
  <sheetFormatPr baseColWidth="10" defaultRowHeight="14" x14ac:dyDescent="0"/>
  <cols>
    <col min="13" max="13" width="20.83203125" bestFit="1" customWidth="1"/>
    <col min="14" max="14" width="15.1640625" bestFit="1" customWidth="1"/>
  </cols>
  <sheetData>
    <row r="1" spans="1:14">
      <c r="A1" s="32" t="s">
        <v>156</v>
      </c>
      <c r="B1" s="32" t="s">
        <v>112</v>
      </c>
      <c r="C1" s="32" t="s">
        <v>46</v>
      </c>
      <c r="D1" s="33" t="s">
        <v>47</v>
      </c>
      <c r="E1" s="33" t="s">
        <v>48</v>
      </c>
      <c r="F1" s="33" t="s">
        <v>49</v>
      </c>
      <c r="G1" s="33" t="s">
        <v>50</v>
      </c>
      <c r="H1" s="34" t="s">
        <v>51</v>
      </c>
      <c r="I1" s="35" t="s">
        <v>52</v>
      </c>
      <c r="J1" s="35" t="s">
        <v>53</v>
      </c>
      <c r="K1" s="35" t="s">
        <v>54</v>
      </c>
      <c r="L1" s="36" t="s">
        <v>55</v>
      </c>
      <c r="M1" s="37" t="s">
        <v>56</v>
      </c>
      <c r="N1" s="35" t="s">
        <v>57</v>
      </c>
    </row>
    <row r="2" spans="1:14" ht="15" thickBot="1">
      <c r="A2" s="38"/>
      <c r="B2" s="38"/>
      <c r="C2" s="38"/>
      <c r="D2" s="38" t="s">
        <v>58</v>
      </c>
      <c r="E2" s="38" t="s">
        <v>58</v>
      </c>
      <c r="F2" s="38" t="s">
        <v>58</v>
      </c>
      <c r="G2" s="38" t="s">
        <v>59</v>
      </c>
      <c r="H2" s="39" t="s">
        <v>59</v>
      </c>
      <c r="I2" s="40" t="s">
        <v>58</v>
      </c>
      <c r="J2" s="40" t="s">
        <v>58</v>
      </c>
      <c r="K2" s="40" t="s">
        <v>59</v>
      </c>
      <c r="L2" s="41" t="s">
        <v>59</v>
      </c>
      <c r="M2" s="42"/>
    </row>
    <row r="3" spans="1:14">
      <c r="A3">
        <v>1</v>
      </c>
      <c r="B3" s="30" t="s">
        <v>129</v>
      </c>
      <c r="C3" s="30"/>
      <c r="D3">
        <v>323</v>
      </c>
      <c r="E3">
        <v>327</v>
      </c>
      <c r="F3">
        <v>1009</v>
      </c>
      <c r="G3" s="44">
        <f t="shared" ref="G3:G11" si="0">L3</f>
        <v>2263.3333333333335</v>
      </c>
      <c r="H3" s="45">
        <f t="shared" ref="H3:H11" si="1">(((D3+J3)*G3)/(F3-(D3+J3)))</f>
        <v>1065.6802721088436</v>
      </c>
      <c r="I3" s="46">
        <v>330</v>
      </c>
      <c r="J3" s="46"/>
      <c r="K3" s="46">
        <v>1100</v>
      </c>
      <c r="L3" s="47">
        <f t="shared" ref="L3:L11" si="2">((K3*F3)/(I3+J3))-K3</f>
        <v>2263.3333333333335</v>
      </c>
      <c r="M3" s="48">
        <v>43873.458333333336</v>
      </c>
      <c r="N3" s="48">
        <v>43866.666666666664</v>
      </c>
    </row>
    <row r="4" spans="1:14">
      <c r="A4">
        <v>2</v>
      </c>
      <c r="B4" s="30" t="s">
        <v>130</v>
      </c>
      <c r="C4" s="30"/>
      <c r="D4">
        <v>328</v>
      </c>
      <c r="E4">
        <v>333</v>
      </c>
      <c r="F4">
        <v>1009</v>
      </c>
      <c r="G4" s="44">
        <f t="shared" si="0"/>
        <v>2263.3333333333335</v>
      </c>
      <c r="H4" s="45">
        <f t="shared" si="1"/>
        <v>1090.1223690651004</v>
      </c>
      <c r="I4" s="46">
        <v>330</v>
      </c>
      <c r="J4" s="46"/>
      <c r="K4" s="46">
        <v>1100</v>
      </c>
      <c r="L4" s="47">
        <f t="shared" si="2"/>
        <v>2263.3333333333335</v>
      </c>
      <c r="M4" s="48">
        <v>43873.458333333336</v>
      </c>
      <c r="N4" s="48">
        <v>43866.666666666664</v>
      </c>
    </row>
    <row r="5" spans="1:14">
      <c r="A5">
        <v>3</v>
      </c>
      <c r="B5" s="30" t="s">
        <v>131</v>
      </c>
      <c r="C5" s="30"/>
      <c r="D5">
        <v>326</v>
      </c>
      <c r="E5">
        <v>332</v>
      </c>
      <c r="F5">
        <v>1009</v>
      </c>
      <c r="G5" s="44">
        <f t="shared" si="0"/>
        <v>2263.3333333333335</v>
      </c>
      <c r="H5" s="45">
        <f t="shared" si="1"/>
        <v>1080.3025866276234</v>
      </c>
      <c r="I5" s="46">
        <v>330</v>
      </c>
      <c r="J5" s="46"/>
      <c r="K5" s="46">
        <v>1100</v>
      </c>
      <c r="L5" s="47">
        <f t="shared" si="2"/>
        <v>2263.3333333333335</v>
      </c>
      <c r="M5" s="48">
        <v>43873.458333333336</v>
      </c>
      <c r="N5" s="48">
        <v>43866.666666666664</v>
      </c>
    </row>
    <row r="6" spans="1:14">
      <c r="A6">
        <v>4</v>
      </c>
      <c r="B6" s="30" t="s">
        <v>132</v>
      </c>
      <c r="C6" s="30"/>
      <c r="D6">
        <v>328</v>
      </c>
      <c r="E6">
        <v>334</v>
      </c>
      <c r="F6">
        <v>1009</v>
      </c>
      <c r="G6" s="44">
        <f t="shared" si="0"/>
        <v>2263.3333333333335</v>
      </c>
      <c r="H6" s="45">
        <f t="shared" si="1"/>
        <v>1090.1223690651004</v>
      </c>
      <c r="I6" s="46">
        <v>330</v>
      </c>
      <c r="J6" s="46"/>
      <c r="K6" s="46">
        <v>1100</v>
      </c>
      <c r="L6" s="47">
        <f t="shared" si="2"/>
        <v>2263.3333333333335</v>
      </c>
      <c r="M6" s="48">
        <v>43873.458333333336</v>
      </c>
      <c r="N6" s="48">
        <v>43866.666666666664</v>
      </c>
    </row>
    <row r="7" spans="1:14">
      <c r="A7">
        <v>5</v>
      </c>
      <c r="B7" s="30" t="s">
        <v>133</v>
      </c>
      <c r="C7" s="30"/>
      <c r="D7">
        <v>323</v>
      </c>
      <c r="E7">
        <v>327</v>
      </c>
      <c r="F7">
        <v>1009</v>
      </c>
      <c r="G7" s="44">
        <f t="shared" si="0"/>
        <v>2263.3333333333335</v>
      </c>
      <c r="H7" s="45">
        <f t="shared" si="1"/>
        <v>1065.6802721088436</v>
      </c>
      <c r="I7" s="46">
        <v>330</v>
      </c>
      <c r="J7" s="46"/>
      <c r="K7" s="46">
        <v>1100</v>
      </c>
      <c r="L7" s="47">
        <f t="shared" si="2"/>
        <v>2263.3333333333335</v>
      </c>
      <c r="M7" s="48">
        <v>43873.458333333336</v>
      </c>
      <c r="N7" s="48">
        <v>43866.666666666664</v>
      </c>
    </row>
    <row r="8" spans="1:14">
      <c r="A8">
        <v>6</v>
      </c>
      <c r="B8" s="30" t="s">
        <v>134</v>
      </c>
      <c r="C8" s="30"/>
      <c r="D8">
        <v>326</v>
      </c>
      <c r="E8">
        <v>334</v>
      </c>
      <c r="F8">
        <v>1009</v>
      </c>
      <c r="G8" s="44">
        <f t="shared" si="0"/>
        <v>2263.3333333333335</v>
      </c>
      <c r="H8" s="45">
        <f t="shared" si="1"/>
        <v>1080.3025866276234</v>
      </c>
      <c r="I8" s="46">
        <v>330</v>
      </c>
      <c r="J8" s="46"/>
      <c r="K8" s="46">
        <v>1100</v>
      </c>
      <c r="L8" s="47">
        <f t="shared" si="2"/>
        <v>2263.3333333333335</v>
      </c>
      <c r="M8" s="48">
        <v>43873.458333333336</v>
      </c>
      <c r="N8" s="48">
        <v>43866.666666666664</v>
      </c>
    </row>
    <row r="9" spans="1:14">
      <c r="A9">
        <v>7</v>
      </c>
      <c r="B9" s="30" t="s">
        <v>135</v>
      </c>
      <c r="C9" s="43"/>
      <c r="D9">
        <v>323</v>
      </c>
      <c r="E9">
        <v>325</v>
      </c>
      <c r="F9">
        <v>1009</v>
      </c>
      <c r="G9" s="44">
        <f t="shared" si="0"/>
        <v>2263.3333333333335</v>
      </c>
      <c r="H9" s="45">
        <f t="shared" si="1"/>
        <v>1065.6802721088436</v>
      </c>
      <c r="I9" s="46">
        <v>330</v>
      </c>
      <c r="J9" s="46"/>
      <c r="K9" s="46">
        <v>1100</v>
      </c>
      <c r="L9" s="47">
        <f t="shared" si="2"/>
        <v>2263.3333333333335</v>
      </c>
      <c r="M9" s="48">
        <v>43873.458333333336</v>
      </c>
      <c r="N9" s="48">
        <v>43866.666666666664</v>
      </c>
    </row>
    <row r="10" spans="1:14">
      <c r="A10">
        <v>8</v>
      </c>
      <c r="B10" s="30" t="s">
        <v>136</v>
      </c>
      <c r="C10" s="43"/>
      <c r="D10">
        <v>326</v>
      </c>
      <c r="E10">
        <v>332</v>
      </c>
      <c r="F10">
        <v>1009</v>
      </c>
      <c r="G10" s="44">
        <f t="shared" si="0"/>
        <v>2263.3333333333335</v>
      </c>
      <c r="H10" s="45">
        <f t="shared" si="1"/>
        <v>1080.3025866276234</v>
      </c>
      <c r="I10" s="46">
        <v>330</v>
      </c>
      <c r="J10" s="46"/>
      <c r="K10" s="46">
        <v>1100</v>
      </c>
      <c r="L10" s="47">
        <f t="shared" si="2"/>
        <v>2263.3333333333335</v>
      </c>
      <c r="M10" s="48">
        <v>43873.458333333336</v>
      </c>
      <c r="N10" s="48">
        <v>43866.666666666664</v>
      </c>
    </row>
    <row r="11" spans="1:14">
      <c r="A11">
        <v>9</v>
      </c>
      <c r="B11" s="30" t="s">
        <v>137</v>
      </c>
      <c r="C11" s="43"/>
      <c r="D11">
        <v>320</v>
      </c>
      <c r="E11">
        <v>327</v>
      </c>
      <c r="F11">
        <v>1009</v>
      </c>
      <c r="G11" s="44">
        <f t="shared" si="0"/>
        <v>2263.3333333333335</v>
      </c>
      <c r="H11" s="45">
        <f t="shared" si="1"/>
        <v>1051.1852926947267</v>
      </c>
      <c r="I11" s="46">
        <v>330</v>
      </c>
      <c r="J11" s="46"/>
      <c r="K11" s="46">
        <v>1100</v>
      </c>
      <c r="L11" s="47">
        <f t="shared" si="2"/>
        <v>2263.3333333333335</v>
      </c>
      <c r="M11" s="48">
        <v>43873.458333333336</v>
      </c>
      <c r="N11" s="48">
        <v>43866.729166666664</v>
      </c>
    </row>
    <row r="12" spans="1:14">
      <c r="A12">
        <v>10</v>
      </c>
      <c r="B12" s="30" t="s">
        <v>138</v>
      </c>
      <c r="D12">
        <v>326</v>
      </c>
      <c r="E12">
        <v>330</v>
      </c>
      <c r="F12">
        <v>1009</v>
      </c>
      <c r="G12" s="44">
        <f t="shared" ref="G12:G14" si="3">L12</f>
        <v>2263.3333333333335</v>
      </c>
      <c r="H12" s="45">
        <f t="shared" ref="H12:H14" si="4">(((D12+J12)*G12)/(F12-(D12+J12)))</f>
        <v>1080.3025866276234</v>
      </c>
      <c r="I12" s="46">
        <v>330</v>
      </c>
      <c r="J12" s="46"/>
      <c r="K12" s="46">
        <v>1100</v>
      </c>
      <c r="L12" s="47">
        <f t="shared" ref="L12:L14" si="5">((K12*F12)/(I12+J12))-K12</f>
        <v>2263.3333333333335</v>
      </c>
      <c r="M12" s="48">
        <v>43873.458333333336</v>
      </c>
      <c r="N12" s="48">
        <v>43866.729166666664</v>
      </c>
    </row>
    <row r="13" spans="1:14">
      <c r="A13">
        <v>11</v>
      </c>
      <c r="B13" s="30" t="s">
        <v>139</v>
      </c>
      <c r="D13">
        <v>328</v>
      </c>
      <c r="E13">
        <v>333</v>
      </c>
      <c r="F13">
        <v>1009</v>
      </c>
      <c r="G13" s="44">
        <f t="shared" si="3"/>
        <v>2263.3333333333335</v>
      </c>
      <c r="H13" s="45">
        <f t="shared" si="4"/>
        <v>1090.1223690651004</v>
      </c>
      <c r="I13" s="46">
        <v>330</v>
      </c>
      <c r="J13" s="46"/>
      <c r="K13" s="46">
        <v>1100</v>
      </c>
      <c r="L13" s="47">
        <f t="shared" si="5"/>
        <v>2263.3333333333335</v>
      </c>
      <c r="M13" s="48">
        <v>43873.458333333336</v>
      </c>
      <c r="N13" s="48">
        <v>43866.729166666664</v>
      </c>
    </row>
    <row r="14" spans="1:14">
      <c r="A14">
        <v>12</v>
      </c>
      <c r="B14" s="30" t="s">
        <v>140</v>
      </c>
      <c r="D14">
        <v>327</v>
      </c>
      <c r="E14">
        <v>333</v>
      </c>
      <c r="F14">
        <v>1009</v>
      </c>
      <c r="G14" s="44">
        <f t="shared" si="3"/>
        <v>2263.3333333333335</v>
      </c>
      <c r="H14" s="45">
        <f t="shared" si="4"/>
        <v>1085.2052785923754</v>
      </c>
      <c r="I14" s="46">
        <v>330</v>
      </c>
      <c r="J14" s="46"/>
      <c r="K14" s="46">
        <v>1100</v>
      </c>
      <c r="L14" s="47">
        <f t="shared" si="5"/>
        <v>2263.3333333333335</v>
      </c>
      <c r="M14" s="48">
        <v>43873.458333333336</v>
      </c>
      <c r="N14" s="48">
        <v>43866.729166666664</v>
      </c>
    </row>
    <row r="15" spans="1:14">
      <c r="A15">
        <v>13</v>
      </c>
      <c r="B15" t="s">
        <v>141</v>
      </c>
      <c r="D15">
        <v>323</v>
      </c>
      <c r="E15">
        <v>328</v>
      </c>
      <c r="F15">
        <v>1009</v>
      </c>
      <c r="G15" s="44">
        <f t="shared" ref="G15:G29" si="6">L15</f>
        <v>2263.3333333333335</v>
      </c>
      <c r="H15" s="45">
        <f t="shared" ref="H15:H29" si="7">(((D15+J15)*G15)/(F15-(D15+J15)))</f>
        <v>1065.6802721088436</v>
      </c>
      <c r="I15" s="46">
        <v>330</v>
      </c>
      <c r="J15" s="46"/>
      <c r="K15" s="46">
        <v>1100</v>
      </c>
      <c r="L15" s="47">
        <f t="shared" ref="L15:L29" si="8">((K15*F15)/(I15+J15))-K15</f>
        <v>2263.3333333333335</v>
      </c>
      <c r="M15" s="48">
        <v>43873.458333333336</v>
      </c>
      <c r="N15" s="48">
        <v>43866.729166666664</v>
      </c>
    </row>
    <row r="16" spans="1:14">
      <c r="A16">
        <v>14</v>
      </c>
      <c r="B16" t="s">
        <v>142</v>
      </c>
      <c r="D16">
        <v>329</v>
      </c>
      <c r="E16">
        <v>335</v>
      </c>
      <c r="F16">
        <v>1009</v>
      </c>
      <c r="G16" s="44">
        <f t="shared" si="6"/>
        <v>2263.3333333333335</v>
      </c>
      <c r="H16" s="45">
        <f t="shared" si="7"/>
        <v>1095.0539215686276</v>
      </c>
      <c r="I16" s="46">
        <v>330</v>
      </c>
      <c r="J16" s="46"/>
      <c r="K16" s="46">
        <v>1100</v>
      </c>
      <c r="L16" s="47">
        <f t="shared" si="8"/>
        <v>2263.3333333333335</v>
      </c>
      <c r="M16" s="48">
        <v>43873.458333333336</v>
      </c>
      <c r="N16" s="48">
        <v>43866.729166666664</v>
      </c>
    </row>
    <row r="17" spans="1:16">
      <c r="A17">
        <v>15</v>
      </c>
      <c r="B17" s="30" t="s">
        <v>143</v>
      </c>
      <c r="D17">
        <v>328</v>
      </c>
      <c r="E17">
        <v>336</v>
      </c>
      <c r="F17">
        <v>1009</v>
      </c>
      <c r="G17" s="44">
        <f t="shared" si="6"/>
        <v>2263.3333333333335</v>
      </c>
      <c r="H17" s="45">
        <f t="shared" si="7"/>
        <v>1090.1223690651004</v>
      </c>
      <c r="I17" s="46">
        <v>330</v>
      </c>
      <c r="J17" s="46"/>
      <c r="K17" s="46">
        <v>1100</v>
      </c>
      <c r="L17" s="47">
        <f t="shared" si="8"/>
        <v>2263.3333333333335</v>
      </c>
      <c r="M17" s="48">
        <v>43873.458333333336</v>
      </c>
      <c r="N17" s="48">
        <v>43866.729166666664</v>
      </c>
    </row>
    <row r="18" spans="1:16">
      <c r="A18">
        <v>16</v>
      </c>
      <c r="B18" s="30" t="s">
        <v>144</v>
      </c>
      <c r="D18">
        <v>325</v>
      </c>
      <c r="E18">
        <v>332</v>
      </c>
      <c r="F18">
        <v>1009</v>
      </c>
      <c r="G18" s="44">
        <f t="shared" si="6"/>
        <v>2263.3333333333335</v>
      </c>
      <c r="H18" s="45">
        <f t="shared" si="7"/>
        <v>1075.4142300194933</v>
      </c>
      <c r="I18" s="46">
        <v>330</v>
      </c>
      <c r="J18" s="46"/>
      <c r="K18" s="46">
        <v>1100</v>
      </c>
      <c r="L18" s="47">
        <f t="shared" si="8"/>
        <v>2263.3333333333335</v>
      </c>
      <c r="M18" s="48">
        <v>43873.458333333336</v>
      </c>
      <c r="N18" s="48">
        <v>43866.729166666664</v>
      </c>
    </row>
    <row r="19" spans="1:16">
      <c r="A19">
        <v>17</v>
      </c>
      <c r="B19" s="30" t="s">
        <v>145</v>
      </c>
      <c r="D19">
        <v>330</v>
      </c>
      <c r="E19">
        <v>335</v>
      </c>
      <c r="F19">
        <v>1009</v>
      </c>
      <c r="G19" s="44">
        <f t="shared" si="6"/>
        <v>2263.3333333333335</v>
      </c>
      <c r="H19" s="45">
        <f t="shared" si="7"/>
        <v>1100</v>
      </c>
      <c r="I19" s="46">
        <v>330</v>
      </c>
      <c r="J19" s="46"/>
      <c r="K19" s="46">
        <v>1100</v>
      </c>
      <c r="L19" s="47">
        <f t="shared" si="8"/>
        <v>2263.3333333333335</v>
      </c>
      <c r="M19" s="48">
        <v>43873.458333333336</v>
      </c>
      <c r="N19" s="48">
        <v>43866.729166666664</v>
      </c>
    </row>
    <row r="20" spans="1:16">
      <c r="A20">
        <v>18</v>
      </c>
      <c r="B20" s="30" t="s">
        <v>146</v>
      </c>
      <c r="D20">
        <v>329</v>
      </c>
      <c r="E20">
        <v>333</v>
      </c>
      <c r="F20">
        <v>1009</v>
      </c>
      <c r="G20" s="44">
        <f t="shared" si="6"/>
        <v>2263.3333333333335</v>
      </c>
      <c r="H20" s="45">
        <f t="shared" si="7"/>
        <v>1095.0539215686276</v>
      </c>
      <c r="I20" s="46">
        <v>330</v>
      </c>
      <c r="J20" s="46"/>
      <c r="K20" s="46">
        <v>1100</v>
      </c>
      <c r="L20" s="47">
        <f t="shared" si="8"/>
        <v>2263.3333333333335</v>
      </c>
      <c r="M20" s="48">
        <v>43873.458333333336</v>
      </c>
      <c r="N20" s="48">
        <v>43866.729166666664</v>
      </c>
    </row>
    <row r="21" spans="1:16">
      <c r="A21">
        <v>19</v>
      </c>
      <c r="B21" s="30" t="s">
        <v>147</v>
      </c>
      <c r="D21">
        <v>325</v>
      </c>
      <c r="E21">
        <v>329</v>
      </c>
      <c r="F21">
        <v>1009</v>
      </c>
      <c r="G21" s="44">
        <f t="shared" si="6"/>
        <v>2263.3333333333335</v>
      </c>
      <c r="H21" s="45">
        <f t="shared" si="7"/>
        <v>1075.4142300194933</v>
      </c>
      <c r="I21" s="46">
        <v>330</v>
      </c>
      <c r="J21" s="46"/>
      <c r="K21" s="46">
        <v>1100</v>
      </c>
      <c r="L21" s="47">
        <f t="shared" si="8"/>
        <v>2263.3333333333335</v>
      </c>
      <c r="M21" s="48">
        <v>43873.458333333336</v>
      </c>
      <c r="N21" s="48">
        <v>43866.729166666664</v>
      </c>
    </row>
    <row r="22" spans="1:16">
      <c r="A22">
        <v>20</v>
      </c>
      <c r="B22" s="30" t="s">
        <v>148</v>
      </c>
      <c r="D22">
        <v>328</v>
      </c>
      <c r="E22">
        <v>331</v>
      </c>
      <c r="F22">
        <v>1009</v>
      </c>
      <c r="G22" s="44">
        <f t="shared" si="6"/>
        <v>2263.3333333333335</v>
      </c>
      <c r="H22" s="45">
        <f t="shared" si="7"/>
        <v>1090.1223690651004</v>
      </c>
      <c r="I22" s="46">
        <v>330</v>
      </c>
      <c r="J22" s="46"/>
      <c r="K22" s="46">
        <v>1100</v>
      </c>
      <c r="L22" s="47">
        <f t="shared" si="8"/>
        <v>2263.3333333333335</v>
      </c>
      <c r="M22" s="48">
        <v>43873.458333333336</v>
      </c>
      <c r="N22" s="48">
        <v>43866.729166666664</v>
      </c>
    </row>
    <row r="23" spans="1:16">
      <c r="A23">
        <v>21</v>
      </c>
      <c r="B23" s="30" t="s">
        <v>149</v>
      </c>
      <c r="D23">
        <v>326</v>
      </c>
      <c r="E23">
        <v>330</v>
      </c>
      <c r="F23">
        <v>1009</v>
      </c>
      <c r="G23" s="44">
        <f t="shared" si="6"/>
        <v>2263.3333333333335</v>
      </c>
      <c r="H23" s="45">
        <f t="shared" si="7"/>
        <v>1080.3025866276234</v>
      </c>
      <c r="I23" s="46">
        <v>330</v>
      </c>
      <c r="J23" s="46"/>
      <c r="K23" s="46">
        <v>1100</v>
      </c>
      <c r="L23" s="47">
        <f t="shared" si="8"/>
        <v>2263.3333333333335</v>
      </c>
      <c r="M23" s="48">
        <v>43873.458333333336</v>
      </c>
      <c r="N23" s="48">
        <v>43866.743055555555</v>
      </c>
    </row>
    <row r="24" spans="1:16">
      <c r="A24">
        <v>22</v>
      </c>
      <c r="B24" s="30" t="s">
        <v>150</v>
      </c>
      <c r="D24">
        <v>326</v>
      </c>
      <c r="E24">
        <v>331</v>
      </c>
      <c r="F24">
        <v>1009</v>
      </c>
      <c r="G24" s="44">
        <f t="shared" si="6"/>
        <v>2263.3333333333335</v>
      </c>
      <c r="H24" s="45">
        <f t="shared" si="7"/>
        <v>1080.3025866276234</v>
      </c>
      <c r="I24" s="46">
        <v>330</v>
      </c>
      <c r="J24" s="46"/>
      <c r="K24" s="46">
        <v>1100</v>
      </c>
      <c r="L24" s="47">
        <f t="shared" si="8"/>
        <v>2263.3333333333335</v>
      </c>
      <c r="M24" s="48">
        <v>43873.458333333336</v>
      </c>
      <c r="N24" s="48">
        <v>43866.743055555555</v>
      </c>
    </row>
    <row r="25" spans="1:16">
      <c r="A25">
        <v>23</v>
      </c>
      <c r="B25" s="30" t="s">
        <v>151</v>
      </c>
      <c r="D25">
        <v>326</v>
      </c>
      <c r="E25">
        <v>332</v>
      </c>
      <c r="F25">
        <v>1009</v>
      </c>
      <c r="G25" s="44">
        <f t="shared" si="6"/>
        <v>2263.3333333333335</v>
      </c>
      <c r="H25" s="45">
        <f t="shared" si="7"/>
        <v>1080.3025866276234</v>
      </c>
      <c r="I25" s="46">
        <v>330</v>
      </c>
      <c r="J25" s="46"/>
      <c r="K25" s="46">
        <v>1100</v>
      </c>
      <c r="L25" s="47">
        <f t="shared" si="8"/>
        <v>2263.3333333333335</v>
      </c>
      <c r="M25" s="48">
        <v>43873.458333333336</v>
      </c>
      <c r="N25" s="48">
        <v>43866.743055555555</v>
      </c>
    </row>
    <row r="26" spans="1:16">
      <c r="A26">
        <v>24</v>
      </c>
      <c r="B26" s="30" t="s">
        <v>152</v>
      </c>
      <c r="D26">
        <v>330</v>
      </c>
      <c r="E26">
        <v>337</v>
      </c>
      <c r="F26">
        <v>1009</v>
      </c>
      <c r="G26" s="44">
        <f t="shared" si="6"/>
        <v>2263.3333333333335</v>
      </c>
      <c r="H26" s="45">
        <f t="shared" si="7"/>
        <v>1100</v>
      </c>
      <c r="I26" s="46">
        <v>330</v>
      </c>
      <c r="J26" s="46"/>
      <c r="K26" s="46">
        <v>1100</v>
      </c>
      <c r="L26" s="47">
        <f t="shared" si="8"/>
        <v>2263.3333333333335</v>
      </c>
      <c r="M26" s="48">
        <v>43873.458333333336</v>
      </c>
      <c r="N26" s="48">
        <v>43866.743055555555</v>
      </c>
    </row>
    <row r="27" spans="1:16">
      <c r="A27">
        <v>25</v>
      </c>
      <c r="B27" s="30" t="s">
        <v>153</v>
      </c>
      <c r="D27">
        <v>326</v>
      </c>
      <c r="E27">
        <v>330</v>
      </c>
      <c r="F27">
        <v>1009</v>
      </c>
      <c r="G27" s="44">
        <f t="shared" si="6"/>
        <v>2263.3333333333335</v>
      </c>
      <c r="H27" s="45">
        <f t="shared" si="7"/>
        <v>1080.3025866276234</v>
      </c>
      <c r="I27" s="46">
        <v>330</v>
      </c>
      <c r="J27" s="46"/>
      <c r="K27" s="46">
        <v>1100</v>
      </c>
      <c r="L27" s="47">
        <f t="shared" si="8"/>
        <v>2263.3333333333335</v>
      </c>
      <c r="M27" s="48">
        <v>43873.458333333336</v>
      </c>
      <c r="N27" s="48">
        <v>43866.743055555555</v>
      </c>
    </row>
    <row r="28" spans="1:16">
      <c r="A28">
        <v>26</v>
      </c>
      <c r="B28" s="30" t="s">
        <v>154</v>
      </c>
      <c r="D28">
        <v>327</v>
      </c>
      <c r="E28">
        <v>332</v>
      </c>
      <c r="F28">
        <v>1009</v>
      </c>
      <c r="G28" s="44">
        <f t="shared" si="6"/>
        <v>2263.3333333333335</v>
      </c>
      <c r="H28" s="45">
        <f t="shared" si="7"/>
        <v>1085.2052785923754</v>
      </c>
      <c r="I28" s="46">
        <v>330</v>
      </c>
      <c r="J28" s="46"/>
      <c r="K28" s="46">
        <v>1100</v>
      </c>
      <c r="L28" s="47">
        <f t="shared" si="8"/>
        <v>2263.3333333333335</v>
      </c>
      <c r="M28" s="48">
        <v>43873.458333333336</v>
      </c>
      <c r="N28" s="48">
        <v>43866.743055555555</v>
      </c>
    </row>
    <row r="29" spans="1:16">
      <c r="A29">
        <v>27</v>
      </c>
      <c r="B29" t="s">
        <v>155</v>
      </c>
      <c r="D29">
        <v>327</v>
      </c>
      <c r="E29">
        <v>332</v>
      </c>
      <c r="F29">
        <v>1009</v>
      </c>
      <c r="G29" s="44">
        <f t="shared" si="6"/>
        <v>2263.3333333333335</v>
      </c>
      <c r="H29" s="45">
        <f t="shared" si="7"/>
        <v>1085.2052785923754</v>
      </c>
      <c r="I29" s="46">
        <v>330</v>
      </c>
      <c r="J29" s="46"/>
      <c r="K29" s="46">
        <v>1100</v>
      </c>
      <c r="L29" s="47">
        <f t="shared" si="8"/>
        <v>2263.3333333333335</v>
      </c>
      <c r="M29" s="48">
        <v>43873.458333333336</v>
      </c>
      <c r="N29" s="48">
        <v>43866.743055555555</v>
      </c>
    </row>
    <row r="31" spans="1:16">
      <c r="A31" s="32" t="s">
        <v>156</v>
      </c>
      <c r="B31" s="32" t="s">
        <v>112</v>
      </c>
      <c r="C31" s="32" t="s">
        <v>46</v>
      </c>
      <c r="D31" s="33" t="s">
        <v>47</v>
      </c>
      <c r="E31" s="33" t="s">
        <v>48</v>
      </c>
      <c r="F31" s="33" t="s">
        <v>49</v>
      </c>
      <c r="G31" s="33" t="s">
        <v>50</v>
      </c>
      <c r="H31" s="34" t="s">
        <v>51</v>
      </c>
      <c r="I31" s="35" t="s">
        <v>52</v>
      </c>
      <c r="J31" s="35" t="s">
        <v>53</v>
      </c>
      <c r="K31" s="35" t="s">
        <v>54</v>
      </c>
      <c r="L31" s="36" t="s">
        <v>55</v>
      </c>
      <c r="M31" s="37" t="s">
        <v>56</v>
      </c>
      <c r="N31" s="35" t="s">
        <v>57</v>
      </c>
      <c r="P31" s="35" t="s">
        <v>185</v>
      </c>
    </row>
    <row r="32" spans="1:16" ht="15" thickBot="1">
      <c r="A32" s="38"/>
      <c r="B32" s="38"/>
      <c r="C32" s="38"/>
      <c r="D32" s="38" t="s">
        <v>58</v>
      </c>
      <c r="E32" s="38" t="s">
        <v>58</v>
      </c>
      <c r="F32" s="38" t="s">
        <v>58</v>
      </c>
      <c r="G32" s="38" t="s">
        <v>59</v>
      </c>
      <c r="H32" s="39" t="s">
        <v>59</v>
      </c>
      <c r="I32" s="40" t="s">
        <v>58</v>
      </c>
      <c r="J32" s="40" t="s">
        <v>58</v>
      </c>
      <c r="K32" s="40" t="s">
        <v>59</v>
      </c>
      <c r="L32" s="41" t="s">
        <v>59</v>
      </c>
      <c r="M32" s="42"/>
      <c r="P32" s="40" t="s">
        <v>42</v>
      </c>
    </row>
    <row r="33" spans="1:16">
      <c r="A33">
        <v>1</v>
      </c>
      <c r="B33" s="30" t="s">
        <v>129</v>
      </c>
      <c r="C33" s="30"/>
      <c r="D33">
        <v>320</v>
      </c>
      <c r="F33">
        <v>986</v>
      </c>
      <c r="G33" s="44">
        <f t="shared" ref="G33:G59" si="9">L33</f>
        <v>2206.7073170731705</v>
      </c>
      <c r="H33" s="45">
        <f t="shared" ref="H33:H59" si="10">(((D33+J33)*G33)/(F33-(D33+J33)))</f>
        <v>1060.2797919871091</v>
      </c>
      <c r="I33" s="46">
        <v>328</v>
      </c>
      <c r="J33" s="46"/>
      <c r="K33" s="46">
        <v>1100</v>
      </c>
      <c r="L33" s="47">
        <f t="shared" ref="L33:L59" si="11">((K33*F33)/(I33+J33))-K33</f>
        <v>2206.7073170731705</v>
      </c>
      <c r="M33" s="48">
        <v>43873.458333333336</v>
      </c>
      <c r="N33" s="48">
        <v>43866.666666666664</v>
      </c>
      <c r="P33" s="132">
        <f>H3/H33*100</f>
        <v>100.50934481280768</v>
      </c>
    </row>
    <row r="34" spans="1:16">
      <c r="A34">
        <v>2</v>
      </c>
      <c r="B34" s="30" t="s">
        <v>130</v>
      </c>
      <c r="C34" s="30"/>
      <c r="D34">
        <v>322</v>
      </c>
      <c r="F34">
        <v>986</v>
      </c>
      <c r="G34" s="44">
        <f t="shared" si="9"/>
        <v>2206.7073170731705</v>
      </c>
      <c r="H34" s="45">
        <f t="shared" si="10"/>
        <v>1070.1201146047604</v>
      </c>
      <c r="I34" s="46">
        <v>328</v>
      </c>
      <c r="J34" s="46"/>
      <c r="K34" s="46">
        <v>1100</v>
      </c>
      <c r="L34" s="47">
        <f t="shared" si="11"/>
        <v>2206.7073170731705</v>
      </c>
      <c r="M34" s="48">
        <v>43873.458333333336</v>
      </c>
      <c r="N34" s="48">
        <v>43866.666666666664</v>
      </c>
      <c r="P34" s="132">
        <f t="shared" ref="P34:P59" si="12">H4/H34*100</f>
        <v>101.86915975013962</v>
      </c>
    </row>
    <row r="35" spans="1:16">
      <c r="A35">
        <v>3</v>
      </c>
      <c r="B35" s="30" t="s">
        <v>131</v>
      </c>
      <c r="C35" s="30"/>
      <c r="D35">
        <v>322</v>
      </c>
      <c r="F35">
        <v>986</v>
      </c>
      <c r="G35" s="44">
        <f t="shared" si="9"/>
        <v>2206.7073170731705</v>
      </c>
      <c r="H35" s="45">
        <f t="shared" si="10"/>
        <v>1070.1201146047604</v>
      </c>
      <c r="I35" s="46">
        <v>328</v>
      </c>
      <c r="J35" s="46"/>
      <c r="K35" s="46">
        <v>1100</v>
      </c>
      <c r="L35" s="47">
        <f t="shared" si="11"/>
        <v>2206.7073170731705</v>
      </c>
      <c r="M35" s="48">
        <v>43873.458333333336</v>
      </c>
      <c r="N35" s="48">
        <v>43866.666666666664</v>
      </c>
      <c r="P35" s="132">
        <f t="shared" si="12"/>
        <v>100.95152608421193</v>
      </c>
    </row>
    <row r="36" spans="1:16">
      <c r="A36">
        <v>4</v>
      </c>
      <c r="B36" s="30" t="s">
        <v>132</v>
      </c>
      <c r="C36" s="30"/>
      <c r="D36">
        <v>324</v>
      </c>
      <c r="F36">
        <v>986</v>
      </c>
      <c r="G36" s="44">
        <f t="shared" si="9"/>
        <v>2206.7073170731705</v>
      </c>
      <c r="H36" s="45">
        <f t="shared" si="10"/>
        <v>1080.0198953651168</v>
      </c>
      <c r="I36" s="46">
        <v>328</v>
      </c>
      <c r="J36" s="46"/>
      <c r="K36" s="46">
        <v>1100</v>
      </c>
      <c r="L36" s="47">
        <f t="shared" si="11"/>
        <v>2206.7073170731705</v>
      </c>
      <c r="M36" s="48">
        <v>43873.458333333336</v>
      </c>
      <c r="N36" s="48">
        <v>43866.666666666664</v>
      </c>
      <c r="P36" s="132">
        <f t="shared" si="12"/>
        <v>100.93539699993845</v>
      </c>
    </row>
    <row r="37" spans="1:16">
      <c r="A37">
        <v>5</v>
      </c>
      <c r="B37" s="30" t="s">
        <v>133</v>
      </c>
      <c r="C37" s="30"/>
      <c r="D37">
        <v>324</v>
      </c>
      <c r="F37">
        <v>986</v>
      </c>
      <c r="G37" s="44">
        <f t="shared" si="9"/>
        <v>2206.7073170731705</v>
      </c>
      <c r="H37" s="45">
        <f t="shared" si="10"/>
        <v>1080.0198953651168</v>
      </c>
      <c r="I37" s="46">
        <v>328</v>
      </c>
      <c r="J37" s="46"/>
      <c r="K37" s="46">
        <v>1100</v>
      </c>
      <c r="L37" s="47">
        <f t="shared" si="11"/>
        <v>2206.7073170731705</v>
      </c>
      <c r="M37" s="48">
        <v>43873.458333333336</v>
      </c>
      <c r="N37" s="48">
        <v>43866.666666666664</v>
      </c>
      <c r="P37" s="132">
        <f t="shared" si="12"/>
        <v>98.672281564644194</v>
      </c>
    </row>
    <row r="38" spans="1:16">
      <c r="A38">
        <v>6</v>
      </c>
      <c r="B38" s="30" t="s">
        <v>134</v>
      </c>
      <c r="C38" s="30"/>
      <c r="D38">
        <v>324</v>
      </c>
      <c r="F38">
        <v>986</v>
      </c>
      <c r="G38" s="44">
        <f t="shared" si="9"/>
        <v>2206.7073170731705</v>
      </c>
      <c r="H38" s="45">
        <f t="shared" si="10"/>
        <v>1080.0198953651168</v>
      </c>
      <c r="I38" s="46">
        <v>328</v>
      </c>
      <c r="J38" s="46"/>
      <c r="K38" s="46">
        <v>1100</v>
      </c>
      <c r="L38" s="47">
        <f t="shared" si="11"/>
        <v>2206.7073170731705</v>
      </c>
      <c r="M38" s="48">
        <v>43873.458333333336</v>
      </c>
      <c r="N38" s="48">
        <v>43866.666666666664</v>
      </c>
      <c r="P38" s="132">
        <f t="shared" si="12"/>
        <v>100.02617463471921</v>
      </c>
    </row>
    <row r="39" spans="1:16">
      <c r="A39">
        <v>7</v>
      </c>
      <c r="B39" s="30" t="s">
        <v>135</v>
      </c>
      <c r="C39" s="43"/>
      <c r="D39">
        <v>320</v>
      </c>
      <c r="F39">
        <v>986</v>
      </c>
      <c r="G39" s="44">
        <f t="shared" si="9"/>
        <v>2206.7073170731705</v>
      </c>
      <c r="H39" s="45">
        <f t="shared" si="10"/>
        <v>1060.2797919871091</v>
      </c>
      <c r="I39" s="46">
        <v>328</v>
      </c>
      <c r="J39" s="46"/>
      <c r="K39" s="46">
        <v>1100</v>
      </c>
      <c r="L39" s="47">
        <f t="shared" si="11"/>
        <v>2206.7073170731705</v>
      </c>
      <c r="M39" s="48">
        <v>43873.458333333336</v>
      </c>
      <c r="N39" s="48">
        <v>43866.666666666664</v>
      </c>
      <c r="P39" s="132">
        <f t="shared" si="12"/>
        <v>100.50934481280768</v>
      </c>
    </row>
    <row r="40" spans="1:16">
      <c r="A40">
        <v>8</v>
      </c>
      <c r="B40" s="30" t="s">
        <v>136</v>
      </c>
      <c r="C40" s="43"/>
      <c r="D40">
        <v>326</v>
      </c>
      <c r="F40">
        <v>986</v>
      </c>
      <c r="G40" s="44">
        <f t="shared" si="9"/>
        <v>2206.7073170731705</v>
      </c>
      <c r="H40" s="45">
        <f t="shared" si="10"/>
        <v>1089.979674796748</v>
      </c>
      <c r="I40" s="46">
        <v>328</v>
      </c>
      <c r="J40" s="46"/>
      <c r="K40" s="46">
        <v>1100</v>
      </c>
      <c r="L40" s="47">
        <f t="shared" si="11"/>
        <v>2206.7073170731705</v>
      </c>
      <c r="M40" s="48">
        <v>43873.458333333336</v>
      </c>
      <c r="N40" s="48">
        <v>43866.666666666664</v>
      </c>
      <c r="P40" s="132">
        <f t="shared" si="12"/>
        <v>99.112177190741733</v>
      </c>
    </row>
    <row r="41" spans="1:16">
      <c r="A41">
        <v>9</v>
      </c>
      <c r="B41" s="30" t="s">
        <v>137</v>
      </c>
      <c r="C41" s="43"/>
      <c r="D41">
        <v>325</v>
      </c>
      <c r="F41">
        <v>986</v>
      </c>
      <c r="G41" s="44">
        <f t="shared" si="9"/>
        <v>2206.7073170731705</v>
      </c>
      <c r="H41" s="45">
        <f t="shared" si="10"/>
        <v>1084.9922512084422</v>
      </c>
      <c r="I41" s="46">
        <v>328</v>
      </c>
      <c r="J41" s="46"/>
      <c r="K41" s="46">
        <v>1100</v>
      </c>
      <c r="L41" s="47">
        <f t="shared" si="11"/>
        <v>2206.7073170731705</v>
      </c>
      <c r="M41" s="48">
        <v>43873.458333333336</v>
      </c>
      <c r="N41" s="48">
        <v>43866.729166666664</v>
      </c>
      <c r="P41" s="132">
        <f t="shared" si="12"/>
        <v>96.884129036307684</v>
      </c>
    </row>
    <row r="42" spans="1:16">
      <c r="A42">
        <v>10</v>
      </c>
      <c r="B42" s="30" t="s">
        <v>138</v>
      </c>
      <c r="D42">
        <v>323</v>
      </c>
      <c r="F42">
        <v>986</v>
      </c>
      <c r="G42" s="44">
        <f t="shared" si="9"/>
        <v>2206.7073170731705</v>
      </c>
      <c r="H42" s="45">
        <f t="shared" si="10"/>
        <v>1075.0625390869293</v>
      </c>
      <c r="I42" s="46">
        <v>328</v>
      </c>
      <c r="J42" s="46"/>
      <c r="K42" s="46">
        <v>1100</v>
      </c>
      <c r="L42" s="47">
        <f t="shared" si="11"/>
        <v>2206.7073170731705</v>
      </c>
      <c r="M42" s="48">
        <v>43873.458333333336</v>
      </c>
      <c r="N42" s="48">
        <v>43866.729166666664</v>
      </c>
      <c r="P42" s="132">
        <f t="shared" si="12"/>
        <v>100.48741792688122</v>
      </c>
    </row>
    <row r="43" spans="1:16">
      <c r="A43">
        <v>11</v>
      </c>
      <c r="B43" s="30" t="s">
        <v>139</v>
      </c>
      <c r="D43">
        <v>326</v>
      </c>
      <c r="F43">
        <v>986</v>
      </c>
      <c r="G43" s="44">
        <f t="shared" si="9"/>
        <v>2206.7073170731705</v>
      </c>
      <c r="H43" s="45">
        <f t="shared" si="10"/>
        <v>1089.979674796748</v>
      </c>
      <c r="I43" s="46">
        <v>328</v>
      </c>
      <c r="J43" s="46"/>
      <c r="K43" s="46">
        <v>1100</v>
      </c>
      <c r="L43" s="47">
        <f t="shared" si="11"/>
        <v>2206.7073170731705</v>
      </c>
      <c r="M43" s="48">
        <v>43873.458333333336</v>
      </c>
      <c r="N43" s="48">
        <v>43866.729166666664</v>
      </c>
      <c r="P43" s="132">
        <f t="shared" si="12"/>
        <v>100.01309146139621</v>
      </c>
    </row>
    <row r="44" spans="1:16">
      <c r="A44">
        <v>12</v>
      </c>
      <c r="B44" s="30" t="s">
        <v>140</v>
      </c>
      <c r="D44">
        <v>326</v>
      </c>
      <c r="F44">
        <v>986</v>
      </c>
      <c r="G44" s="44">
        <f t="shared" si="9"/>
        <v>2206.7073170731705</v>
      </c>
      <c r="H44" s="45">
        <f t="shared" si="10"/>
        <v>1089.979674796748</v>
      </c>
      <c r="I44" s="46">
        <v>328</v>
      </c>
      <c r="J44" s="46"/>
      <c r="K44" s="46">
        <v>1100</v>
      </c>
      <c r="L44" s="47">
        <f t="shared" si="11"/>
        <v>2206.7073170731705</v>
      </c>
      <c r="M44" s="48">
        <v>43873.458333333336</v>
      </c>
      <c r="N44" s="48">
        <v>43866.729166666664</v>
      </c>
      <c r="P44" s="132">
        <f t="shared" si="12"/>
        <v>99.561973831735642</v>
      </c>
    </row>
    <row r="45" spans="1:16">
      <c r="A45">
        <v>13</v>
      </c>
      <c r="B45" t="s">
        <v>141</v>
      </c>
      <c r="D45">
        <v>322</v>
      </c>
      <c r="F45">
        <v>986</v>
      </c>
      <c r="G45" s="44">
        <f t="shared" si="9"/>
        <v>2206.7073170731705</v>
      </c>
      <c r="H45" s="45">
        <f t="shared" si="10"/>
        <v>1070.1201146047604</v>
      </c>
      <c r="I45" s="46">
        <v>328</v>
      </c>
      <c r="J45" s="46"/>
      <c r="K45" s="46">
        <v>1100</v>
      </c>
      <c r="L45" s="47">
        <f t="shared" si="11"/>
        <v>2206.7073170731705</v>
      </c>
      <c r="M45" s="48">
        <v>43873.458333333336</v>
      </c>
      <c r="N45" s="48">
        <v>43866.729166666664</v>
      </c>
      <c r="P45" s="132">
        <f t="shared" si="12"/>
        <v>99.585108023358998</v>
      </c>
    </row>
    <row r="46" spans="1:16">
      <c r="A46">
        <v>14</v>
      </c>
      <c r="B46" t="s">
        <v>142</v>
      </c>
      <c r="D46">
        <v>323</v>
      </c>
      <c r="F46">
        <v>986</v>
      </c>
      <c r="G46" s="44">
        <f t="shared" si="9"/>
        <v>2206.7073170731705</v>
      </c>
      <c r="H46" s="45">
        <f t="shared" si="10"/>
        <v>1075.0625390869293</v>
      </c>
      <c r="I46" s="46">
        <v>328</v>
      </c>
      <c r="J46" s="46"/>
      <c r="K46" s="46">
        <v>1100</v>
      </c>
      <c r="L46" s="47">
        <f t="shared" si="11"/>
        <v>2206.7073170731705</v>
      </c>
      <c r="M46" s="48">
        <v>43873.458333333336</v>
      </c>
      <c r="N46" s="48">
        <v>43866.729166666664</v>
      </c>
      <c r="P46" s="132">
        <f t="shared" si="12"/>
        <v>101.85955530537576</v>
      </c>
    </row>
    <row r="47" spans="1:16">
      <c r="A47">
        <v>15</v>
      </c>
      <c r="B47" s="30" t="s">
        <v>143</v>
      </c>
      <c r="D47">
        <v>322</v>
      </c>
      <c r="F47">
        <v>986</v>
      </c>
      <c r="G47" s="44">
        <f t="shared" si="9"/>
        <v>2206.7073170731705</v>
      </c>
      <c r="H47" s="45">
        <f t="shared" si="10"/>
        <v>1070.1201146047604</v>
      </c>
      <c r="I47" s="46">
        <v>328</v>
      </c>
      <c r="J47" s="46"/>
      <c r="K47" s="46">
        <v>1100</v>
      </c>
      <c r="L47" s="47">
        <f t="shared" si="11"/>
        <v>2206.7073170731705</v>
      </c>
      <c r="M47" s="48">
        <v>43873.458333333336</v>
      </c>
      <c r="N47" s="48">
        <v>43866.729166666664</v>
      </c>
      <c r="P47" s="132">
        <f t="shared" si="12"/>
        <v>101.86915975013962</v>
      </c>
    </row>
    <row r="48" spans="1:16">
      <c r="A48">
        <v>16</v>
      </c>
      <c r="B48" s="30" t="s">
        <v>144</v>
      </c>
      <c r="D48">
        <v>321</v>
      </c>
      <c r="F48">
        <v>986</v>
      </c>
      <c r="G48" s="44">
        <f t="shared" si="9"/>
        <v>2206.7073170731705</v>
      </c>
      <c r="H48" s="45">
        <f t="shared" si="10"/>
        <v>1065.1925545571244</v>
      </c>
      <c r="I48" s="46">
        <v>328</v>
      </c>
      <c r="J48" s="46"/>
      <c r="K48" s="46">
        <v>1100</v>
      </c>
      <c r="L48" s="47">
        <f t="shared" si="11"/>
        <v>2206.7073170731705</v>
      </c>
      <c r="M48" s="48">
        <v>43873.458333333336</v>
      </c>
      <c r="N48" s="48">
        <v>43866.729166666664</v>
      </c>
      <c r="P48" s="132">
        <f t="shared" si="12"/>
        <v>100.95960823408296</v>
      </c>
    </row>
    <row r="49" spans="1:16">
      <c r="A49">
        <v>17</v>
      </c>
      <c r="B49" s="30" t="s">
        <v>145</v>
      </c>
      <c r="D49">
        <v>325</v>
      </c>
      <c r="F49">
        <v>986</v>
      </c>
      <c r="G49" s="44">
        <f t="shared" si="9"/>
        <v>2206.7073170731705</v>
      </c>
      <c r="H49" s="45">
        <f t="shared" si="10"/>
        <v>1084.9922512084422</v>
      </c>
      <c r="I49" s="46">
        <v>328</v>
      </c>
      <c r="J49" s="46"/>
      <c r="K49" s="46">
        <v>1100</v>
      </c>
      <c r="L49" s="47">
        <f t="shared" si="11"/>
        <v>2206.7073170731705</v>
      </c>
      <c r="M49" s="48">
        <v>43873.458333333336</v>
      </c>
      <c r="N49" s="48">
        <v>43866.729166666664</v>
      </c>
      <c r="P49" s="132">
        <f t="shared" si="12"/>
        <v>101.38321253214872</v>
      </c>
    </row>
    <row r="50" spans="1:16">
      <c r="A50">
        <v>18</v>
      </c>
      <c r="B50" s="30" t="s">
        <v>146</v>
      </c>
      <c r="D50">
        <v>324</v>
      </c>
      <c r="F50">
        <v>986</v>
      </c>
      <c r="G50" s="44">
        <f t="shared" si="9"/>
        <v>2206.7073170731705</v>
      </c>
      <c r="H50" s="45">
        <f t="shared" si="10"/>
        <v>1080.0198953651168</v>
      </c>
      <c r="I50" s="46">
        <v>328</v>
      </c>
      <c r="J50" s="46"/>
      <c r="K50" s="46">
        <v>1100</v>
      </c>
      <c r="L50" s="47">
        <f t="shared" si="11"/>
        <v>2206.7073170731705</v>
      </c>
      <c r="M50" s="48">
        <v>43873.458333333336</v>
      </c>
      <c r="N50" s="48">
        <v>43866.729166666664</v>
      </c>
      <c r="P50" s="132">
        <f t="shared" si="12"/>
        <v>101.39201382011842</v>
      </c>
    </row>
    <row r="51" spans="1:16">
      <c r="A51">
        <v>19</v>
      </c>
      <c r="B51" s="30" t="s">
        <v>147</v>
      </c>
      <c r="D51">
        <v>321</v>
      </c>
      <c r="F51">
        <v>986</v>
      </c>
      <c r="G51" s="44">
        <f t="shared" si="9"/>
        <v>2206.7073170731705</v>
      </c>
      <c r="H51" s="45">
        <f t="shared" si="10"/>
        <v>1065.1925545571244</v>
      </c>
      <c r="I51" s="46">
        <v>328</v>
      </c>
      <c r="J51" s="46"/>
      <c r="K51" s="46">
        <v>1100</v>
      </c>
      <c r="L51" s="47">
        <f t="shared" si="11"/>
        <v>2206.7073170731705</v>
      </c>
      <c r="M51" s="48">
        <v>43873.458333333336</v>
      </c>
      <c r="N51" s="48">
        <v>43866.729166666664</v>
      </c>
      <c r="P51" s="132">
        <f t="shared" si="12"/>
        <v>100.95960823408296</v>
      </c>
    </row>
    <row r="52" spans="1:16">
      <c r="A52">
        <v>20</v>
      </c>
      <c r="B52" s="30" t="s">
        <v>148</v>
      </c>
      <c r="D52">
        <v>324</v>
      </c>
      <c r="F52">
        <v>986</v>
      </c>
      <c r="G52" s="44">
        <f t="shared" si="9"/>
        <v>2206.7073170731705</v>
      </c>
      <c r="H52" s="45">
        <f t="shared" si="10"/>
        <v>1080.0198953651168</v>
      </c>
      <c r="I52" s="46">
        <v>328</v>
      </c>
      <c r="J52" s="46"/>
      <c r="K52" s="46">
        <v>1100</v>
      </c>
      <c r="L52" s="47">
        <f t="shared" si="11"/>
        <v>2206.7073170731705</v>
      </c>
      <c r="M52" s="48">
        <v>43873.458333333336</v>
      </c>
      <c r="N52" s="48">
        <v>43866.729166666664</v>
      </c>
      <c r="P52" s="132">
        <f t="shared" si="12"/>
        <v>100.93539699993845</v>
      </c>
    </row>
    <row r="53" spans="1:16">
      <c r="A53">
        <v>21</v>
      </c>
      <c r="B53" s="30" t="s">
        <v>149</v>
      </c>
      <c r="D53">
        <v>325</v>
      </c>
      <c r="F53">
        <v>986</v>
      </c>
      <c r="G53" s="44">
        <f t="shared" si="9"/>
        <v>2206.7073170731705</v>
      </c>
      <c r="H53" s="45">
        <f t="shared" si="10"/>
        <v>1084.9922512084422</v>
      </c>
      <c r="I53" s="46">
        <v>328</v>
      </c>
      <c r="J53" s="46"/>
      <c r="K53" s="46">
        <v>1100</v>
      </c>
      <c r="L53" s="47">
        <f t="shared" si="11"/>
        <v>2206.7073170731705</v>
      </c>
      <c r="M53" s="48">
        <v>43873.458333333336</v>
      </c>
      <c r="N53" s="48">
        <v>43866.743055555555</v>
      </c>
      <c r="P53" s="132">
        <f t="shared" si="12"/>
        <v>99.567769762816695</v>
      </c>
    </row>
    <row r="54" spans="1:16">
      <c r="A54">
        <v>22</v>
      </c>
      <c r="B54" s="30" t="s">
        <v>150</v>
      </c>
      <c r="D54">
        <v>324</v>
      </c>
      <c r="F54">
        <v>986</v>
      </c>
      <c r="G54" s="44">
        <f t="shared" si="9"/>
        <v>2206.7073170731705</v>
      </c>
      <c r="H54" s="45">
        <f t="shared" si="10"/>
        <v>1080.0198953651168</v>
      </c>
      <c r="I54" s="46">
        <v>328</v>
      </c>
      <c r="J54" s="46"/>
      <c r="K54" s="46">
        <v>1100</v>
      </c>
      <c r="L54" s="47">
        <f t="shared" si="11"/>
        <v>2206.7073170731705</v>
      </c>
      <c r="M54" s="48">
        <v>43873.458333333336</v>
      </c>
      <c r="N54" s="48">
        <v>43866.743055555555</v>
      </c>
      <c r="P54" s="132">
        <f t="shared" si="12"/>
        <v>100.02617463471921</v>
      </c>
    </row>
    <row r="55" spans="1:16">
      <c r="A55">
        <v>23</v>
      </c>
      <c r="B55" s="30" t="s">
        <v>151</v>
      </c>
      <c r="D55">
        <v>324</v>
      </c>
      <c r="F55">
        <v>986</v>
      </c>
      <c r="G55" s="44">
        <f t="shared" si="9"/>
        <v>2206.7073170731705</v>
      </c>
      <c r="H55" s="45">
        <f t="shared" si="10"/>
        <v>1080.0198953651168</v>
      </c>
      <c r="I55" s="46">
        <v>328</v>
      </c>
      <c r="J55" s="46"/>
      <c r="K55" s="46">
        <v>1100</v>
      </c>
      <c r="L55" s="47">
        <f t="shared" si="11"/>
        <v>2206.7073170731705</v>
      </c>
      <c r="M55" s="48">
        <v>43873.458333333336</v>
      </c>
      <c r="N55" s="48">
        <v>43866.743055555555</v>
      </c>
      <c r="P55" s="132">
        <f t="shared" si="12"/>
        <v>100.02617463471921</v>
      </c>
    </row>
    <row r="56" spans="1:16">
      <c r="A56">
        <v>24</v>
      </c>
      <c r="B56" s="30" t="s">
        <v>152</v>
      </c>
      <c r="D56">
        <v>322</v>
      </c>
      <c r="F56">
        <v>986</v>
      </c>
      <c r="G56" s="44">
        <f t="shared" si="9"/>
        <v>2206.7073170731705</v>
      </c>
      <c r="H56" s="45">
        <f t="shared" si="10"/>
        <v>1070.1201146047604</v>
      </c>
      <c r="I56" s="46">
        <v>328</v>
      </c>
      <c r="J56" s="46"/>
      <c r="K56" s="46">
        <v>1100</v>
      </c>
      <c r="L56" s="47">
        <f t="shared" si="11"/>
        <v>2206.7073170731705</v>
      </c>
      <c r="M56" s="48">
        <v>43873.458333333336</v>
      </c>
      <c r="N56" s="48">
        <v>43866.743055555555</v>
      </c>
      <c r="P56" s="132">
        <f t="shared" si="12"/>
        <v>102.79219921085921</v>
      </c>
    </row>
    <row r="57" spans="1:16">
      <c r="A57">
        <v>25</v>
      </c>
      <c r="B57" s="30" t="s">
        <v>153</v>
      </c>
      <c r="D57">
        <v>322</v>
      </c>
      <c r="F57">
        <v>986</v>
      </c>
      <c r="G57" s="44">
        <f t="shared" si="9"/>
        <v>2206.7073170731705</v>
      </c>
      <c r="H57" s="45">
        <f t="shared" si="10"/>
        <v>1070.1201146047604</v>
      </c>
      <c r="I57" s="46">
        <v>328</v>
      </c>
      <c r="J57" s="46"/>
      <c r="K57" s="46">
        <v>1100</v>
      </c>
      <c r="L57" s="47">
        <f t="shared" si="11"/>
        <v>2206.7073170731705</v>
      </c>
      <c r="M57" s="48">
        <v>43873.458333333336</v>
      </c>
      <c r="N57" s="48">
        <v>43866.743055555555</v>
      </c>
      <c r="P57" s="132">
        <f t="shared" si="12"/>
        <v>100.95152608421193</v>
      </c>
    </row>
    <row r="58" spans="1:16">
      <c r="A58">
        <v>26</v>
      </c>
      <c r="B58" s="30" t="s">
        <v>154</v>
      </c>
      <c r="D58">
        <v>321</v>
      </c>
      <c r="F58">
        <v>986</v>
      </c>
      <c r="G58" s="44">
        <f t="shared" si="9"/>
        <v>2206.7073170731705</v>
      </c>
      <c r="H58" s="45">
        <f t="shared" si="10"/>
        <v>1065.1925545571244</v>
      </c>
      <c r="I58" s="46">
        <v>328</v>
      </c>
      <c r="J58" s="46"/>
      <c r="K58" s="46">
        <v>1100</v>
      </c>
      <c r="L58" s="47">
        <f t="shared" si="11"/>
        <v>2206.7073170731705</v>
      </c>
      <c r="M58" s="48">
        <v>43873.458333333336</v>
      </c>
      <c r="N58" s="48">
        <v>43866.743055555555</v>
      </c>
      <c r="P58" s="132">
        <f t="shared" si="12"/>
        <v>101.87878932777292</v>
      </c>
    </row>
    <row r="59" spans="1:16">
      <c r="A59">
        <v>27</v>
      </c>
      <c r="B59" t="s">
        <v>155</v>
      </c>
      <c r="D59">
        <v>326</v>
      </c>
      <c r="F59">
        <v>986</v>
      </c>
      <c r="G59" s="44">
        <f t="shared" si="9"/>
        <v>2206.7073170731705</v>
      </c>
      <c r="H59" s="45">
        <f t="shared" si="10"/>
        <v>1089.979674796748</v>
      </c>
      <c r="I59" s="46">
        <v>328</v>
      </c>
      <c r="J59" s="46"/>
      <c r="K59" s="46">
        <v>1100</v>
      </c>
      <c r="L59" s="47">
        <f t="shared" si="11"/>
        <v>2206.7073170731705</v>
      </c>
      <c r="M59" s="48">
        <v>43873.458333333336</v>
      </c>
      <c r="N59" s="48">
        <v>43866.743055555555</v>
      </c>
      <c r="P59" s="132">
        <f t="shared" si="12"/>
        <v>99.561973831735642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9" sqref="D9"/>
    </sheetView>
  </sheetViews>
  <sheetFormatPr baseColWidth="10" defaultRowHeight="14" x14ac:dyDescent="0"/>
  <cols>
    <col min="7" max="7" width="25" bestFit="1" customWidth="1"/>
    <col min="9" max="9" width="12.6640625" bestFit="1" customWidth="1"/>
  </cols>
  <sheetData>
    <row r="1" spans="1:14">
      <c r="A1" s="106"/>
      <c r="B1" s="107"/>
      <c r="C1" s="107"/>
      <c r="D1" s="107"/>
      <c r="E1" s="108"/>
      <c r="F1" s="108"/>
      <c r="G1" s="108"/>
      <c r="H1" s="108"/>
      <c r="I1" s="109"/>
      <c r="J1" s="109"/>
      <c r="K1" s="110"/>
      <c r="L1" s="111"/>
      <c r="M1" s="111"/>
      <c r="N1" s="112"/>
    </row>
    <row r="2" spans="1:14">
      <c r="A2" s="113"/>
      <c r="B2" s="104"/>
      <c r="C2" s="104"/>
      <c r="D2" s="104"/>
      <c r="E2" s="104"/>
      <c r="F2" s="104"/>
      <c r="K2" s="104"/>
    </row>
    <row r="3" spans="1:14">
      <c r="A3" s="114"/>
      <c r="B3" s="115"/>
      <c r="C3" s="115"/>
      <c r="D3" s="115"/>
      <c r="E3" s="115"/>
      <c r="F3" s="115"/>
      <c r="G3" s="114"/>
      <c r="H3" s="116"/>
      <c r="I3" s="117"/>
      <c r="J3" s="118"/>
      <c r="K3" s="119"/>
      <c r="L3" s="119"/>
      <c r="M3" s="120"/>
      <c r="N3" s="121"/>
    </row>
    <row r="4" spans="1:14">
      <c r="A4" s="114"/>
      <c r="B4" s="115"/>
      <c r="C4" s="115"/>
      <c r="D4" s="115"/>
      <c r="E4" s="115"/>
      <c r="F4" s="115"/>
      <c r="G4" s="114"/>
      <c r="H4" s="116"/>
      <c r="I4" s="117"/>
      <c r="J4" s="118"/>
      <c r="K4" s="119"/>
      <c r="L4" s="119"/>
      <c r="M4" s="120"/>
      <c r="N4" s="122"/>
    </row>
    <row r="5" spans="1:14">
      <c r="A5" s="114"/>
      <c r="B5" s="115"/>
      <c r="C5" s="115"/>
      <c r="D5" s="115"/>
      <c r="E5" s="115"/>
      <c r="F5" s="115"/>
      <c r="G5" s="114"/>
      <c r="H5" s="116"/>
      <c r="I5" s="117"/>
      <c r="J5" s="118"/>
      <c r="K5" s="119"/>
      <c r="L5" s="119"/>
      <c r="M5" s="120"/>
      <c r="N5" s="121"/>
    </row>
    <row r="6" spans="1:14">
      <c r="A6" s="114"/>
      <c r="B6" s="115"/>
      <c r="C6" s="115"/>
      <c r="D6" s="115"/>
      <c r="E6" s="115"/>
      <c r="F6" s="115"/>
      <c r="G6" s="114"/>
      <c r="H6" s="116"/>
      <c r="I6" s="117"/>
      <c r="J6" s="118"/>
      <c r="K6" s="119"/>
      <c r="L6" s="119"/>
      <c r="M6" s="120"/>
      <c r="N6" s="122"/>
    </row>
    <row r="7" spans="1:14">
      <c r="A7" s="114"/>
      <c r="B7" s="115"/>
      <c r="C7" s="115"/>
      <c r="D7" s="115"/>
      <c r="E7" s="115"/>
      <c r="F7" s="115"/>
      <c r="G7" s="114"/>
      <c r="H7" s="116"/>
      <c r="I7" s="117"/>
      <c r="J7" s="118"/>
      <c r="K7" s="119"/>
      <c r="L7" s="119"/>
      <c r="M7" s="120"/>
      <c r="N7" s="121"/>
    </row>
    <row r="8" spans="1:14">
      <c r="A8" s="114"/>
      <c r="B8" s="115"/>
      <c r="C8" s="115"/>
      <c r="D8" s="115"/>
      <c r="E8" s="115"/>
      <c r="F8" s="115"/>
      <c r="G8" s="114"/>
      <c r="H8" s="116"/>
      <c r="I8" s="117"/>
      <c r="J8" s="118"/>
      <c r="K8" s="119"/>
      <c r="L8" s="119"/>
      <c r="M8" s="120"/>
      <c r="N8" s="122"/>
    </row>
    <row r="9" spans="1:14">
      <c r="A9" s="114"/>
      <c r="B9" s="115"/>
      <c r="C9" s="115"/>
      <c r="D9" s="115"/>
      <c r="E9" s="115"/>
      <c r="F9" s="115"/>
      <c r="G9" s="114"/>
      <c r="H9" s="116"/>
      <c r="I9" s="117"/>
      <c r="J9" s="118"/>
      <c r="K9" s="119"/>
      <c r="L9" s="119"/>
      <c r="M9" s="120"/>
      <c r="N9" s="121"/>
    </row>
    <row r="10" spans="1:14">
      <c r="A10" s="114"/>
      <c r="B10" s="115"/>
      <c r="C10" s="115"/>
      <c r="D10" s="115"/>
      <c r="E10" s="115"/>
      <c r="F10" s="115"/>
      <c r="G10" s="114"/>
      <c r="H10" s="116"/>
      <c r="I10" s="117"/>
      <c r="J10" s="118"/>
      <c r="K10" s="119"/>
      <c r="L10" s="119"/>
      <c r="M10" s="120"/>
      <c r="N10" s="122"/>
    </row>
    <row r="11" spans="1:14">
      <c r="A11" s="114"/>
      <c r="B11" s="115"/>
      <c r="C11" s="115"/>
      <c r="D11" s="115"/>
      <c r="E11" s="115"/>
      <c r="F11" s="115"/>
      <c r="G11" s="114"/>
      <c r="H11" s="116"/>
      <c r="I11" s="117"/>
      <c r="J11" s="118"/>
      <c r="K11" s="119"/>
      <c r="L11" s="119"/>
      <c r="M11" s="120"/>
      <c r="N11" s="121"/>
    </row>
    <row r="12" spans="1:14">
      <c r="A12" s="114"/>
      <c r="B12" s="115"/>
      <c r="C12" s="115"/>
      <c r="D12" s="115"/>
      <c r="E12" s="115"/>
      <c r="F12" s="115"/>
      <c r="G12" s="114"/>
      <c r="H12" s="116"/>
      <c r="I12" s="117"/>
      <c r="J12" s="118"/>
      <c r="K12" s="119"/>
      <c r="L12" s="119"/>
      <c r="M12" s="120"/>
      <c r="N12" s="122"/>
    </row>
    <row r="13" spans="1:14">
      <c r="A13" s="114"/>
      <c r="B13" s="115"/>
      <c r="C13" s="115"/>
      <c r="D13" s="115"/>
      <c r="E13" s="115"/>
      <c r="F13" s="115"/>
      <c r="G13" s="114"/>
      <c r="H13" s="116"/>
      <c r="I13" s="117"/>
      <c r="J13" s="118"/>
      <c r="K13" s="119"/>
      <c r="L13" s="119"/>
      <c r="M13" s="120"/>
      <c r="N13" s="121"/>
    </row>
    <row r="14" spans="1:14">
      <c r="A14" s="114"/>
      <c r="B14" s="115"/>
      <c r="C14" s="115"/>
      <c r="D14" s="115"/>
      <c r="E14" s="115"/>
      <c r="F14" s="115"/>
      <c r="G14" s="114"/>
      <c r="H14" s="116"/>
      <c r="I14" s="117"/>
      <c r="J14" s="118"/>
      <c r="K14" s="119"/>
      <c r="L14" s="119"/>
      <c r="M14" s="120"/>
      <c r="N14" s="122"/>
    </row>
    <row r="15" spans="1:14">
      <c r="A15" s="114"/>
      <c r="B15" s="115"/>
      <c r="C15" s="115"/>
      <c r="D15" s="115"/>
      <c r="E15" s="115"/>
      <c r="F15" s="115"/>
      <c r="G15" s="114"/>
      <c r="H15" s="116"/>
      <c r="I15" s="117"/>
      <c r="J15" s="118"/>
      <c r="K15" s="119"/>
      <c r="L15" s="119"/>
      <c r="M15" s="120"/>
      <c r="N15" s="121"/>
    </row>
    <row r="16" spans="1:14">
      <c r="A16" s="114"/>
      <c r="B16" s="115"/>
      <c r="C16" s="115"/>
      <c r="D16" s="115"/>
      <c r="E16" s="115"/>
      <c r="F16" s="115"/>
      <c r="G16" s="114"/>
      <c r="H16" s="116"/>
      <c r="I16" s="117"/>
      <c r="J16" s="118"/>
      <c r="K16" s="119"/>
      <c r="L16" s="119"/>
      <c r="M16" s="120"/>
      <c r="N16" s="123"/>
    </row>
    <row r="17" spans="1:14">
      <c r="A17" s="114"/>
      <c r="B17" s="115"/>
      <c r="C17" s="115"/>
      <c r="D17" s="115"/>
      <c r="E17" s="115"/>
      <c r="F17" s="115"/>
      <c r="G17" s="114"/>
      <c r="H17" s="116"/>
      <c r="I17" s="117"/>
      <c r="J17" s="118"/>
      <c r="K17" s="119"/>
      <c r="L17" s="119"/>
      <c r="M17" s="120"/>
      <c r="N17" s="121"/>
    </row>
    <row r="18" spans="1:14">
      <c r="A18" s="114"/>
      <c r="B18" s="115"/>
      <c r="C18" s="115"/>
      <c r="D18" s="115"/>
      <c r="E18" s="115"/>
      <c r="F18" s="115"/>
      <c r="G18" s="114"/>
      <c r="H18" s="116"/>
      <c r="I18" s="117"/>
      <c r="J18" s="118"/>
      <c r="K18" s="119"/>
      <c r="L18" s="119"/>
      <c r="M18" s="120"/>
      <c r="N18" s="122"/>
    </row>
    <row r="19" spans="1:14">
      <c r="A19" s="114"/>
      <c r="B19" s="115"/>
      <c r="C19" s="115"/>
      <c r="D19" s="115"/>
      <c r="E19" s="115"/>
      <c r="F19" s="115"/>
      <c r="G19" s="114"/>
      <c r="H19" s="116"/>
      <c r="I19" s="117"/>
      <c r="J19" s="118"/>
      <c r="K19" s="119"/>
      <c r="L19" s="119"/>
      <c r="M19" s="120"/>
      <c r="N19" s="121"/>
    </row>
    <row r="20" spans="1:14">
      <c r="A20" s="114"/>
      <c r="B20" s="115"/>
      <c r="C20" s="115"/>
      <c r="D20" s="115"/>
      <c r="E20" s="115"/>
      <c r="F20" s="115"/>
      <c r="G20" s="114"/>
      <c r="H20" s="116"/>
      <c r="I20" s="117"/>
      <c r="J20" s="118"/>
      <c r="K20" s="119"/>
      <c r="L20" s="119"/>
      <c r="M20" s="120"/>
      <c r="N20" s="122"/>
    </row>
    <row r="21" spans="1:14">
      <c r="A21" s="114"/>
      <c r="B21" s="115"/>
      <c r="C21" s="115"/>
      <c r="D21" s="115"/>
      <c r="E21" s="115"/>
      <c r="F21" s="115"/>
      <c r="G21" s="114"/>
      <c r="H21" s="116"/>
      <c r="I21" s="117"/>
      <c r="J21" s="118"/>
      <c r="K21" s="119"/>
      <c r="L21" s="119"/>
      <c r="M21" s="120"/>
      <c r="N21" s="121"/>
    </row>
    <row r="22" spans="1:14">
      <c r="A22" s="114"/>
      <c r="B22" s="115"/>
      <c r="C22" s="115"/>
      <c r="D22" s="115"/>
      <c r="E22" s="115"/>
      <c r="F22" s="115"/>
      <c r="G22" s="114"/>
      <c r="H22" s="116"/>
      <c r="I22" s="117"/>
      <c r="J22" s="118"/>
      <c r="K22" s="119"/>
      <c r="L22" s="119"/>
      <c r="M22" s="120"/>
      <c r="N22" s="122"/>
    </row>
    <row r="23" spans="1:14">
      <c r="A23" s="114"/>
      <c r="B23" s="115"/>
      <c r="C23" s="115"/>
      <c r="D23" s="115"/>
      <c r="E23" s="115"/>
      <c r="F23" s="115"/>
      <c r="G23" s="114"/>
      <c r="H23" s="116"/>
      <c r="I23" s="117"/>
      <c r="J23" s="118"/>
      <c r="K23" s="119"/>
      <c r="L23" s="119"/>
      <c r="M23" s="120"/>
      <c r="N23" s="121"/>
    </row>
    <row r="24" spans="1:14">
      <c r="A24" s="114"/>
      <c r="B24" s="115"/>
      <c r="C24" s="115"/>
      <c r="D24" s="115"/>
      <c r="E24" s="115"/>
      <c r="F24" s="115"/>
      <c r="G24" s="114"/>
      <c r="H24" s="116"/>
      <c r="I24" s="117"/>
      <c r="J24" s="118"/>
      <c r="K24" s="119"/>
      <c r="L24" s="119"/>
      <c r="M24" s="120"/>
      <c r="N24" s="123"/>
    </row>
    <row r="25" spans="1:14">
      <c r="A25" s="114"/>
      <c r="B25" s="115"/>
      <c r="C25" s="115"/>
      <c r="D25" s="115"/>
      <c r="E25" s="115"/>
      <c r="F25" s="115"/>
      <c r="G25" s="114"/>
      <c r="H25" s="116"/>
      <c r="I25" s="117"/>
      <c r="J25" s="118"/>
      <c r="K25" s="119"/>
      <c r="L25" s="119"/>
      <c r="M25" s="120"/>
      <c r="N25" s="121"/>
    </row>
    <row r="26" spans="1:14">
      <c r="A26" s="114"/>
      <c r="B26" s="115"/>
      <c r="C26" s="115"/>
      <c r="D26" s="115"/>
      <c r="E26" s="115"/>
      <c r="F26" s="115"/>
      <c r="G26" s="114"/>
      <c r="H26" s="116"/>
      <c r="I26" s="117"/>
      <c r="J26" s="118"/>
      <c r="K26" s="119"/>
      <c r="L26" s="119"/>
      <c r="M26" s="120"/>
      <c r="N26" s="122"/>
    </row>
    <row r="27" spans="1:14">
      <c r="A27" s="114"/>
      <c r="B27" s="115"/>
      <c r="C27" s="115"/>
      <c r="D27" s="115"/>
      <c r="E27" s="115"/>
      <c r="F27" s="115"/>
      <c r="G27" s="114"/>
      <c r="H27" s="116"/>
      <c r="I27" s="117"/>
      <c r="J27" s="118"/>
      <c r="K27" s="119"/>
      <c r="L27" s="119"/>
      <c r="M27" s="120"/>
      <c r="N27" s="121"/>
    </row>
    <row r="28" spans="1:14">
      <c r="A28" s="114"/>
      <c r="B28" s="115"/>
      <c r="C28" s="115"/>
      <c r="D28" s="115"/>
      <c r="E28" s="115"/>
      <c r="F28" s="115"/>
      <c r="G28" s="114"/>
      <c r="H28" s="116"/>
      <c r="I28" s="117"/>
      <c r="J28" s="118"/>
      <c r="K28" s="119"/>
      <c r="L28" s="119"/>
      <c r="M28" s="120"/>
      <c r="N28" s="122"/>
    </row>
    <row r="29" spans="1:14">
      <c r="A29" s="113"/>
      <c r="B29" s="104"/>
      <c r="C29" s="104"/>
      <c r="D29" s="104"/>
      <c r="K29" s="104"/>
    </row>
    <row r="30" spans="1:14">
      <c r="A30" s="114"/>
      <c r="B30" s="115"/>
      <c r="C30" s="115"/>
      <c r="D30" s="115"/>
      <c r="E30" s="115"/>
      <c r="F30" s="115"/>
      <c r="G30" s="114"/>
      <c r="H30" s="116"/>
      <c r="I30" s="117"/>
      <c r="J30" s="118"/>
      <c r="K30" s="119"/>
      <c r="L30" s="119"/>
      <c r="M30" s="120"/>
      <c r="N30" s="121"/>
    </row>
    <row r="31" spans="1:14">
      <c r="A31" s="114"/>
      <c r="B31" s="115"/>
      <c r="C31" s="115"/>
      <c r="D31" s="115"/>
      <c r="E31" s="115"/>
      <c r="F31" s="115"/>
      <c r="G31" s="114"/>
      <c r="H31" s="116"/>
      <c r="I31" s="117"/>
      <c r="J31" s="118"/>
      <c r="K31" s="119"/>
      <c r="L31" s="119"/>
      <c r="M31" s="120"/>
      <c r="N31" s="122"/>
    </row>
    <row r="32" spans="1:14">
      <c r="A32" s="114"/>
      <c r="B32" s="115"/>
      <c r="C32" s="115"/>
      <c r="D32" s="115"/>
      <c r="E32" s="115"/>
      <c r="F32" s="115"/>
      <c r="G32" s="114"/>
      <c r="H32" s="116"/>
      <c r="I32" s="117"/>
      <c r="J32" s="118"/>
      <c r="K32" s="119"/>
      <c r="L32" s="119"/>
      <c r="M32" s="120"/>
      <c r="N32" s="121"/>
    </row>
    <row r="33" spans="1:14">
      <c r="A33" s="114"/>
      <c r="B33" s="115"/>
      <c r="C33" s="115"/>
      <c r="D33" s="115"/>
      <c r="E33" s="115"/>
      <c r="F33" s="115"/>
      <c r="G33" s="114"/>
      <c r="H33" s="116"/>
      <c r="I33" s="117"/>
      <c r="J33" s="118"/>
      <c r="K33" s="119"/>
      <c r="L33" s="119"/>
      <c r="M33" s="120"/>
      <c r="N33" s="122"/>
    </row>
    <row r="34" spans="1:14">
      <c r="A34" s="114"/>
      <c r="B34" s="115"/>
      <c r="C34" s="115"/>
      <c r="D34" s="115"/>
      <c r="E34" s="115"/>
      <c r="F34" s="115"/>
      <c r="G34" s="114"/>
      <c r="H34" s="116"/>
      <c r="I34" s="117"/>
      <c r="J34" s="118"/>
      <c r="K34" s="119"/>
      <c r="L34" s="119"/>
      <c r="M34" s="120"/>
      <c r="N34" s="121"/>
    </row>
    <row r="35" spans="1:14">
      <c r="A35" s="114"/>
      <c r="B35" s="115"/>
      <c r="C35" s="115"/>
      <c r="D35" s="115"/>
      <c r="E35" s="115"/>
      <c r="F35" s="115"/>
      <c r="G35" s="114"/>
      <c r="H35" s="116"/>
      <c r="I35" s="117"/>
      <c r="J35" s="118"/>
      <c r="K35" s="119"/>
      <c r="L35" s="119"/>
      <c r="M35" s="120"/>
      <c r="N35" s="122"/>
    </row>
    <row r="36" spans="1:14">
      <c r="A36" s="114"/>
      <c r="B36" s="115"/>
      <c r="C36" s="115"/>
      <c r="D36" s="115"/>
      <c r="E36" s="115"/>
      <c r="F36" s="115"/>
      <c r="G36" s="114"/>
      <c r="H36" s="116"/>
      <c r="I36" s="117"/>
      <c r="J36" s="118"/>
      <c r="K36" s="119"/>
      <c r="L36" s="119"/>
      <c r="M36" s="120"/>
      <c r="N36" s="121"/>
    </row>
    <row r="37" spans="1:14">
      <c r="A37" s="114"/>
      <c r="B37" s="115"/>
      <c r="C37" s="115"/>
      <c r="D37" s="115"/>
      <c r="E37" s="115"/>
      <c r="F37" s="115"/>
      <c r="G37" s="114"/>
      <c r="H37" s="116"/>
      <c r="I37" s="117"/>
      <c r="J37" s="118"/>
      <c r="K37" s="119"/>
      <c r="L37" s="119"/>
      <c r="M37" s="120"/>
      <c r="N37" s="122"/>
    </row>
    <row r="38" spans="1:14">
      <c r="A38" s="114"/>
      <c r="B38" s="115"/>
      <c r="C38" s="115"/>
      <c r="D38" s="115"/>
      <c r="E38" s="115"/>
      <c r="F38" s="115"/>
      <c r="G38" s="114"/>
      <c r="H38" s="116"/>
      <c r="I38" s="117"/>
      <c r="J38" s="118"/>
      <c r="K38" s="119"/>
      <c r="L38" s="119"/>
      <c r="M38" s="120"/>
      <c r="N38" s="121"/>
    </row>
    <row r="39" spans="1:14">
      <c r="A39" s="114"/>
      <c r="B39" s="115"/>
      <c r="C39" s="115"/>
      <c r="D39" s="115"/>
      <c r="E39" s="115"/>
      <c r="F39" s="115"/>
      <c r="G39" s="114"/>
      <c r="H39" s="116"/>
      <c r="I39" s="117"/>
      <c r="J39" s="118"/>
      <c r="K39" s="119"/>
      <c r="L39" s="119"/>
      <c r="M39" s="120"/>
      <c r="N39" s="122"/>
    </row>
    <row r="40" spans="1:14">
      <c r="A40" s="114"/>
      <c r="B40" s="115"/>
      <c r="C40" s="115"/>
      <c r="D40" s="115"/>
      <c r="E40" s="115"/>
      <c r="F40" s="115"/>
      <c r="G40" s="114"/>
      <c r="H40" s="116"/>
      <c r="I40" s="117"/>
      <c r="J40" s="118"/>
      <c r="K40" s="119"/>
      <c r="L40" s="119"/>
      <c r="M40" s="120"/>
      <c r="N40" s="121"/>
    </row>
    <row r="41" spans="1:14">
      <c r="A41" s="114"/>
      <c r="B41" s="115"/>
      <c r="C41" s="115"/>
      <c r="D41" s="115"/>
      <c r="E41" s="115"/>
      <c r="F41" s="115"/>
      <c r="G41" s="114"/>
      <c r="H41" s="116"/>
      <c r="I41" s="117"/>
      <c r="J41" s="118"/>
      <c r="K41" s="119"/>
      <c r="L41" s="119"/>
      <c r="M41" s="120"/>
      <c r="N41" s="122"/>
    </row>
    <row r="42" spans="1:14">
      <c r="A42" s="114"/>
      <c r="B42" s="115"/>
      <c r="C42" s="115"/>
      <c r="D42" s="115"/>
      <c r="E42" s="115"/>
      <c r="F42" s="115"/>
      <c r="G42" s="114"/>
      <c r="H42" s="116"/>
      <c r="I42" s="117"/>
      <c r="J42" s="118"/>
      <c r="K42" s="119"/>
      <c r="L42" s="119"/>
      <c r="M42" s="120"/>
      <c r="N42" s="121"/>
    </row>
    <row r="43" spans="1:14">
      <c r="A43" s="114"/>
      <c r="B43" s="115"/>
      <c r="C43" s="115"/>
      <c r="D43" s="115"/>
      <c r="E43" s="115"/>
      <c r="F43" s="115"/>
      <c r="G43" s="114"/>
      <c r="H43" s="116"/>
      <c r="I43" s="117"/>
      <c r="J43" s="118"/>
      <c r="K43" s="119"/>
      <c r="L43" s="119"/>
      <c r="M43" s="120"/>
      <c r="N43" s="122"/>
    </row>
    <row r="44" spans="1:14">
      <c r="A44" s="114"/>
      <c r="B44" s="115"/>
      <c r="C44" s="115"/>
      <c r="D44" s="115"/>
      <c r="E44" s="115"/>
      <c r="F44" s="115"/>
      <c r="G44" s="114"/>
      <c r="H44" s="116"/>
      <c r="I44" s="117"/>
      <c r="J44" s="118"/>
      <c r="K44" s="119"/>
      <c r="L44" s="119"/>
      <c r="M44" s="120"/>
      <c r="N44" s="121"/>
    </row>
    <row r="45" spans="1:14">
      <c r="A45" s="114"/>
      <c r="B45" s="115"/>
      <c r="C45" s="115"/>
      <c r="D45" s="115"/>
      <c r="E45" s="115"/>
      <c r="F45" s="115"/>
      <c r="G45" s="114"/>
      <c r="H45" s="116"/>
      <c r="I45" s="117"/>
      <c r="J45" s="118"/>
      <c r="K45" s="119"/>
      <c r="L45" s="119"/>
      <c r="M45" s="120"/>
      <c r="N45" s="122"/>
    </row>
    <row r="46" spans="1:14">
      <c r="A46" s="114"/>
      <c r="B46" s="115"/>
      <c r="C46" s="115"/>
      <c r="D46" s="115"/>
      <c r="E46" s="115"/>
      <c r="F46" s="115"/>
      <c r="G46" s="114"/>
      <c r="H46" s="116"/>
      <c r="I46" s="117"/>
      <c r="J46" s="118"/>
      <c r="K46" s="119"/>
      <c r="L46" s="119"/>
      <c r="M46" s="120"/>
      <c r="N46" s="121"/>
    </row>
    <row r="47" spans="1:14">
      <c r="A47" s="114"/>
      <c r="B47" s="115"/>
      <c r="C47" s="115"/>
      <c r="D47" s="115"/>
      <c r="E47" s="115"/>
      <c r="F47" s="115"/>
      <c r="G47" s="114"/>
      <c r="H47" s="116"/>
      <c r="I47" s="117"/>
      <c r="J47" s="118"/>
      <c r="K47" s="119"/>
      <c r="L47" s="119"/>
      <c r="M47" s="120"/>
      <c r="N47" s="122"/>
    </row>
    <row r="48" spans="1:14">
      <c r="A48" s="114"/>
      <c r="B48" s="115"/>
      <c r="C48" s="115"/>
      <c r="D48" s="115"/>
      <c r="E48" s="115"/>
      <c r="F48" s="115"/>
      <c r="G48" s="114"/>
      <c r="H48" s="116"/>
      <c r="I48" s="117"/>
      <c r="J48" s="118"/>
      <c r="K48" s="119"/>
      <c r="L48" s="119"/>
      <c r="M48" s="120"/>
      <c r="N48" s="121"/>
    </row>
    <row r="49" spans="1:14">
      <c r="A49" s="114"/>
      <c r="B49" s="115"/>
      <c r="C49" s="115"/>
      <c r="D49" s="115"/>
      <c r="E49" s="115"/>
      <c r="F49" s="115"/>
      <c r="G49" s="114"/>
      <c r="H49" s="116"/>
      <c r="I49" s="117"/>
      <c r="J49" s="118"/>
      <c r="K49" s="119"/>
      <c r="L49" s="119"/>
      <c r="M49" s="120"/>
      <c r="N49" s="122"/>
    </row>
    <row r="50" spans="1:14">
      <c r="A50" s="114"/>
      <c r="B50" s="115"/>
      <c r="C50" s="115"/>
      <c r="D50" s="115"/>
      <c r="E50" s="115"/>
      <c r="F50" s="115"/>
      <c r="G50" s="114"/>
      <c r="H50" s="116"/>
      <c r="I50" s="117"/>
      <c r="J50" s="118"/>
      <c r="K50" s="119"/>
      <c r="L50" s="119"/>
      <c r="M50" s="120"/>
      <c r="N50" s="121"/>
    </row>
    <row r="51" spans="1:14">
      <c r="A51" s="114"/>
      <c r="B51" s="115"/>
      <c r="C51" s="115"/>
      <c r="D51" s="115"/>
      <c r="E51" s="115"/>
      <c r="F51" s="115"/>
      <c r="G51" s="114"/>
      <c r="H51" s="116"/>
      <c r="I51" s="117"/>
      <c r="J51" s="118"/>
      <c r="K51" s="119"/>
      <c r="L51" s="119"/>
      <c r="M51" s="120"/>
      <c r="N51" s="122"/>
    </row>
    <row r="52" spans="1:14">
      <c r="A52" s="114"/>
      <c r="B52" s="115"/>
      <c r="C52" s="115"/>
      <c r="D52" s="115"/>
      <c r="E52" s="115"/>
      <c r="F52" s="115"/>
      <c r="G52" s="114"/>
      <c r="H52" s="116"/>
      <c r="I52" s="117"/>
      <c r="J52" s="118"/>
      <c r="K52" s="119"/>
      <c r="L52" s="119"/>
      <c r="M52" s="120"/>
      <c r="N52" s="121"/>
    </row>
    <row r="53" spans="1:14">
      <c r="A53" s="114"/>
      <c r="B53" s="115"/>
      <c r="C53" s="115"/>
      <c r="D53" s="115"/>
      <c r="E53" s="115"/>
      <c r="F53" s="115"/>
      <c r="G53" s="114"/>
      <c r="H53" s="116"/>
      <c r="I53" s="117"/>
      <c r="J53" s="118"/>
      <c r="K53" s="119"/>
      <c r="L53" s="119"/>
      <c r="M53" s="120"/>
      <c r="N53" s="122"/>
    </row>
    <row r="54" spans="1:14">
      <c r="A54" s="114"/>
      <c r="B54" s="115"/>
      <c r="C54" s="115"/>
      <c r="D54" s="115"/>
      <c r="E54" s="115"/>
      <c r="F54" s="115"/>
      <c r="G54" s="114"/>
      <c r="H54" s="116"/>
      <c r="I54" s="117"/>
      <c r="J54" s="118"/>
      <c r="K54" s="119"/>
      <c r="L54" s="119"/>
      <c r="M54" s="120"/>
      <c r="N54" s="121"/>
    </row>
    <row r="55" spans="1:14">
      <c r="A55" s="114"/>
      <c r="B55" s="115"/>
      <c r="C55" s="115"/>
      <c r="D55" s="115"/>
      <c r="E55" s="115"/>
      <c r="F55" s="115"/>
      <c r="G55" s="114"/>
      <c r="H55" s="116"/>
      <c r="I55" s="117"/>
      <c r="J55" s="118"/>
      <c r="K55" s="119"/>
      <c r="L55" s="119"/>
      <c r="M55" s="120"/>
      <c r="N55" s="122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6" workbookViewId="0">
      <selection activeCell="D13" sqref="D13"/>
    </sheetView>
  </sheetViews>
  <sheetFormatPr baseColWidth="10" defaultRowHeight="14" x14ac:dyDescent="0"/>
  <cols>
    <col min="1" max="1" width="17.6640625" bestFit="1" customWidth="1"/>
    <col min="2" max="2" width="7" customWidth="1"/>
    <col min="3" max="3" width="8.33203125" customWidth="1"/>
  </cols>
  <sheetData>
    <row r="1" spans="1:7" ht="15">
      <c r="A1" s="86" t="s">
        <v>98</v>
      </c>
      <c r="B1" s="86"/>
    </row>
    <row r="2" spans="1:7" ht="30">
      <c r="A2" s="87"/>
      <c r="B2" s="87" t="s">
        <v>99</v>
      </c>
      <c r="C2" s="87" t="s">
        <v>76</v>
      </c>
      <c r="D2" s="89" t="s">
        <v>100</v>
      </c>
      <c r="E2" s="89" t="s">
        <v>101</v>
      </c>
      <c r="F2" s="87"/>
      <c r="G2" s="89"/>
    </row>
    <row r="3" spans="1:7" ht="15">
      <c r="A3" s="87"/>
      <c r="B3" s="1"/>
      <c r="C3" s="90" t="s">
        <v>102</v>
      </c>
      <c r="D3" s="1"/>
      <c r="E3" s="1"/>
      <c r="F3" s="90"/>
      <c r="G3" s="1"/>
    </row>
    <row r="4" spans="1:7" ht="15">
      <c r="A4" s="87"/>
      <c r="B4" s="1"/>
      <c r="C4" s="90" t="s">
        <v>103</v>
      </c>
      <c r="D4" s="1"/>
      <c r="E4" s="1"/>
      <c r="F4" s="90"/>
      <c r="G4" s="1"/>
    </row>
    <row r="5" spans="1:7" ht="15">
      <c r="A5" s="87"/>
      <c r="B5" s="1"/>
      <c r="C5" s="90" t="s">
        <v>104</v>
      </c>
      <c r="D5" s="1"/>
      <c r="E5" s="1"/>
      <c r="F5" s="90"/>
      <c r="G5" s="1"/>
    </row>
    <row r="6" spans="1:7" ht="15">
      <c r="A6" s="87"/>
      <c r="B6" s="1"/>
      <c r="C6" s="90" t="s">
        <v>105</v>
      </c>
      <c r="D6" s="1"/>
      <c r="E6" s="1"/>
      <c r="F6" s="90"/>
      <c r="G6" s="1"/>
    </row>
    <row r="7" spans="1:7" ht="15">
      <c r="A7" s="87"/>
      <c r="B7" s="1"/>
      <c r="C7" s="90" t="s">
        <v>106</v>
      </c>
      <c r="D7" s="1"/>
      <c r="E7" s="1"/>
      <c r="F7" s="90"/>
      <c r="G7" s="1"/>
    </row>
    <row r="8" spans="1:7" ht="15">
      <c r="A8" s="87"/>
      <c r="B8" s="1"/>
      <c r="C8" s="90" t="s">
        <v>107</v>
      </c>
      <c r="D8" s="1"/>
      <c r="E8" s="1"/>
      <c r="F8" s="90"/>
      <c r="G8" s="1"/>
    </row>
    <row r="9" spans="1:7" ht="15">
      <c r="A9" s="87"/>
      <c r="B9" s="1"/>
      <c r="C9" s="90" t="s">
        <v>108</v>
      </c>
      <c r="D9" s="1"/>
      <c r="E9" s="1"/>
      <c r="F9" s="90"/>
      <c r="G9" s="1"/>
    </row>
    <row r="10" spans="1:7" ht="15">
      <c r="A10" s="87"/>
      <c r="B10" s="1"/>
      <c r="C10" s="90" t="s">
        <v>109</v>
      </c>
      <c r="D10" s="1"/>
      <c r="E10" s="1"/>
      <c r="F10" s="90"/>
      <c r="G10" s="1"/>
    </row>
    <row r="11" spans="1:7" ht="15">
      <c r="A11" s="87"/>
      <c r="B11" s="1"/>
      <c r="C11" s="90" t="s">
        <v>110</v>
      </c>
      <c r="D11" s="1"/>
      <c r="E11" s="1"/>
      <c r="F11" s="90"/>
      <c r="G11" s="1"/>
    </row>
    <row r="12" spans="1:7" ht="15">
      <c r="A12" s="87"/>
      <c r="B12" s="1"/>
      <c r="C12" s="90" t="s">
        <v>111</v>
      </c>
      <c r="D12" s="1"/>
      <c r="E12" s="1"/>
      <c r="F12" s="90"/>
      <c r="G12" s="1"/>
    </row>
    <row r="13" spans="1:7" ht="15">
      <c r="A13" s="87"/>
      <c r="B13" s="1"/>
      <c r="C13" s="90">
        <v>0.2</v>
      </c>
      <c r="D13" s="1"/>
      <c r="E13" s="1"/>
      <c r="F13" s="90"/>
      <c r="G13" s="1"/>
    </row>
    <row r="14" spans="1:7" ht="15">
      <c r="A14" s="91"/>
      <c r="B14" s="91"/>
      <c r="C14" s="90">
        <v>0.1</v>
      </c>
      <c r="D14" s="88"/>
      <c r="E14" s="91"/>
      <c r="F14" s="91"/>
      <c r="G14" s="91"/>
    </row>
    <row r="15" spans="1:7">
      <c r="A15" s="93"/>
      <c r="B15" s="103"/>
      <c r="C15" s="2"/>
      <c r="D15" s="1"/>
      <c r="E15" s="92"/>
      <c r="F15" s="92"/>
      <c r="G15" s="92"/>
    </row>
    <row r="16" spans="1:7">
      <c r="A16" s="99" t="s">
        <v>129</v>
      </c>
      <c r="B16" s="103"/>
      <c r="C16" s="2">
        <v>1</v>
      </c>
      <c r="D16" s="1"/>
      <c r="E16" s="92"/>
      <c r="F16" s="129">
        <v>1</v>
      </c>
      <c r="G16" s="92"/>
    </row>
    <row r="17" spans="1:7">
      <c r="A17" s="99" t="s">
        <v>130</v>
      </c>
      <c r="B17" s="103"/>
      <c r="C17" s="2">
        <v>3</v>
      </c>
      <c r="D17" s="1"/>
      <c r="E17" s="92"/>
      <c r="F17" s="129">
        <v>2</v>
      </c>
      <c r="G17" s="92"/>
    </row>
    <row r="18" spans="1:7">
      <c r="A18" s="99" t="s">
        <v>131</v>
      </c>
      <c r="B18" s="103"/>
      <c r="C18" s="2">
        <v>5</v>
      </c>
      <c r="D18" s="1"/>
      <c r="E18" s="92"/>
      <c r="F18" s="129">
        <v>3</v>
      </c>
      <c r="G18" s="92"/>
    </row>
    <row r="19" spans="1:7">
      <c r="A19" s="99" t="s">
        <v>132</v>
      </c>
      <c r="B19" s="103"/>
      <c r="C19" s="2">
        <v>1</v>
      </c>
      <c r="D19" s="1"/>
      <c r="E19" s="92"/>
      <c r="F19" s="129">
        <v>4</v>
      </c>
      <c r="G19" s="92"/>
    </row>
    <row r="20" spans="1:7">
      <c r="A20" s="99" t="s">
        <v>133</v>
      </c>
      <c r="B20" s="103"/>
      <c r="C20" s="2">
        <v>3</v>
      </c>
      <c r="D20" s="1"/>
      <c r="E20" s="92"/>
      <c r="F20" s="129">
        <v>5</v>
      </c>
      <c r="G20" s="92"/>
    </row>
    <row r="21" spans="1:7">
      <c r="A21" s="99" t="s">
        <v>134</v>
      </c>
      <c r="B21" s="103"/>
      <c r="C21" s="2">
        <v>1</v>
      </c>
      <c r="D21" s="1"/>
      <c r="E21" s="92"/>
      <c r="F21" s="129">
        <v>6</v>
      </c>
      <c r="G21" s="92"/>
    </row>
    <row r="22" spans="1:7">
      <c r="A22" s="99" t="s">
        <v>135</v>
      </c>
      <c r="B22" s="103"/>
      <c r="C22" s="2" t="s">
        <v>204</v>
      </c>
      <c r="D22" s="1"/>
      <c r="E22" s="92"/>
      <c r="F22" s="129">
        <v>7</v>
      </c>
      <c r="G22" s="92"/>
    </row>
    <row r="23" spans="1:7">
      <c r="A23" s="99" t="s">
        <v>136</v>
      </c>
      <c r="B23" s="103"/>
      <c r="C23" s="2">
        <v>1</v>
      </c>
      <c r="D23" s="1"/>
      <c r="E23" s="92"/>
      <c r="F23" s="129">
        <v>8</v>
      </c>
      <c r="G23" s="92"/>
    </row>
    <row r="24" spans="1:7">
      <c r="A24" s="99" t="s">
        <v>137</v>
      </c>
      <c r="B24" s="103"/>
      <c r="C24" s="2">
        <v>1</v>
      </c>
      <c r="D24" s="1"/>
      <c r="E24" s="92"/>
      <c r="F24" s="129">
        <v>9</v>
      </c>
      <c r="G24" s="92"/>
    </row>
    <row r="25" spans="1:7">
      <c r="A25" s="99" t="s">
        <v>138</v>
      </c>
      <c r="B25" s="103"/>
      <c r="C25" s="2">
        <v>1</v>
      </c>
      <c r="D25" s="1"/>
      <c r="E25" s="92"/>
      <c r="F25" s="129">
        <v>10</v>
      </c>
      <c r="G25" s="92"/>
    </row>
    <row r="26" spans="1:7">
      <c r="A26" s="99" t="s">
        <v>139</v>
      </c>
      <c r="B26" s="103"/>
      <c r="C26" s="2">
        <v>1</v>
      </c>
      <c r="D26" s="1"/>
      <c r="E26" s="92"/>
      <c r="F26" s="129">
        <v>11</v>
      </c>
      <c r="G26" s="92"/>
    </row>
    <row r="27" spans="1:7">
      <c r="A27" s="99" t="s">
        <v>140</v>
      </c>
      <c r="B27" s="103"/>
      <c r="C27" s="2">
        <v>1</v>
      </c>
      <c r="D27" s="2"/>
      <c r="E27" s="92"/>
      <c r="F27" s="129">
        <v>12</v>
      </c>
      <c r="G27" s="92"/>
    </row>
    <row r="28" spans="1:7">
      <c r="A28" s="99" t="s">
        <v>141</v>
      </c>
      <c r="B28" s="103"/>
      <c r="C28" s="2">
        <v>1</v>
      </c>
      <c r="D28" s="2"/>
      <c r="E28" s="92"/>
      <c r="F28" s="129">
        <v>13</v>
      </c>
      <c r="G28" s="92"/>
    </row>
    <row r="29" spans="1:7">
      <c r="A29" s="99" t="s">
        <v>142</v>
      </c>
      <c r="B29" s="2"/>
      <c r="C29" s="2">
        <v>2</v>
      </c>
      <c r="D29" s="2"/>
      <c r="E29" s="92"/>
      <c r="F29" s="129">
        <v>14</v>
      </c>
      <c r="G29" s="92"/>
    </row>
    <row r="30" spans="1:7">
      <c r="A30" s="99" t="s">
        <v>143</v>
      </c>
      <c r="B30" s="2"/>
      <c r="C30" s="2">
        <v>1</v>
      </c>
      <c r="D30" s="2"/>
      <c r="E30" s="92"/>
      <c r="F30" s="129">
        <v>15</v>
      </c>
      <c r="G30" s="92"/>
    </row>
    <row r="31" spans="1:7">
      <c r="A31" s="99" t="s">
        <v>144</v>
      </c>
      <c r="B31" s="2"/>
      <c r="C31" s="2" t="s">
        <v>204</v>
      </c>
      <c r="D31" s="2"/>
      <c r="E31" s="92"/>
      <c r="F31" s="129">
        <v>16</v>
      </c>
      <c r="G31" s="92"/>
    </row>
    <row r="32" spans="1:7">
      <c r="A32" s="99" t="s">
        <v>145</v>
      </c>
      <c r="B32" s="2"/>
      <c r="C32" s="2">
        <v>1</v>
      </c>
      <c r="D32" s="2"/>
      <c r="E32" s="92"/>
      <c r="F32" s="129">
        <v>17</v>
      </c>
      <c r="G32" s="92"/>
    </row>
    <row r="33" spans="1:7">
      <c r="A33" s="99" t="s">
        <v>146</v>
      </c>
      <c r="B33" s="2"/>
      <c r="C33" s="2">
        <v>1</v>
      </c>
      <c r="D33" s="2"/>
      <c r="E33" s="92"/>
      <c r="F33" s="129">
        <v>18</v>
      </c>
      <c r="G33" s="92"/>
    </row>
    <row r="34" spans="1:7">
      <c r="A34" s="99" t="s">
        <v>147</v>
      </c>
      <c r="B34" s="2"/>
      <c r="C34" s="2">
        <v>1</v>
      </c>
      <c r="D34" s="2"/>
      <c r="E34" s="91"/>
      <c r="F34" s="129">
        <v>19</v>
      </c>
      <c r="G34" s="91"/>
    </row>
    <row r="35" spans="1:7">
      <c r="A35" s="99" t="s">
        <v>148</v>
      </c>
      <c r="B35" s="2"/>
      <c r="C35" s="2">
        <v>1</v>
      </c>
      <c r="D35" s="2"/>
      <c r="E35" s="91"/>
      <c r="F35" s="129">
        <v>20</v>
      </c>
      <c r="G35" s="91"/>
    </row>
    <row r="36" spans="1:7">
      <c r="A36" s="99" t="s">
        <v>149</v>
      </c>
      <c r="B36" s="2"/>
      <c r="C36" s="2">
        <v>2</v>
      </c>
      <c r="D36" s="2"/>
      <c r="E36" s="91"/>
      <c r="F36" s="129">
        <v>21</v>
      </c>
      <c r="G36" s="91"/>
    </row>
    <row r="37" spans="1:7">
      <c r="A37" s="99" t="s">
        <v>150</v>
      </c>
      <c r="B37" s="2"/>
      <c r="C37" s="2">
        <v>1</v>
      </c>
      <c r="D37" s="2"/>
      <c r="E37" s="91"/>
      <c r="F37" s="129">
        <v>22</v>
      </c>
      <c r="G37" s="91"/>
    </row>
    <row r="38" spans="1:7">
      <c r="A38" s="99" t="s">
        <v>151</v>
      </c>
      <c r="B38" s="2"/>
      <c r="C38" s="2">
        <v>2</v>
      </c>
      <c r="D38" s="2"/>
      <c r="E38" s="91"/>
      <c r="F38" s="129">
        <v>23</v>
      </c>
      <c r="G38" s="91"/>
    </row>
    <row r="39" spans="1:7">
      <c r="A39" s="99" t="s">
        <v>152</v>
      </c>
      <c r="B39" s="2"/>
      <c r="C39" s="2">
        <v>3</v>
      </c>
      <c r="D39" s="2"/>
      <c r="E39" s="91"/>
      <c r="F39" s="129">
        <v>24</v>
      </c>
      <c r="G39" s="91"/>
    </row>
    <row r="40" spans="1:7">
      <c r="A40" s="99" t="s">
        <v>153</v>
      </c>
      <c r="B40" s="2"/>
      <c r="C40" s="2" t="s">
        <v>204</v>
      </c>
      <c r="D40" s="2"/>
      <c r="E40" s="91"/>
      <c r="F40" s="129">
        <v>25</v>
      </c>
      <c r="G40" s="91"/>
    </row>
    <row r="41" spans="1:7">
      <c r="A41" s="99" t="s">
        <v>154</v>
      </c>
      <c r="B41" s="2"/>
      <c r="C41" s="2">
        <v>2</v>
      </c>
      <c r="D41" s="2"/>
      <c r="E41" s="91"/>
      <c r="F41" s="129">
        <v>26</v>
      </c>
      <c r="G41" s="91"/>
    </row>
    <row r="42" spans="1:7" ht="15">
      <c r="A42" s="99" t="s">
        <v>155</v>
      </c>
      <c r="B42" s="91"/>
      <c r="C42" s="2">
        <v>3</v>
      </c>
      <c r="D42" s="88"/>
      <c r="E42" s="91"/>
      <c r="F42" s="129">
        <v>27</v>
      </c>
      <c r="G42" s="91"/>
    </row>
    <row r="43" spans="1:7" ht="15">
      <c r="A43" s="91"/>
      <c r="B43" s="91"/>
      <c r="C43" s="88"/>
      <c r="D43" s="88"/>
      <c r="E43" s="91"/>
      <c r="F43" s="91"/>
      <c r="G43" s="91"/>
    </row>
    <row r="44" spans="1:7" ht="15">
      <c r="A44" s="91"/>
      <c r="B44" s="91"/>
      <c r="C44" s="88"/>
      <c r="D44" s="88"/>
      <c r="E44" s="91"/>
      <c r="F44" s="91"/>
      <c r="G44" s="91"/>
    </row>
    <row r="45" spans="1:7" ht="15">
      <c r="A45" s="91"/>
      <c r="B45" s="91"/>
      <c r="C45" s="88"/>
      <c r="D45" s="88"/>
      <c r="E45" s="91"/>
      <c r="F45" s="91"/>
      <c r="G45" s="91"/>
    </row>
    <row r="46" spans="1:7" ht="15">
      <c r="A46" s="91"/>
      <c r="B46" s="91"/>
      <c r="C46" s="88"/>
      <c r="D46" s="88"/>
      <c r="E46" s="91"/>
      <c r="F46" s="91"/>
      <c r="G46" s="91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N18" sqref="A18:N18"/>
    </sheetView>
  </sheetViews>
  <sheetFormatPr baseColWidth="10" defaultRowHeight="14" x14ac:dyDescent="0"/>
  <cols>
    <col min="1" max="1" width="20.6640625" bestFit="1" customWidth="1"/>
    <col min="2" max="2" width="15.1640625" bestFit="1" customWidth="1"/>
    <col min="9" max="9" width="15.1640625" bestFit="1" customWidth="1"/>
  </cols>
  <sheetData>
    <row r="1" spans="1:26">
      <c r="A1" s="49" t="s">
        <v>60</v>
      </c>
      <c r="B1" s="50" t="s">
        <v>46</v>
      </c>
      <c r="C1" s="50" t="s">
        <v>61</v>
      </c>
      <c r="D1" s="50" t="s">
        <v>62</v>
      </c>
      <c r="E1" s="50" t="s">
        <v>63</v>
      </c>
      <c r="F1" s="50" t="s">
        <v>64</v>
      </c>
      <c r="G1" s="51"/>
      <c r="H1" s="51"/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26" ht="16">
      <c r="A2" s="53" t="s">
        <v>65</v>
      </c>
      <c r="B2" s="53" t="s">
        <v>66</v>
      </c>
      <c r="C2" s="53" t="s">
        <v>67</v>
      </c>
      <c r="D2" s="53" t="s">
        <v>68</v>
      </c>
      <c r="E2" s="53" t="s">
        <v>68</v>
      </c>
      <c r="F2" s="53" t="s">
        <v>69</v>
      </c>
      <c r="G2" s="53"/>
      <c r="H2" s="53"/>
      <c r="I2" s="53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>
      <c r="A3" s="46">
        <v>5</v>
      </c>
      <c r="B3" s="54">
        <v>43874</v>
      </c>
      <c r="C3" s="55">
        <v>2992</v>
      </c>
      <c r="D3" s="44">
        <v>1744.5</v>
      </c>
      <c r="E3" s="56">
        <v>480.29</v>
      </c>
      <c r="F3" s="57">
        <f>A3/1000*C3</f>
        <v>14.96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>
      <c r="A4" s="46">
        <v>4.4000000000000004</v>
      </c>
      <c r="B4" s="54">
        <v>43874</v>
      </c>
      <c r="C4" s="55">
        <v>2992</v>
      </c>
      <c r="D4" s="56">
        <v>1550.8</v>
      </c>
      <c r="E4" s="56">
        <v>422.31</v>
      </c>
      <c r="F4" s="57">
        <f t="shared" ref="F4:F14" si="0">A4/1000*C4</f>
        <v>13.164800000000001</v>
      </c>
      <c r="G4" s="58"/>
      <c r="H4" s="58"/>
      <c r="I4" s="58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6">
      <c r="A5" s="46">
        <v>4</v>
      </c>
      <c r="B5" s="54">
        <v>43874</v>
      </c>
      <c r="C5" s="55">
        <v>2992</v>
      </c>
      <c r="D5" s="44">
        <v>1428.7</v>
      </c>
      <c r="E5" s="56">
        <v>369.36</v>
      </c>
      <c r="F5" s="57">
        <f t="shared" si="0"/>
        <v>11.968</v>
      </c>
      <c r="G5" s="46"/>
      <c r="H5" s="46"/>
      <c r="I5" s="59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26">
      <c r="A6" s="46">
        <v>3.4</v>
      </c>
      <c r="B6" s="54">
        <v>43874</v>
      </c>
      <c r="C6" s="55">
        <v>2992</v>
      </c>
      <c r="D6" s="56">
        <v>1220.9000000000001</v>
      </c>
      <c r="E6" s="56">
        <v>341.53</v>
      </c>
      <c r="F6" s="57">
        <f t="shared" si="0"/>
        <v>10.172799999999999</v>
      </c>
      <c r="G6" s="58"/>
      <c r="H6" s="58"/>
      <c r="I6" s="58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6">
      <c r="A7" s="46">
        <v>3</v>
      </c>
      <c r="B7" s="54">
        <v>43874</v>
      </c>
      <c r="C7" s="55">
        <v>2992</v>
      </c>
      <c r="D7" s="44">
        <v>1084.8</v>
      </c>
      <c r="E7" s="56">
        <v>314.89999999999998</v>
      </c>
      <c r="F7" s="57">
        <f t="shared" si="0"/>
        <v>8.9760000000000009</v>
      </c>
      <c r="G7" s="46"/>
      <c r="H7" s="46"/>
      <c r="I7" s="59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26">
      <c r="A8" s="46">
        <v>2.4</v>
      </c>
      <c r="B8" s="54">
        <v>43874</v>
      </c>
      <c r="C8" s="55">
        <v>2992</v>
      </c>
      <c r="D8" s="56">
        <v>871.61</v>
      </c>
      <c r="E8" s="56">
        <v>256.94</v>
      </c>
      <c r="F8" s="57">
        <f t="shared" si="0"/>
        <v>7.1807999999999996</v>
      </c>
      <c r="G8" s="58"/>
      <c r="H8" s="58"/>
      <c r="I8" s="58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26">
      <c r="A9" s="46">
        <v>2</v>
      </c>
      <c r="B9" s="54">
        <v>43874</v>
      </c>
      <c r="C9" s="55">
        <v>2992</v>
      </c>
      <c r="D9" s="44">
        <v>770.61</v>
      </c>
      <c r="E9" s="56">
        <v>215.59</v>
      </c>
      <c r="F9" s="57">
        <f t="shared" si="0"/>
        <v>5.984</v>
      </c>
      <c r="G9" s="60" t="s">
        <v>70</v>
      </c>
      <c r="H9" s="60"/>
      <c r="I9" s="61">
        <f>SLOPE(F3:F15,D3:D15)</f>
        <v>8.476973769968409E-3</v>
      </c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26">
      <c r="A10" s="46">
        <v>1.4</v>
      </c>
      <c r="B10" s="54">
        <v>43874</v>
      </c>
      <c r="C10" s="55">
        <v>2992</v>
      </c>
      <c r="D10" s="44">
        <v>557.83000000000004</v>
      </c>
      <c r="E10" s="56">
        <v>154.30000000000001</v>
      </c>
      <c r="F10" s="57">
        <f t="shared" si="0"/>
        <v>4.1887999999999996</v>
      </c>
      <c r="G10" s="60" t="s">
        <v>71</v>
      </c>
      <c r="H10" s="60"/>
      <c r="I10" s="61">
        <f>INTERCEPT(F3:F15,D3:D15)</f>
        <v>-0.13730949106688328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</row>
    <row r="11" spans="1:26">
      <c r="A11" s="46">
        <v>1</v>
      </c>
      <c r="B11" s="54">
        <v>43874</v>
      </c>
      <c r="C11" s="55">
        <v>2992</v>
      </c>
      <c r="D11" s="44">
        <v>394.05</v>
      </c>
      <c r="E11" s="56">
        <v>113.94</v>
      </c>
      <c r="F11" s="57">
        <f t="shared" si="0"/>
        <v>2.992</v>
      </c>
      <c r="G11" s="46"/>
      <c r="H11" s="46"/>
      <c r="I11" s="61"/>
      <c r="J11" s="52"/>
      <c r="K11" s="52"/>
      <c r="L11" s="52"/>
      <c r="M11" s="52"/>
      <c r="N11" s="52"/>
      <c r="O11" s="52"/>
      <c r="P11" s="52"/>
      <c r="Q11" s="52"/>
      <c r="R11" s="52"/>
      <c r="S11" s="52"/>
    </row>
    <row r="12" spans="1:26" ht="15" thickBot="1">
      <c r="A12" s="62">
        <v>0.4</v>
      </c>
      <c r="B12" s="54">
        <v>43874</v>
      </c>
      <c r="C12" s="55">
        <v>2992</v>
      </c>
      <c r="D12" s="62">
        <v>125.84</v>
      </c>
      <c r="E12" s="62">
        <v>42.451000000000001</v>
      </c>
      <c r="F12" s="57">
        <f t="shared" si="0"/>
        <v>1.1968000000000001</v>
      </c>
      <c r="G12" s="63" t="s">
        <v>72</v>
      </c>
      <c r="H12" s="63"/>
      <c r="I12" s="64">
        <f>SLOPE(F3:F15,E3:E15)</f>
        <v>3.1269955500470722E-2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26">
      <c r="A13" s="62">
        <v>0.2</v>
      </c>
      <c r="B13" s="54">
        <v>43874</v>
      </c>
      <c r="C13" s="55">
        <v>2992</v>
      </c>
      <c r="D13" s="62">
        <v>66.724000000000004</v>
      </c>
      <c r="E13" s="62">
        <v>23.321999999999999</v>
      </c>
      <c r="F13" s="57">
        <f t="shared" si="0"/>
        <v>0.59840000000000004</v>
      </c>
      <c r="G13" s="65" t="s">
        <v>73</v>
      </c>
      <c r="H13" s="65"/>
      <c r="I13" s="64">
        <f>INTERCEPT(F3:F15,E3:E15)</f>
        <v>-0.32536353089517611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W13" s="162" t="s">
        <v>186</v>
      </c>
      <c r="X13" s="163"/>
      <c r="Y13" s="163"/>
      <c r="Z13" s="164"/>
    </row>
    <row r="14" spans="1:26">
      <c r="A14" s="62">
        <v>0.1</v>
      </c>
      <c r="B14" s="54">
        <v>43874</v>
      </c>
      <c r="C14" s="55">
        <v>2992</v>
      </c>
      <c r="D14" s="62">
        <v>29.911999999999999</v>
      </c>
      <c r="E14" s="62">
        <v>12.475</v>
      </c>
      <c r="F14" s="57">
        <f t="shared" si="0"/>
        <v>0.29920000000000002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W14" s="133" t="s">
        <v>121</v>
      </c>
      <c r="X14" s="20" t="s">
        <v>122</v>
      </c>
      <c r="Y14" s="20" t="s">
        <v>121</v>
      </c>
      <c r="Z14" s="134" t="s">
        <v>122</v>
      </c>
    </row>
    <row r="15" spans="1:26" ht="15" thickBot="1">
      <c r="A15" s="62">
        <v>0</v>
      </c>
      <c r="B15" s="54">
        <v>43874</v>
      </c>
      <c r="C15" s="55">
        <v>2992</v>
      </c>
      <c r="D15" s="62">
        <v>0</v>
      </c>
      <c r="E15" s="62">
        <v>0</v>
      </c>
      <c r="F15" s="57">
        <f t="shared" ref="F15" si="1">A15/1000*C15</f>
        <v>0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W15" s="135"/>
      <c r="X15" s="42"/>
      <c r="Y15" s="42"/>
      <c r="Z15" s="136"/>
    </row>
    <row r="16" spans="1:26" ht="16">
      <c r="A16" s="66" t="s">
        <v>74</v>
      </c>
      <c r="B16" s="66" t="s">
        <v>75</v>
      </c>
      <c r="C16" s="66" t="s">
        <v>76</v>
      </c>
      <c r="D16" s="66" t="s">
        <v>62</v>
      </c>
      <c r="E16" s="66" t="s">
        <v>63</v>
      </c>
      <c r="F16" s="67" t="s">
        <v>77</v>
      </c>
      <c r="G16" s="67" t="s">
        <v>78</v>
      </c>
      <c r="H16" s="67" t="s">
        <v>118</v>
      </c>
      <c r="I16" s="68" t="s">
        <v>79</v>
      </c>
      <c r="J16" s="66" t="s">
        <v>80</v>
      </c>
      <c r="K16" s="66" t="s">
        <v>80</v>
      </c>
      <c r="L16" s="66" t="s">
        <v>81</v>
      </c>
      <c r="M16" s="66" t="s">
        <v>82</v>
      </c>
      <c r="N16" s="66" t="s">
        <v>83</v>
      </c>
      <c r="O16" s="66" t="s">
        <v>84</v>
      </c>
      <c r="P16" s="69" t="s">
        <v>85</v>
      </c>
      <c r="Q16" s="69" t="s">
        <v>86</v>
      </c>
      <c r="R16" s="69" t="s">
        <v>86</v>
      </c>
      <c r="S16" s="69" t="s">
        <v>86</v>
      </c>
      <c r="T16" s="69" t="s">
        <v>87</v>
      </c>
      <c r="U16" s="66" t="s">
        <v>88</v>
      </c>
      <c r="V16" s="66" t="s">
        <v>114</v>
      </c>
      <c r="W16" s="66" t="s">
        <v>84</v>
      </c>
      <c r="X16" s="66" t="s">
        <v>84</v>
      </c>
      <c r="Y16" s="69" t="s">
        <v>85</v>
      </c>
      <c r="Z16" s="69" t="s">
        <v>85</v>
      </c>
    </row>
    <row r="17" spans="1:26" ht="17" thickBot="1">
      <c r="A17" s="70" t="s">
        <v>89</v>
      </c>
      <c r="B17" s="70" t="s">
        <v>90</v>
      </c>
      <c r="C17" s="70" t="s">
        <v>65</v>
      </c>
      <c r="D17" s="53" t="s">
        <v>68</v>
      </c>
      <c r="E17" s="53" t="s">
        <v>68</v>
      </c>
      <c r="F17" s="71" t="s">
        <v>91</v>
      </c>
      <c r="G17" s="71" t="s">
        <v>92</v>
      </c>
      <c r="H17" s="71"/>
      <c r="I17" s="72" t="s">
        <v>93</v>
      </c>
      <c r="J17" s="70" t="s">
        <v>94</v>
      </c>
      <c r="K17" s="70" t="s">
        <v>93</v>
      </c>
      <c r="L17" s="70" t="s">
        <v>65</v>
      </c>
      <c r="M17" s="70" t="s">
        <v>65</v>
      </c>
      <c r="N17" s="70" t="s">
        <v>95</v>
      </c>
      <c r="O17" s="70" t="s">
        <v>95</v>
      </c>
      <c r="P17" s="70" t="s">
        <v>95</v>
      </c>
      <c r="Q17" s="70" t="s">
        <v>96</v>
      </c>
      <c r="R17" s="70" t="s">
        <v>95</v>
      </c>
      <c r="S17" s="70" t="s">
        <v>97</v>
      </c>
      <c r="V17" s="95" t="s">
        <v>113</v>
      </c>
    </row>
    <row r="18" spans="1:26">
      <c r="A18" s="30" t="s">
        <v>158</v>
      </c>
      <c r="B18" s="73">
        <f>$B$3+H18</f>
        <v>43874.458333333336</v>
      </c>
      <c r="C18" s="46">
        <v>5</v>
      </c>
      <c r="D18" s="74">
        <v>261.32</v>
      </c>
      <c r="E18" s="75">
        <v>83.564999999999998</v>
      </c>
      <c r="F18" s="76">
        <f>((I$9*D18)+I$10)/C18/1000</f>
        <v>4.1557865890025223E-4</v>
      </c>
      <c r="G18" s="76">
        <f>((I$12*E18)+I$13)/C18/1000</f>
        <v>4.5754206010033196E-4</v>
      </c>
      <c r="H18" s="100">
        <v>0.45833333333333331</v>
      </c>
      <c r="I18" s="77">
        <f>jar_information!M3</f>
        <v>43873.458333333336</v>
      </c>
      <c r="J18" s="78">
        <f t="shared" ref="J18" si="2">B18-I18</f>
        <v>1</v>
      </c>
      <c r="K18" s="78">
        <f>J18*24</f>
        <v>24</v>
      </c>
      <c r="L18" s="79">
        <f>jar_information!H3</f>
        <v>1065.6802721088436</v>
      </c>
      <c r="M18" s="78">
        <f>F18*L18</f>
        <v>0.44287397829944908</v>
      </c>
      <c r="N18" s="78">
        <f>M18*1.83</f>
        <v>0.8104593802879918</v>
      </c>
      <c r="O18" s="80">
        <f t="shared" ref="O18" si="3">N18*(12/(12+(16*2)))</f>
        <v>0.22103437644217958</v>
      </c>
      <c r="P18" s="81">
        <f>O18*(400/(400+L18))</f>
        <v>6.0322672181198668E-2</v>
      </c>
      <c r="Q18" s="82"/>
      <c r="R18" s="82">
        <f>Q18/314.7</f>
        <v>0</v>
      </c>
      <c r="S18" s="82">
        <f>R18/P18*100</f>
        <v>0</v>
      </c>
      <c r="T18" s="83">
        <f>F18*1000000</f>
        <v>415.57865890025221</v>
      </c>
      <c r="U18" s="7">
        <f>M18/L18*100</f>
        <v>4.155786589002522E-2</v>
      </c>
      <c r="V18" s="94">
        <f>O18/K18</f>
        <v>9.2097656850908156E-3</v>
      </c>
      <c r="W18" s="101">
        <f t="shared" ref="W18" si="4">V18*24*5</f>
        <v>1.1051718822108978</v>
      </c>
      <c r="X18" s="101">
        <f t="shared" ref="X18" si="5">V18*24*7</f>
        <v>1.547240635095257</v>
      </c>
      <c r="Y18" s="102">
        <f t="shared" ref="Y18" si="6">W18*(400/(400+L18))</f>
        <v>0.30161336090599333</v>
      </c>
      <c r="Z18" s="102">
        <f t="shared" ref="Z18" si="7">X18*(400/(400+L18))</f>
        <v>0.42225870526839071</v>
      </c>
    </row>
    <row r="19" spans="1:26">
      <c r="A19" s="30" t="s">
        <v>159</v>
      </c>
      <c r="B19" s="73">
        <f t="shared" ref="B19:B44" si="8">$B$3+H19</f>
        <v>43874.458333333336</v>
      </c>
      <c r="C19" s="46">
        <v>5</v>
      </c>
      <c r="D19" s="84">
        <v>156.07</v>
      </c>
      <c r="E19" s="85">
        <v>48.517000000000003</v>
      </c>
      <c r="F19" s="76">
        <f t="shared" ref="F19:F44" si="9">((I$9*D19)+I$10)/C19/1000</f>
        <v>2.3713836104241723E-4</v>
      </c>
      <c r="G19" s="76">
        <f t="shared" ref="G19:G44" si="10">((I$12*E19)+I$13)/C19/1000</f>
        <v>2.3835218002423239E-4</v>
      </c>
      <c r="H19" s="100">
        <v>0.45833333333333331</v>
      </c>
      <c r="I19" s="77">
        <f>jar_information!M4</f>
        <v>43873.458333333336</v>
      </c>
      <c r="J19" s="78">
        <f t="shared" ref="J19:J44" si="11">B19-I19</f>
        <v>1</v>
      </c>
      <c r="K19" s="78">
        <f t="shared" ref="K19:K44" si="12">J19*24</f>
        <v>24</v>
      </c>
      <c r="L19" s="79">
        <f>jar_information!H4</f>
        <v>1090.1223690651004</v>
      </c>
      <c r="M19" s="78">
        <f t="shared" ref="M19:M44" si="13">F19*L19</f>
        <v>0.25850983193577498</v>
      </c>
      <c r="N19" s="78">
        <f t="shared" ref="N19:N44" si="14">M19*1.83</f>
        <v>0.47307299244246825</v>
      </c>
      <c r="O19" s="80">
        <f t="shared" ref="O19:O44" si="15">N19*(12/(12+(16*2)))</f>
        <v>0.12901990702976407</v>
      </c>
      <c r="P19" s="81">
        <f t="shared" ref="P19:P44" si="16">O19*(400/(400+L19))</f>
        <v>3.4633372321149936E-2</v>
      </c>
      <c r="Q19" s="82"/>
      <c r="R19" s="82">
        <f t="shared" ref="R19:R44" si="17">Q19/314.7</f>
        <v>0</v>
      </c>
      <c r="S19" s="82">
        <f t="shared" ref="S19:S44" si="18">R19/P19*100</f>
        <v>0</v>
      </c>
      <c r="T19" s="83">
        <f t="shared" ref="T19:T44" si="19">F19*1000000</f>
        <v>237.13836104241722</v>
      </c>
      <c r="U19" s="7">
        <f t="shared" ref="U19:U44" si="20">M19/L19*100</f>
        <v>2.3713836104241721E-2</v>
      </c>
      <c r="V19" s="94">
        <f t="shared" ref="V19:V44" si="21">O19/K19</f>
        <v>5.3758294595735029E-3</v>
      </c>
      <c r="W19" s="101">
        <f t="shared" ref="W19:W44" si="22">V19*24*5</f>
        <v>0.64509953514882035</v>
      </c>
      <c r="X19" s="101">
        <f t="shared" ref="X19:X44" si="23">V19*24*7</f>
        <v>0.90313934920834849</v>
      </c>
      <c r="Y19" s="102">
        <f t="shared" ref="Y19:Y44" si="24">W19*(400/(400+L19))</f>
        <v>0.17316686160574971</v>
      </c>
      <c r="Z19" s="102">
        <f t="shared" ref="Z19:Z44" si="25">X19*(400/(400+L19))</f>
        <v>0.24243360624804958</v>
      </c>
    </row>
    <row r="20" spans="1:26">
      <c r="A20" s="30" t="s">
        <v>160</v>
      </c>
      <c r="B20" s="73">
        <f t="shared" si="8"/>
        <v>43874.458333333336</v>
      </c>
      <c r="C20" s="46">
        <v>5</v>
      </c>
      <c r="D20" s="84">
        <v>123.83</v>
      </c>
      <c r="E20" s="85">
        <v>39.667000000000002</v>
      </c>
      <c r="F20" s="76">
        <f t="shared" si="9"/>
        <v>1.8247883417366094E-4</v>
      </c>
      <c r="G20" s="76">
        <f t="shared" si="10"/>
        <v>1.830043587883992E-4</v>
      </c>
      <c r="H20" s="100">
        <v>0.45833333333333331</v>
      </c>
      <c r="I20" s="77">
        <f>jar_information!M5</f>
        <v>43873.458333333336</v>
      </c>
      <c r="J20" s="78">
        <f t="shared" si="11"/>
        <v>1</v>
      </c>
      <c r="K20" s="78">
        <f t="shared" si="12"/>
        <v>24</v>
      </c>
      <c r="L20" s="79">
        <f>jar_information!H5</f>
        <v>1080.3025866276234</v>
      </c>
      <c r="M20" s="78">
        <f t="shared" si="13"/>
        <v>0.19713235656259909</v>
      </c>
      <c r="N20" s="78">
        <f t="shared" si="14"/>
        <v>0.36075221250955636</v>
      </c>
      <c r="O20" s="80">
        <f t="shared" si="15"/>
        <v>9.8386967048060811E-2</v>
      </c>
      <c r="P20" s="81">
        <f t="shared" si="16"/>
        <v>2.6585636730447861E-2</v>
      </c>
      <c r="Q20" s="82"/>
      <c r="R20" s="82">
        <f t="shared" si="17"/>
        <v>0</v>
      </c>
      <c r="S20" s="82">
        <f t="shared" si="18"/>
        <v>0</v>
      </c>
      <c r="T20" s="83">
        <f t="shared" si="19"/>
        <v>182.47883417366094</v>
      </c>
      <c r="U20" s="7">
        <f t="shared" si="20"/>
        <v>1.8247883417366093E-2</v>
      </c>
      <c r="V20" s="94">
        <f t="shared" si="21"/>
        <v>4.0994569603358668E-3</v>
      </c>
      <c r="W20" s="101">
        <f t="shared" si="22"/>
        <v>0.49193483524030401</v>
      </c>
      <c r="X20" s="101">
        <f t="shared" si="23"/>
        <v>0.68870876933642555</v>
      </c>
      <c r="Y20" s="102">
        <f t="shared" si="24"/>
        <v>0.1329281836522393</v>
      </c>
      <c r="Z20" s="102">
        <f t="shared" si="25"/>
        <v>0.186099457113135</v>
      </c>
    </row>
    <row r="21" spans="1:26">
      <c r="A21" s="30" t="s">
        <v>161</v>
      </c>
      <c r="B21" s="73">
        <f t="shared" si="8"/>
        <v>43874.458333333336</v>
      </c>
      <c r="C21" s="46">
        <v>5</v>
      </c>
      <c r="D21" s="84">
        <v>401.81</v>
      </c>
      <c r="E21" s="85">
        <v>122.94</v>
      </c>
      <c r="F21" s="76">
        <f t="shared" si="9"/>
        <v>6.5376466788882469E-4</v>
      </c>
      <c r="G21" s="76">
        <f t="shared" si="10"/>
        <v>7.037929596665389E-4</v>
      </c>
      <c r="H21" s="100">
        <v>0.45833333333333331</v>
      </c>
      <c r="I21" s="77">
        <f>jar_information!M6</f>
        <v>43873.458333333336</v>
      </c>
      <c r="J21" s="78">
        <f t="shared" si="11"/>
        <v>1</v>
      </c>
      <c r="K21" s="78">
        <f t="shared" si="12"/>
        <v>24</v>
      </c>
      <c r="L21" s="79">
        <f>jar_information!H6</f>
        <v>1090.1223690651004</v>
      </c>
      <c r="M21" s="78">
        <f t="shared" si="13"/>
        <v>0.71268348857002417</v>
      </c>
      <c r="N21" s="78">
        <f t="shared" si="14"/>
        <v>1.3042107840831443</v>
      </c>
      <c r="O21" s="80">
        <f t="shared" si="15"/>
        <v>0.35569385020449384</v>
      </c>
      <c r="P21" s="81">
        <f t="shared" si="16"/>
        <v>9.5480440422528623E-2</v>
      </c>
      <c r="Q21" s="82"/>
      <c r="R21" s="82">
        <f t="shared" si="17"/>
        <v>0</v>
      </c>
      <c r="S21" s="82">
        <f t="shared" si="18"/>
        <v>0</v>
      </c>
      <c r="T21" s="83">
        <f t="shared" si="19"/>
        <v>653.76466788882465</v>
      </c>
      <c r="U21" s="7">
        <f t="shared" si="20"/>
        <v>6.5376466788882467E-2</v>
      </c>
      <c r="V21" s="94">
        <f t="shared" si="21"/>
        <v>1.482057709185391E-2</v>
      </c>
      <c r="W21" s="101">
        <f t="shared" si="22"/>
        <v>1.7784692510224693</v>
      </c>
      <c r="X21" s="101">
        <f t="shared" si="23"/>
        <v>2.4898569514314568</v>
      </c>
      <c r="Y21" s="102">
        <f t="shared" si="24"/>
        <v>0.47740220211264311</v>
      </c>
      <c r="Z21" s="102">
        <f t="shared" si="25"/>
        <v>0.66836308295770031</v>
      </c>
    </row>
    <row r="22" spans="1:26">
      <c r="A22" s="30" t="s">
        <v>162</v>
      </c>
      <c r="B22" s="73">
        <f t="shared" si="8"/>
        <v>43874.458333333336</v>
      </c>
      <c r="C22" s="46">
        <v>5</v>
      </c>
      <c r="D22" s="84">
        <v>294.5</v>
      </c>
      <c r="E22" s="85">
        <v>85.763000000000005</v>
      </c>
      <c r="F22" s="76">
        <f t="shared" si="9"/>
        <v>4.7183185683776266E-4</v>
      </c>
      <c r="G22" s="76">
        <f t="shared" si="10"/>
        <v>4.7128833253833892E-4</v>
      </c>
      <c r="H22" s="100">
        <v>0.45833333333333331</v>
      </c>
      <c r="I22" s="77">
        <f>jar_information!M7</f>
        <v>43873.458333333336</v>
      </c>
      <c r="J22" s="78">
        <f t="shared" si="11"/>
        <v>1</v>
      </c>
      <c r="K22" s="78">
        <f t="shared" si="12"/>
        <v>24</v>
      </c>
      <c r="L22" s="79">
        <f>jar_information!H7</f>
        <v>1065.6802721088436</v>
      </c>
      <c r="M22" s="78">
        <f t="shared" si="13"/>
        <v>0.50282190158448781</v>
      </c>
      <c r="N22" s="78">
        <f t="shared" si="14"/>
        <v>0.92016407989961269</v>
      </c>
      <c r="O22" s="80">
        <f t="shared" si="15"/>
        <v>0.25095383997262161</v>
      </c>
      <c r="P22" s="81">
        <f t="shared" si="16"/>
        <v>6.8488017406837395E-2</v>
      </c>
      <c r="Q22" s="82"/>
      <c r="R22" s="82">
        <f t="shared" si="17"/>
        <v>0</v>
      </c>
      <c r="S22" s="82">
        <f t="shared" si="18"/>
        <v>0</v>
      </c>
      <c r="T22" s="83">
        <f t="shared" si="19"/>
        <v>471.83185683776264</v>
      </c>
      <c r="U22" s="7">
        <f t="shared" si="20"/>
        <v>4.718318568377626E-2</v>
      </c>
      <c r="V22" s="94">
        <f t="shared" si="21"/>
        <v>1.0456409998859233E-2</v>
      </c>
      <c r="W22" s="101">
        <f t="shared" si="22"/>
        <v>1.2547691998631081</v>
      </c>
      <c r="X22" s="101">
        <f t="shared" si="23"/>
        <v>1.7566768798083512</v>
      </c>
      <c r="Y22" s="102">
        <f t="shared" si="24"/>
        <v>0.34244008703418699</v>
      </c>
      <c r="Z22" s="102">
        <f t="shared" si="25"/>
        <v>0.47941612184786175</v>
      </c>
    </row>
    <row r="23" spans="1:26">
      <c r="A23" s="30" t="s">
        <v>163</v>
      </c>
      <c r="B23" s="73">
        <f t="shared" si="8"/>
        <v>43874.458333333336</v>
      </c>
      <c r="C23" s="46">
        <v>5</v>
      </c>
      <c r="D23" s="84">
        <v>286.66000000000003</v>
      </c>
      <c r="E23" s="85">
        <v>82.790999999999997</v>
      </c>
      <c r="F23" s="76">
        <f t="shared" si="9"/>
        <v>4.5853996196645218E-4</v>
      </c>
      <c r="G23" s="76">
        <f t="shared" si="10"/>
        <v>4.5270147098885909E-4</v>
      </c>
      <c r="H23" s="100">
        <v>0.45833333333333331</v>
      </c>
      <c r="I23" s="77">
        <f>jar_information!M8</f>
        <v>43873.458333333336</v>
      </c>
      <c r="J23" s="78">
        <f t="shared" si="11"/>
        <v>1</v>
      </c>
      <c r="K23" s="78">
        <f t="shared" si="12"/>
        <v>24</v>
      </c>
      <c r="L23" s="79">
        <f>jar_information!H8</f>
        <v>1080.3025866276234</v>
      </c>
      <c r="M23" s="78">
        <f t="shared" si="13"/>
        <v>0.49536190698449034</v>
      </c>
      <c r="N23" s="78">
        <f t="shared" si="14"/>
        <v>0.90651228978161735</v>
      </c>
      <c r="O23" s="80">
        <f t="shared" si="15"/>
        <v>0.24723062448589561</v>
      </c>
      <c r="P23" s="81">
        <f t="shared" si="16"/>
        <v>6.6805429300540037E-2</v>
      </c>
      <c r="Q23" s="82"/>
      <c r="R23" s="82">
        <f t="shared" si="17"/>
        <v>0</v>
      </c>
      <c r="S23" s="82">
        <f t="shared" si="18"/>
        <v>0</v>
      </c>
      <c r="T23" s="83">
        <f t="shared" si="19"/>
        <v>458.53996196645221</v>
      </c>
      <c r="U23" s="7">
        <f t="shared" si="20"/>
        <v>4.5853996196645215E-2</v>
      </c>
      <c r="V23" s="94">
        <f t="shared" si="21"/>
        <v>1.030127602024565E-2</v>
      </c>
      <c r="W23" s="101">
        <f t="shared" si="22"/>
        <v>1.2361531224294779</v>
      </c>
      <c r="X23" s="101">
        <f t="shared" si="23"/>
        <v>1.7306143714012694</v>
      </c>
      <c r="Y23" s="102">
        <f t="shared" si="24"/>
        <v>0.33402714650270016</v>
      </c>
      <c r="Z23" s="102">
        <f t="shared" si="25"/>
        <v>0.46763800510378029</v>
      </c>
    </row>
    <row r="24" spans="1:26">
      <c r="A24" s="30" t="s">
        <v>164</v>
      </c>
      <c r="B24" s="73">
        <f t="shared" si="8"/>
        <v>43874.458333333336</v>
      </c>
      <c r="C24" s="46">
        <v>5</v>
      </c>
      <c r="D24" s="84">
        <v>608.61</v>
      </c>
      <c r="E24" s="85">
        <v>174.91</v>
      </c>
      <c r="F24" s="76">
        <f t="shared" si="9"/>
        <v>1.004372303014718E-3</v>
      </c>
      <c r="G24" s="76">
        <f t="shared" si="10"/>
        <v>1.0288128771384316E-3</v>
      </c>
      <c r="H24" s="100">
        <v>0.45833333333333331</v>
      </c>
      <c r="I24" s="77">
        <f>jar_information!M9</f>
        <v>43873.458333333336</v>
      </c>
      <c r="J24" s="78">
        <f t="shared" si="11"/>
        <v>1</v>
      </c>
      <c r="K24" s="78">
        <f t="shared" si="12"/>
        <v>24</v>
      </c>
      <c r="L24" s="79">
        <f>jar_information!H9</f>
        <v>1065.6802721088436</v>
      </c>
      <c r="M24" s="78">
        <f t="shared" si="13"/>
        <v>1.0703397491753106</v>
      </c>
      <c r="N24" s="78">
        <f t="shared" si="14"/>
        <v>1.9587217409908184</v>
      </c>
      <c r="O24" s="80">
        <f t="shared" si="15"/>
        <v>0.53419683845204136</v>
      </c>
      <c r="P24" s="81">
        <f t="shared" si="16"/>
        <v>0.14578809543050769</v>
      </c>
      <c r="Q24" s="82"/>
      <c r="R24" s="82">
        <f t="shared" si="17"/>
        <v>0</v>
      </c>
      <c r="S24" s="82">
        <f t="shared" si="18"/>
        <v>0</v>
      </c>
      <c r="T24" s="83">
        <f t="shared" si="19"/>
        <v>1004.372303014718</v>
      </c>
      <c r="U24" s="7">
        <f t="shared" si="20"/>
        <v>0.10043723030147181</v>
      </c>
      <c r="V24" s="94">
        <f t="shared" si="21"/>
        <v>2.225820160216839E-2</v>
      </c>
      <c r="W24" s="101">
        <f t="shared" si="22"/>
        <v>2.6709841922602067</v>
      </c>
      <c r="X24" s="101">
        <f t="shared" si="23"/>
        <v>3.7393778691642896</v>
      </c>
      <c r="Y24" s="102">
        <f t="shared" si="24"/>
        <v>0.7289404771525384</v>
      </c>
      <c r="Z24" s="102">
        <f t="shared" si="25"/>
        <v>1.0205166680135538</v>
      </c>
    </row>
    <row r="25" spans="1:26">
      <c r="A25" s="30" t="s">
        <v>165</v>
      </c>
      <c r="B25" s="73">
        <f t="shared" si="8"/>
        <v>43874.458333333336</v>
      </c>
      <c r="C25" s="46">
        <v>5</v>
      </c>
      <c r="D25" s="84">
        <v>573.6</v>
      </c>
      <c r="E25" s="85">
        <v>175.39</v>
      </c>
      <c r="F25" s="76">
        <f t="shared" si="9"/>
        <v>9.4501653267739928E-4</v>
      </c>
      <c r="G25" s="76">
        <f t="shared" si="10"/>
        <v>1.0318147928664767E-3</v>
      </c>
      <c r="H25" s="100">
        <v>0.45833333333333331</v>
      </c>
      <c r="I25" s="77">
        <f>jar_information!M10</f>
        <v>43873.458333333336</v>
      </c>
      <c r="J25" s="78">
        <f t="shared" si="11"/>
        <v>1</v>
      </c>
      <c r="K25" s="78">
        <f t="shared" si="12"/>
        <v>24</v>
      </c>
      <c r="L25" s="79">
        <f>jar_information!H10</f>
        <v>1080.3025866276234</v>
      </c>
      <c r="M25" s="78">
        <f t="shared" si="13"/>
        <v>1.0209038046572625</v>
      </c>
      <c r="N25" s="78">
        <f t="shared" si="14"/>
        <v>1.8682539625227905</v>
      </c>
      <c r="O25" s="80">
        <f t="shared" si="15"/>
        <v>0.50952380796076102</v>
      </c>
      <c r="P25" s="81">
        <f t="shared" si="16"/>
        <v>0.13768098835023759</v>
      </c>
      <c r="Q25" s="82"/>
      <c r="R25" s="82">
        <f t="shared" si="17"/>
        <v>0</v>
      </c>
      <c r="S25" s="82">
        <f t="shared" si="18"/>
        <v>0</v>
      </c>
      <c r="T25" s="83">
        <f t="shared" si="19"/>
        <v>945.01653267739925</v>
      </c>
      <c r="U25" s="7">
        <f t="shared" si="20"/>
        <v>9.4501653267739932E-2</v>
      </c>
      <c r="V25" s="94">
        <f t="shared" si="21"/>
        <v>2.1230158665031709E-2</v>
      </c>
      <c r="W25" s="101">
        <f t="shared" si="22"/>
        <v>2.5476190398038052</v>
      </c>
      <c r="X25" s="101">
        <f t="shared" si="23"/>
        <v>3.566666655725327</v>
      </c>
      <c r="Y25" s="102">
        <f t="shared" si="24"/>
        <v>0.68840494175118794</v>
      </c>
      <c r="Z25" s="102">
        <f t="shared" si="25"/>
        <v>0.96376691845166307</v>
      </c>
    </row>
    <row r="26" spans="1:26">
      <c r="A26" s="30" t="s">
        <v>166</v>
      </c>
      <c r="B26" s="73">
        <f t="shared" si="8"/>
        <v>43874.458333333336</v>
      </c>
      <c r="C26" s="46">
        <v>5</v>
      </c>
      <c r="D26" s="84">
        <v>251.89</v>
      </c>
      <c r="E26" s="85">
        <v>79.191999999999993</v>
      </c>
      <c r="F26" s="76">
        <f t="shared" si="9"/>
        <v>3.9959108637009183E-4</v>
      </c>
      <c r="G26" s="76">
        <f t="shared" si="10"/>
        <v>4.3019335701962024E-4</v>
      </c>
      <c r="H26" s="100">
        <v>0.45833333333333331</v>
      </c>
      <c r="I26" s="77">
        <f>jar_information!M11</f>
        <v>43873.458333333336</v>
      </c>
      <c r="J26" s="78">
        <f t="shared" si="11"/>
        <v>1</v>
      </c>
      <c r="K26" s="78">
        <f t="shared" si="12"/>
        <v>24</v>
      </c>
      <c r="L26" s="79">
        <f>jar_information!H11</f>
        <v>1051.1852926947267</v>
      </c>
      <c r="M26" s="78">
        <f t="shared" si="13"/>
        <v>0.42004427308414882</v>
      </c>
      <c r="N26" s="78">
        <f t="shared" si="14"/>
        <v>0.76868101974399239</v>
      </c>
      <c r="O26" s="80">
        <f t="shared" si="15"/>
        <v>0.2096402781119979</v>
      </c>
      <c r="P26" s="81">
        <f t="shared" si="16"/>
        <v>5.7784565256367465E-2</v>
      </c>
      <c r="Q26" s="82"/>
      <c r="R26" s="82">
        <f t="shared" si="17"/>
        <v>0</v>
      </c>
      <c r="S26" s="82">
        <f t="shared" si="18"/>
        <v>0</v>
      </c>
      <c r="T26" s="83">
        <f t="shared" si="19"/>
        <v>399.59108637009183</v>
      </c>
      <c r="U26" s="7">
        <f t="shared" si="20"/>
        <v>3.9959108637009182E-2</v>
      </c>
      <c r="V26" s="94">
        <f t="shared" si="21"/>
        <v>8.7350115879999118E-3</v>
      </c>
      <c r="W26" s="101">
        <f t="shared" si="22"/>
        <v>1.0482013905599894</v>
      </c>
      <c r="X26" s="101">
        <f t="shared" si="23"/>
        <v>1.467481946783985</v>
      </c>
      <c r="Y26" s="102">
        <f t="shared" si="24"/>
        <v>0.2889228262818373</v>
      </c>
      <c r="Z26" s="102">
        <f t="shared" si="25"/>
        <v>0.40449195679457217</v>
      </c>
    </row>
    <row r="27" spans="1:26">
      <c r="A27" s="30" t="s">
        <v>167</v>
      </c>
      <c r="B27" s="73">
        <f t="shared" si="8"/>
        <v>43874.458333333336</v>
      </c>
      <c r="C27" s="46">
        <v>5</v>
      </c>
      <c r="D27" s="84">
        <v>373.55</v>
      </c>
      <c r="E27" s="85">
        <v>109.1</v>
      </c>
      <c r="F27" s="76">
        <f t="shared" si="9"/>
        <v>6.0585281214096324E-4</v>
      </c>
      <c r="G27" s="76">
        <f t="shared" si="10"/>
        <v>6.1723772284123595E-4</v>
      </c>
      <c r="H27" s="100">
        <v>0.45833333333333331</v>
      </c>
      <c r="I27" s="77">
        <f>jar_information!M12</f>
        <v>43873.458333333336</v>
      </c>
      <c r="J27" s="78">
        <f t="shared" si="11"/>
        <v>1</v>
      </c>
      <c r="K27" s="78">
        <f t="shared" si="12"/>
        <v>24</v>
      </c>
      <c r="L27" s="79">
        <f>jar_information!H12</f>
        <v>1080.3025866276234</v>
      </c>
      <c r="M27" s="78">
        <f t="shared" si="13"/>
        <v>0.65450436007150226</v>
      </c>
      <c r="N27" s="78">
        <f t="shared" si="14"/>
        <v>1.1977429789308491</v>
      </c>
      <c r="O27" s="80">
        <f t="shared" si="15"/>
        <v>0.32665717607204975</v>
      </c>
      <c r="P27" s="81">
        <f t="shared" si="16"/>
        <v>8.8267676898742528E-2</v>
      </c>
      <c r="Q27" s="82"/>
      <c r="R27" s="82">
        <f t="shared" si="17"/>
        <v>0</v>
      </c>
      <c r="S27" s="82">
        <f t="shared" si="18"/>
        <v>0</v>
      </c>
      <c r="T27" s="83">
        <f t="shared" si="19"/>
        <v>605.85281214096324</v>
      </c>
      <c r="U27" s="7">
        <f t="shared" si="20"/>
        <v>6.0585281214096322E-2</v>
      </c>
      <c r="V27" s="94">
        <f t="shared" si="21"/>
        <v>1.361071566966874E-2</v>
      </c>
      <c r="W27" s="101">
        <f t="shared" si="22"/>
        <v>1.6332858803602488</v>
      </c>
      <c r="X27" s="101">
        <f t="shared" si="23"/>
        <v>2.2866002325043482</v>
      </c>
      <c r="Y27" s="102">
        <f t="shared" si="24"/>
        <v>0.44133838449371265</v>
      </c>
      <c r="Z27" s="102">
        <f t="shared" si="25"/>
        <v>0.61787373829119774</v>
      </c>
    </row>
    <row r="28" spans="1:26">
      <c r="A28" s="30" t="s">
        <v>168</v>
      </c>
      <c r="B28" s="73">
        <f t="shared" si="8"/>
        <v>43874.458333333336</v>
      </c>
      <c r="C28" s="46">
        <v>5</v>
      </c>
      <c r="D28" s="84">
        <v>367.61</v>
      </c>
      <c r="E28" s="85">
        <v>103.92</v>
      </c>
      <c r="F28" s="76">
        <f t="shared" si="9"/>
        <v>5.9578216730224074E-4</v>
      </c>
      <c r="G28" s="76">
        <f t="shared" si="10"/>
        <v>5.8484204894274831E-4</v>
      </c>
      <c r="H28" s="100">
        <v>0.45833333333333331</v>
      </c>
      <c r="I28" s="77">
        <f>jar_information!M13</f>
        <v>43873.458333333336</v>
      </c>
      <c r="J28" s="78">
        <f t="shared" si="11"/>
        <v>1</v>
      </c>
      <c r="K28" s="78">
        <f t="shared" si="12"/>
        <v>24</v>
      </c>
      <c r="L28" s="79">
        <f>jar_information!H13</f>
        <v>1090.1223690651004</v>
      </c>
      <c r="M28" s="78">
        <f t="shared" si="13"/>
        <v>0.64947546766625874</v>
      </c>
      <c r="N28" s="78">
        <f t="shared" si="14"/>
        <v>1.1885401058292535</v>
      </c>
      <c r="O28" s="80">
        <f t="shared" si="15"/>
        <v>0.32414730158979638</v>
      </c>
      <c r="P28" s="81">
        <f t="shared" si="16"/>
        <v>8.7012263776206689E-2</v>
      </c>
      <c r="Q28" s="82"/>
      <c r="R28" s="82">
        <f t="shared" si="17"/>
        <v>0</v>
      </c>
      <c r="S28" s="82">
        <f t="shared" si="18"/>
        <v>0</v>
      </c>
      <c r="T28" s="83">
        <f t="shared" si="19"/>
        <v>595.78216730224074</v>
      </c>
      <c r="U28" s="7">
        <f t="shared" si="20"/>
        <v>5.9578216730224072E-2</v>
      </c>
      <c r="V28" s="94">
        <f t="shared" si="21"/>
        <v>1.3506137566241515E-2</v>
      </c>
      <c r="W28" s="101">
        <f t="shared" si="22"/>
        <v>1.6207365079489819</v>
      </c>
      <c r="X28" s="101">
        <f t="shared" si="23"/>
        <v>2.2690311111285748</v>
      </c>
      <c r="Y28" s="102">
        <f t="shared" si="24"/>
        <v>0.4350613188810335</v>
      </c>
      <c r="Z28" s="102">
        <f t="shared" si="25"/>
        <v>0.60908584643344688</v>
      </c>
    </row>
    <row r="29" spans="1:26">
      <c r="A29" s="30" t="s">
        <v>169</v>
      </c>
      <c r="B29" s="73">
        <f t="shared" si="8"/>
        <v>43874.458333333336</v>
      </c>
      <c r="C29" s="46">
        <v>5</v>
      </c>
      <c r="D29" s="84">
        <v>448.72</v>
      </c>
      <c r="E29" s="85">
        <v>138.16999999999999</v>
      </c>
      <c r="F29" s="76">
        <f t="shared" si="9"/>
        <v>7.3329563579866829E-4</v>
      </c>
      <c r="G29" s="76">
        <f t="shared" si="10"/>
        <v>7.9904124412097258E-4</v>
      </c>
      <c r="H29" s="100">
        <v>0.45833333333333331</v>
      </c>
      <c r="I29" s="77">
        <f>jar_information!M14</f>
        <v>43873.458333333336</v>
      </c>
      <c r="J29" s="78">
        <f t="shared" si="11"/>
        <v>1</v>
      </c>
      <c r="K29" s="78">
        <f t="shared" si="12"/>
        <v>24</v>
      </c>
      <c r="L29" s="79">
        <f>jar_information!H14</f>
        <v>1085.2052785923754</v>
      </c>
      <c r="M29" s="78">
        <f t="shared" si="13"/>
        <v>0.79577629473746692</v>
      </c>
      <c r="N29" s="78">
        <f t="shared" si="14"/>
        <v>1.4562706193695645</v>
      </c>
      <c r="O29" s="80">
        <f t="shared" si="15"/>
        <v>0.39716471437351758</v>
      </c>
      <c r="P29" s="81">
        <f t="shared" si="16"/>
        <v>0.10696560808077281</v>
      </c>
      <c r="Q29" s="82"/>
      <c r="R29" s="82">
        <f t="shared" si="17"/>
        <v>0</v>
      </c>
      <c r="S29" s="82">
        <f t="shared" si="18"/>
        <v>0</v>
      </c>
      <c r="T29" s="83">
        <f t="shared" si="19"/>
        <v>733.29563579866829</v>
      </c>
      <c r="U29" s="7">
        <f t="shared" si="20"/>
        <v>7.3329563579866835E-2</v>
      </c>
      <c r="V29" s="94">
        <f t="shared" si="21"/>
        <v>1.6548529765563234E-2</v>
      </c>
      <c r="W29" s="101">
        <f t="shared" si="22"/>
        <v>1.9858235718675883</v>
      </c>
      <c r="X29" s="101">
        <f t="shared" si="23"/>
        <v>2.7801530006146233</v>
      </c>
      <c r="Y29" s="102">
        <f t="shared" si="24"/>
        <v>0.53482804040386411</v>
      </c>
      <c r="Z29" s="102">
        <f t="shared" si="25"/>
        <v>0.74875925656540976</v>
      </c>
    </row>
    <row r="30" spans="1:26">
      <c r="A30" t="s">
        <v>170</v>
      </c>
      <c r="B30" s="73">
        <f t="shared" si="8"/>
        <v>43874.458333333336</v>
      </c>
      <c r="C30" s="46">
        <v>5</v>
      </c>
      <c r="D30" s="84">
        <v>413.2</v>
      </c>
      <c r="E30" s="85">
        <v>120.89</v>
      </c>
      <c r="F30" s="76">
        <f t="shared" si="9"/>
        <v>6.7307521413681275E-4</v>
      </c>
      <c r="G30" s="76">
        <f t="shared" si="10"/>
        <v>6.9097227791134594E-4</v>
      </c>
      <c r="H30" s="100">
        <v>0.45833333333333331</v>
      </c>
      <c r="I30" s="77">
        <f>jar_information!M15</f>
        <v>43873.458333333336</v>
      </c>
      <c r="J30" s="78">
        <f t="shared" si="11"/>
        <v>1</v>
      </c>
      <c r="K30" s="78">
        <f t="shared" si="12"/>
        <v>24</v>
      </c>
      <c r="L30" s="79">
        <f>jar_information!H15</f>
        <v>1065.6802721088436</v>
      </c>
      <c r="M30" s="78">
        <f t="shared" si="13"/>
        <v>0.71728297735103674</v>
      </c>
      <c r="N30" s="78">
        <f t="shared" si="14"/>
        <v>1.3126278485523972</v>
      </c>
      <c r="O30" s="80">
        <f t="shared" si="15"/>
        <v>0.35798941324156286</v>
      </c>
      <c r="P30" s="81">
        <f t="shared" si="16"/>
        <v>9.7699183117606447E-2</v>
      </c>
      <c r="Q30" s="82"/>
      <c r="R30" s="82">
        <f t="shared" si="17"/>
        <v>0</v>
      </c>
      <c r="S30" s="82">
        <f t="shared" si="18"/>
        <v>0</v>
      </c>
      <c r="T30" s="83">
        <f t="shared" si="19"/>
        <v>673.07521413681275</v>
      </c>
      <c r="U30" s="7">
        <f t="shared" si="20"/>
        <v>6.7307521413681279E-2</v>
      </c>
      <c r="V30" s="94">
        <f t="shared" si="21"/>
        <v>1.4916225551731785E-2</v>
      </c>
      <c r="W30" s="101">
        <f t="shared" si="22"/>
        <v>1.7899470662078143</v>
      </c>
      <c r="X30" s="101">
        <f t="shared" si="23"/>
        <v>2.5059258926909402</v>
      </c>
      <c r="Y30" s="102">
        <f t="shared" si="24"/>
        <v>0.48849591558803224</v>
      </c>
      <c r="Z30" s="102">
        <f t="shared" si="25"/>
        <v>0.68389428182324519</v>
      </c>
    </row>
    <row r="31" spans="1:26">
      <c r="A31" t="s">
        <v>171</v>
      </c>
      <c r="B31" s="73">
        <f t="shared" si="8"/>
        <v>43874.458333333336</v>
      </c>
      <c r="C31" s="46">
        <v>5</v>
      </c>
      <c r="D31" s="84">
        <v>488.49</v>
      </c>
      <c r="E31" s="85">
        <v>137.51</v>
      </c>
      <c r="F31" s="76">
        <f t="shared" si="9"/>
        <v>8.0072148516499694E-4</v>
      </c>
      <c r="G31" s="76">
        <f t="shared" si="10"/>
        <v>7.9491360999491055E-4</v>
      </c>
      <c r="H31" s="100">
        <v>0.45833333333333331</v>
      </c>
      <c r="I31" s="77">
        <f>jar_information!M16</f>
        <v>43873.458333333336</v>
      </c>
      <c r="J31" s="78">
        <f t="shared" si="11"/>
        <v>1</v>
      </c>
      <c r="K31" s="78">
        <f t="shared" si="12"/>
        <v>24</v>
      </c>
      <c r="L31" s="79">
        <f>jar_information!H16</f>
        <v>1095.0539215686276</v>
      </c>
      <c r="M31" s="78">
        <f t="shared" si="13"/>
        <v>0.87683320241418561</v>
      </c>
      <c r="N31" s="78">
        <f t="shared" si="14"/>
        <v>1.6046047604179596</v>
      </c>
      <c r="O31" s="80">
        <f t="shared" si="15"/>
        <v>0.43761948011398893</v>
      </c>
      <c r="P31" s="81">
        <f t="shared" si="16"/>
        <v>0.11708460111052947</v>
      </c>
      <c r="Q31" s="82"/>
      <c r="R31" s="82">
        <f t="shared" si="17"/>
        <v>0</v>
      </c>
      <c r="S31" s="82">
        <f t="shared" si="18"/>
        <v>0</v>
      </c>
      <c r="T31" s="83">
        <f t="shared" si="19"/>
        <v>800.72148516499692</v>
      </c>
      <c r="U31" s="7">
        <f t="shared" si="20"/>
        <v>8.00721485164997E-2</v>
      </c>
      <c r="V31" s="94">
        <f t="shared" si="21"/>
        <v>1.8234145004749538E-2</v>
      </c>
      <c r="W31" s="101">
        <f t="shared" si="22"/>
        <v>2.1880974005699443</v>
      </c>
      <c r="X31" s="101">
        <f t="shared" si="23"/>
        <v>3.0633363607979223</v>
      </c>
      <c r="Y31" s="102">
        <f t="shared" si="24"/>
        <v>0.58542300555264726</v>
      </c>
      <c r="Z31" s="102">
        <f t="shared" si="25"/>
        <v>0.81959220777370623</v>
      </c>
    </row>
    <row r="32" spans="1:26">
      <c r="A32" t="s">
        <v>172</v>
      </c>
      <c r="B32" s="73">
        <f t="shared" si="8"/>
        <v>43874.458333333336</v>
      </c>
      <c r="C32" s="46">
        <v>5</v>
      </c>
      <c r="D32" s="84">
        <v>557.53</v>
      </c>
      <c r="E32" s="85">
        <v>154.55000000000001</v>
      </c>
      <c r="F32" s="76">
        <f t="shared" si="9"/>
        <v>9.1777153898072079E-4</v>
      </c>
      <c r="G32" s="76">
        <f t="shared" si="10"/>
        <v>9.0148161834051484E-4</v>
      </c>
      <c r="H32" s="100">
        <v>0.45833333333333331</v>
      </c>
      <c r="I32" s="77">
        <f>jar_information!M17</f>
        <v>43873.458333333336</v>
      </c>
      <c r="J32" s="78">
        <f t="shared" si="11"/>
        <v>1</v>
      </c>
      <c r="K32" s="78">
        <f t="shared" si="12"/>
        <v>24</v>
      </c>
      <c r="L32" s="79">
        <f>jar_information!H17</f>
        <v>1090.1223690651004</v>
      </c>
      <c r="M32" s="78">
        <f t="shared" si="13"/>
        <v>1.0004832843341864</v>
      </c>
      <c r="N32" s="78">
        <f t="shared" si="14"/>
        <v>1.8308844103315611</v>
      </c>
      <c r="O32" s="80">
        <f t="shared" si="15"/>
        <v>0.49933211190860755</v>
      </c>
      <c r="P32" s="81">
        <f t="shared" si="16"/>
        <v>0.13403788098876401</v>
      </c>
      <c r="Q32" s="82"/>
      <c r="R32" s="82">
        <f t="shared" si="17"/>
        <v>0</v>
      </c>
      <c r="S32" s="82">
        <f t="shared" si="18"/>
        <v>0</v>
      </c>
      <c r="T32" s="83">
        <f t="shared" si="19"/>
        <v>917.77153898072083</v>
      </c>
      <c r="U32" s="7">
        <f t="shared" si="20"/>
        <v>9.1777153898072061E-2</v>
      </c>
      <c r="V32" s="94">
        <f t="shared" si="21"/>
        <v>2.0805504662858649E-2</v>
      </c>
      <c r="W32" s="101">
        <f t="shared" si="22"/>
        <v>2.496660559543038</v>
      </c>
      <c r="X32" s="101">
        <f t="shared" si="23"/>
        <v>3.4953247833602532</v>
      </c>
      <c r="Y32" s="102">
        <f t="shared" si="24"/>
        <v>0.67018940494382007</v>
      </c>
      <c r="Z32" s="102">
        <f t="shared" si="25"/>
        <v>0.93826516692134809</v>
      </c>
    </row>
    <row r="33" spans="1:26">
      <c r="A33" t="s">
        <v>173</v>
      </c>
      <c r="B33" s="73">
        <f t="shared" si="8"/>
        <v>43874.458333333336</v>
      </c>
      <c r="C33" s="46">
        <v>5</v>
      </c>
      <c r="D33" s="84">
        <v>641.1</v>
      </c>
      <c r="E33" s="85">
        <v>178.39</v>
      </c>
      <c r="F33" s="76">
        <f t="shared" si="9"/>
        <v>1.0594556785719729E-3</v>
      </c>
      <c r="G33" s="76">
        <f t="shared" si="10"/>
        <v>1.0505767661667591E-3</v>
      </c>
      <c r="H33" s="100">
        <v>0.45833333333333331</v>
      </c>
      <c r="I33" s="77">
        <f>jar_information!M18</f>
        <v>43873.458333333336</v>
      </c>
      <c r="J33" s="78">
        <f t="shared" si="11"/>
        <v>1</v>
      </c>
      <c r="K33" s="78">
        <f t="shared" si="12"/>
        <v>24</v>
      </c>
      <c r="L33" s="79">
        <f>jar_information!H18</f>
        <v>1075.4142300194933</v>
      </c>
      <c r="M33" s="78">
        <f t="shared" si="13"/>
        <v>1.1393537128112581</v>
      </c>
      <c r="N33" s="78">
        <f t="shared" si="14"/>
        <v>2.0850172944446022</v>
      </c>
      <c r="O33" s="80">
        <f t="shared" si="15"/>
        <v>0.56864108030307325</v>
      </c>
      <c r="P33" s="81">
        <f t="shared" si="16"/>
        <v>0.15416445598347261</v>
      </c>
      <c r="Q33" s="82"/>
      <c r="R33" s="82">
        <f t="shared" si="17"/>
        <v>0</v>
      </c>
      <c r="S33" s="82">
        <f t="shared" si="18"/>
        <v>0</v>
      </c>
      <c r="T33" s="83">
        <f t="shared" si="19"/>
        <v>1059.4556785719728</v>
      </c>
      <c r="U33" s="7">
        <f t="shared" si="20"/>
        <v>0.10594556785719729</v>
      </c>
      <c r="V33" s="94">
        <f t="shared" si="21"/>
        <v>2.3693378345961386E-2</v>
      </c>
      <c r="W33" s="101">
        <f t="shared" si="22"/>
        <v>2.843205401515366</v>
      </c>
      <c r="X33" s="101">
        <f t="shared" si="23"/>
        <v>3.980487562121513</v>
      </c>
      <c r="Y33" s="102">
        <f t="shared" si="24"/>
        <v>0.77082227991736307</v>
      </c>
      <c r="Z33" s="102">
        <f t="shared" si="25"/>
        <v>1.0791511918843084</v>
      </c>
    </row>
    <row r="34" spans="1:26">
      <c r="A34" t="s">
        <v>174</v>
      </c>
      <c r="B34" s="73">
        <f t="shared" si="8"/>
        <v>43874.458333333336</v>
      </c>
      <c r="C34" s="46">
        <v>5</v>
      </c>
      <c r="D34" s="84">
        <v>402.43</v>
      </c>
      <c r="E34" s="85">
        <v>115.45</v>
      </c>
      <c r="F34" s="76">
        <f t="shared" si="9"/>
        <v>6.548158126363007E-4</v>
      </c>
      <c r="G34" s="76">
        <f t="shared" si="10"/>
        <v>6.5695056632683385E-4</v>
      </c>
      <c r="H34" s="100">
        <v>0.45833333333333331</v>
      </c>
      <c r="I34" s="77">
        <f>jar_information!M19</f>
        <v>43873.458333333336</v>
      </c>
      <c r="J34" s="78">
        <f t="shared" si="11"/>
        <v>1</v>
      </c>
      <c r="K34" s="78">
        <f t="shared" si="12"/>
        <v>24</v>
      </c>
      <c r="L34" s="79">
        <f>jar_information!H19</f>
        <v>1100</v>
      </c>
      <c r="M34" s="78">
        <f t="shared" si="13"/>
        <v>0.72029739389993075</v>
      </c>
      <c r="N34" s="78">
        <f t="shared" si="14"/>
        <v>1.3181442308368734</v>
      </c>
      <c r="O34" s="80">
        <f t="shared" si="15"/>
        <v>0.35949388113732905</v>
      </c>
      <c r="P34" s="81">
        <f t="shared" si="16"/>
        <v>9.586503496995441E-2</v>
      </c>
      <c r="Q34" s="82"/>
      <c r="R34" s="82">
        <f t="shared" si="17"/>
        <v>0</v>
      </c>
      <c r="S34" s="82">
        <f t="shared" si="18"/>
        <v>0</v>
      </c>
      <c r="T34" s="83">
        <f t="shared" si="19"/>
        <v>654.81581263630073</v>
      </c>
      <c r="U34" s="7">
        <f t="shared" si="20"/>
        <v>6.5481581263630073E-2</v>
      </c>
      <c r="V34" s="94">
        <f t="shared" si="21"/>
        <v>1.4978911714055377E-2</v>
      </c>
      <c r="W34" s="101">
        <f t="shared" si="22"/>
        <v>1.7974694056866451</v>
      </c>
      <c r="X34" s="101">
        <f t="shared" si="23"/>
        <v>2.5164571679613035</v>
      </c>
      <c r="Y34" s="102">
        <f t="shared" si="24"/>
        <v>0.47932517484977205</v>
      </c>
      <c r="Z34" s="102">
        <f t="shared" si="25"/>
        <v>0.67105524478968093</v>
      </c>
    </row>
    <row r="35" spans="1:26">
      <c r="A35" t="s">
        <v>175</v>
      </c>
      <c r="B35" s="73">
        <f t="shared" si="8"/>
        <v>43874.458333333336</v>
      </c>
      <c r="C35" s="46">
        <v>5</v>
      </c>
      <c r="D35" s="84">
        <v>396.5</v>
      </c>
      <c r="E35" s="85">
        <v>120.06</v>
      </c>
      <c r="F35" s="76">
        <f t="shared" si="9"/>
        <v>6.4476212174511811E-4</v>
      </c>
      <c r="G35" s="76">
        <f t="shared" si="10"/>
        <v>6.857814652982678E-4</v>
      </c>
      <c r="H35" s="100">
        <v>0.45833333333333331</v>
      </c>
      <c r="I35" s="77">
        <f>jar_information!M20</f>
        <v>43873.458333333336</v>
      </c>
      <c r="J35" s="78">
        <f t="shared" si="11"/>
        <v>1</v>
      </c>
      <c r="K35" s="78">
        <f t="shared" si="12"/>
        <v>24</v>
      </c>
      <c r="L35" s="79">
        <f>jar_information!H20</f>
        <v>1095.0539215686276</v>
      </c>
      <c r="M35" s="78">
        <f t="shared" si="13"/>
        <v>0.70604928989590054</v>
      </c>
      <c r="N35" s="78">
        <f t="shared" si="14"/>
        <v>1.2920702005094979</v>
      </c>
      <c r="O35" s="80">
        <f t="shared" si="15"/>
        <v>0.35238278195713579</v>
      </c>
      <c r="P35" s="81">
        <f t="shared" si="16"/>
        <v>9.4279618112345212E-2</v>
      </c>
      <c r="Q35" s="82"/>
      <c r="R35" s="82">
        <f t="shared" si="17"/>
        <v>0</v>
      </c>
      <c r="S35" s="82">
        <f t="shared" si="18"/>
        <v>0</v>
      </c>
      <c r="T35" s="83">
        <f t="shared" si="19"/>
        <v>644.76212174511807</v>
      </c>
      <c r="U35" s="7">
        <f t="shared" si="20"/>
        <v>6.4476212174511813E-2</v>
      </c>
      <c r="V35" s="94">
        <f t="shared" si="21"/>
        <v>1.4682615914880659E-2</v>
      </c>
      <c r="W35" s="101">
        <f t="shared" si="22"/>
        <v>1.7619139097856791</v>
      </c>
      <c r="X35" s="101">
        <f t="shared" si="23"/>
        <v>2.4666794736999504</v>
      </c>
      <c r="Y35" s="102">
        <f t="shared" si="24"/>
        <v>0.4713980905617261</v>
      </c>
      <c r="Z35" s="102">
        <f t="shared" si="25"/>
        <v>0.65995732678641639</v>
      </c>
    </row>
    <row r="36" spans="1:26">
      <c r="A36" t="s">
        <v>176</v>
      </c>
      <c r="B36" s="73">
        <f t="shared" si="8"/>
        <v>43874.458333333336</v>
      </c>
      <c r="C36" s="46">
        <v>5</v>
      </c>
      <c r="D36" s="84">
        <v>337.74</v>
      </c>
      <c r="E36" s="85">
        <v>103.51</v>
      </c>
      <c r="F36" s="76">
        <f t="shared" si="9"/>
        <v>5.4514072600044938E-4</v>
      </c>
      <c r="G36" s="76">
        <f t="shared" si="10"/>
        <v>5.8227791259170974E-4</v>
      </c>
      <c r="H36" s="100">
        <v>0.45833333333333331</v>
      </c>
      <c r="I36" s="77">
        <f>jar_information!M21</f>
        <v>43873.458333333336</v>
      </c>
      <c r="J36" s="78">
        <f t="shared" si="11"/>
        <v>1</v>
      </c>
      <c r="K36" s="78">
        <f t="shared" si="12"/>
        <v>24</v>
      </c>
      <c r="L36" s="79">
        <f>jar_information!H21</f>
        <v>1075.4142300194933</v>
      </c>
      <c r="M36" s="78">
        <f t="shared" si="13"/>
        <v>0.58625209410404078</v>
      </c>
      <c r="N36" s="78">
        <f t="shared" si="14"/>
        <v>1.0728413322103947</v>
      </c>
      <c r="O36" s="80">
        <f t="shared" si="15"/>
        <v>0.29259309060283489</v>
      </c>
      <c r="P36" s="81">
        <f t="shared" si="16"/>
        <v>7.9325001657051697E-2</v>
      </c>
      <c r="Q36" s="82"/>
      <c r="R36" s="82">
        <f t="shared" si="17"/>
        <v>0</v>
      </c>
      <c r="S36" s="82">
        <f t="shared" si="18"/>
        <v>0</v>
      </c>
      <c r="T36" s="83">
        <f t="shared" si="19"/>
        <v>545.14072600044938</v>
      </c>
      <c r="U36" s="7">
        <f t="shared" si="20"/>
        <v>5.4514072600044941E-2</v>
      </c>
      <c r="V36" s="94">
        <f t="shared" si="21"/>
        <v>1.219137877511812E-2</v>
      </c>
      <c r="W36" s="101">
        <f t="shared" si="22"/>
        <v>1.4629654530141745</v>
      </c>
      <c r="X36" s="101">
        <f t="shared" si="23"/>
        <v>2.0481516342198445</v>
      </c>
      <c r="Y36" s="102">
        <f t="shared" si="24"/>
        <v>0.39662500828525854</v>
      </c>
      <c r="Z36" s="102">
        <f t="shared" si="25"/>
        <v>0.55527501159936199</v>
      </c>
    </row>
    <row r="37" spans="1:26">
      <c r="A37" t="s">
        <v>177</v>
      </c>
      <c r="B37" s="73">
        <f t="shared" si="8"/>
        <v>43874.458333333336</v>
      </c>
      <c r="C37" s="46">
        <v>5</v>
      </c>
      <c r="D37" s="84">
        <v>448.19</v>
      </c>
      <c r="E37" s="85">
        <v>124.52</v>
      </c>
      <c r="F37" s="76">
        <f t="shared" si="9"/>
        <v>7.3239707657905156E-4</v>
      </c>
      <c r="G37" s="76">
        <f t="shared" si="10"/>
        <v>7.1367426560468763E-4</v>
      </c>
      <c r="H37" s="100">
        <v>0.45833333333333331</v>
      </c>
      <c r="I37" s="77">
        <f>jar_information!M22</f>
        <v>43873.458333333336</v>
      </c>
      <c r="J37" s="78">
        <f t="shared" si="11"/>
        <v>1</v>
      </c>
      <c r="K37" s="78">
        <f t="shared" si="12"/>
        <v>24</v>
      </c>
      <c r="L37" s="79">
        <f>jar_information!H22</f>
        <v>1090.1223690651004</v>
      </c>
      <c r="M37" s="78">
        <f t="shared" si="13"/>
        <v>0.79840243621670948</v>
      </c>
      <c r="N37" s="78">
        <f t="shared" si="14"/>
        <v>1.4610764582765785</v>
      </c>
      <c r="O37" s="80">
        <f t="shared" si="15"/>
        <v>0.39847539771179413</v>
      </c>
      <c r="P37" s="81">
        <f t="shared" si="16"/>
        <v>0.1069644764709617</v>
      </c>
      <c r="Q37" s="82"/>
      <c r="R37" s="82">
        <f t="shared" si="17"/>
        <v>0</v>
      </c>
      <c r="S37" s="82">
        <f t="shared" si="18"/>
        <v>0</v>
      </c>
      <c r="T37" s="83">
        <f t="shared" si="19"/>
        <v>732.3970765790516</v>
      </c>
      <c r="U37" s="7">
        <f t="shared" si="20"/>
        <v>7.3239707657905162E-2</v>
      </c>
      <c r="V37" s="94">
        <f t="shared" si="21"/>
        <v>1.6603141571324757E-2</v>
      </c>
      <c r="W37" s="101">
        <f t="shared" si="22"/>
        <v>1.9923769885589708</v>
      </c>
      <c r="X37" s="101">
        <f t="shared" si="23"/>
        <v>2.7893277839825594</v>
      </c>
      <c r="Y37" s="102">
        <f t="shared" si="24"/>
        <v>0.5348223823548085</v>
      </c>
      <c r="Z37" s="102">
        <f t="shared" si="25"/>
        <v>0.74875133529673199</v>
      </c>
    </row>
    <row r="38" spans="1:26">
      <c r="A38" t="s">
        <v>178</v>
      </c>
      <c r="B38" s="73">
        <f t="shared" si="8"/>
        <v>43874.458333333336</v>
      </c>
      <c r="C38" s="46">
        <v>5</v>
      </c>
      <c r="D38" s="84">
        <v>534.52</v>
      </c>
      <c r="E38" s="85">
        <v>148.99</v>
      </c>
      <c r="F38" s="76">
        <f t="shared" si="9"/>
        <v>8.7876050569132618E-4</v>
      </c>
      <c r="G38" s="76">
        <f t="shared" si="10"/>
        <v>8.6670942782399131E-4</v>
      </c>
      <c r="H38" s="100">
        <v>0.45833333333333331</v>
      </c>
      <c r="I38" s="77">
        <f>jar_information!M23</f>
        <v>43873.458333333336</v>
      </c>
      <c r="J38" s="78">
        <f t="shared" si="11"/>
        <v>1</v>
      </c>
      <c r="K38" s="78">
        <f t="shared" si="12"/>
        <v>24</v>
      </c>
      <c r="L38" s="79">
        <f>jar_information!H23</f>
        <v>1080.3025866276234</v>
      </c>
      <c r="M38" s="78">
        <f t="shared" si="13"/>
        <v>0.9493272473245381</v>
      </c>
      <c r="N38" s="78">
        <f t="shared" si="14"/>
        <v>1.7372688626039048</v>
      </c>
      <c r="O38" s="80">
        <f t="shared" si="15"/>
        <v>0.47380059889197401</v>
      </c>
      <c r="P38" s="81">
        <f t="shared" si="16"/>
        <v>0.12802804052957062</v>
      </c>
      <c r="Q38" s="82"/>
      <c r="R38" s="82">
        <f t="shared" si="17"/>
        <v>0</v>
      </c>
      <c r="S38" s="82">
        <f t="shared" si="18"/>
        <v>0</v>
      </c>
      <c r="T38" s="83">
        <f t="shared" si="19"/>
        <v>878.76050569132622</v>
      </c>
      <c r="U38" s="7">
        <f t="shared" si="20"/>
        <v>8.7876050569132613E-2</v>
      </c>
      <c r="V38" s="94">
        <f t="shared" si="21"/>
        <v>1.9741691620498918E-2</v>
      </c>
      <c r="W38" s="101">
        <f t="shared" si="22"/>
        <v>2.3690029944598701</v>
      </c>
      <c r="X38" s="101">
        <f t="shared" si="23"/>
        <v>3.3166041922438181</v>
      </c>
      <c r="Y38" s="102">
        <f t="shared" si="24"/>
        <v>0.6401402026478531</v>
      </c>
      <c r="Z38" s="102">
        <f t="shared" si="25"/>
        <v>0.89619628370699433</v>
      </c>
    </row>
    <row r="39" spans="1:26">
      <c r="A39" t="s">
        <v>179</v>
      </c>
      <c r="B39" s="73">
        <f t="shared" si="8"/>
        <v>43874.458333333336</v>
      </c>
      <c r="C39" s="46">
        <v>5</v>
      </c>
      <c r="D39" s="84">
        <v>379.89</v>
      </c>
      <c r="E39" s="85">
        <v>114.44</v>
      </c>
      <c r="F39" s="76">
        <f t="shared" si="9"/>
        <v>6.1660161488128319E-4</v>
      </c>
      <c r="G39" s="76">
        <f t="shared" si="10"/>
        <v>6.506340353157387E-4</v>
      </c>
      <c r="H39" s="100">
        <v>0.45833333333333331</v>
      </c>
      <c r="I39" s="77">
        <f>jar_information!M24</f>
        <v>43873.458333333336</v>
      </c>
      <c r="J39" s="78">
        <f t="shared" si="11"/>
        <v>1</v>
      </c>
      <c r="K39" s="78">
        <f t="shared" si="12"/>
        <v>24</v>
      </c>
      <c r="L39" s="79">
        <f>jar_information!H24</f>
        <v>1080.3025866276234</v>
      </c>
      <c r="M39" s="78">
        <f t="shared" si="13"/>
        <v>0.66611631947501992</v>
      </c>
      <c r="N39" s="78">
        <f t="shared" si="14"/>
        <v>1.2189928646392865</v>
      </c>
      <c r="O39" s="80">
        <f t="shared" si="15"/>
        <v>0.33245259944707811</v>
      </c>
      <c r="P39" s="81">
        <f t="shared" si="16"/>
        <v>8.9833687369137313E-2</v>
      </c>
      <c r="Q39" s="82"/>
      <c r="R39" s="82">
        <f t="shared" si="17"/>
        <v>0</v>
      </c>
      <c r="S39" s="82">
        <f t="shared" si="18"/>
        <v>0</v>
      </c>
      <c r="T39" s="83">
        <f t="shared" si="19"/>
        <v>616.60161488128324</v>
      </c>
      <c r="U39" s="7">
        <f t="shared" si="20"/>
        <v>6.1660161488128321E-2</v>
      </c>
      <c r="V39" s="94">
        <f t="shared" si="21"/>
        <v>1.3852191643628255E-2</v>
      </c>
      <c r="W39" s="101">
        <f t="shared" si="22"/>
        <v>1.6622629972353906</v>
      </c>
      <c r="X39" s="101">
        <f t="shared" si="23"/>
        <v>2.3271681961295467</v>
      </c>
      <c r="Y39" s="102">
        <f t="shared" si="24"/>
        <v>0.44916843684568658</v>
      </c>
      <c r="Z39" s="102">
        <f t="shared" si="25"/>
        <v>0.62883581158396118</v>
      </c>
    </row>
    <row r="40" spans="1:26">
      <c r="A40" t="s">
        <v>180</v>
      </c>
      <c r="B40" s="73">
        <f t="shared" si="8"/>
        <v>43874.458333333336</v>
      </c>
      <c r="C40" s="46">
        <v>5</v>
      </c>
      <c r="D40" s="84">
        <v>555.75</v>
      </c>
      <c r="E40" s="85">
        <v>160.94999999999999</v>
      </c>
      <c r="F40" s="76">
        <f t="shared" si="9"/>
        <v>9.1475373631861191E-4</v>
      </c>
      <c r="G40" s="76">
        <f t="shared" si="10"/>
        <v>9.4150716138111719E-4</v>
      </c>
      <c r="H40" s="100">
        <v>0.45833333333333331</v>
      </c>
      <c r="I40" s="77">
        <f>jar_information!M25</f>
        <v>43873.458333333336</v>
      </c>
      <c r="J40" s="78">
        <f t="shared" si="11"/>
        <v>1</v>
      </c>
      <c r="K40" s="78">
        <f t="shared" si="12"/>
        <v>24</v>
      </c>
      <c r="L40" s="79">
        <f>jar_information!H25</f>
        <v>1080.3025866276234</v>
      </c>
      <c r="M40" s="78">
        <f t="shared" si="13"/>
        <v>0.9882108274722794</v>
      </c>
      <c r="N40" s="78">
        <f t="shared" si="14"/>
        <v>1.8084258142742713</v>
      </c>
      <c r="O40" s="80">
        <f t="shared" si="15"/>
        <v>0.49320704025661943</v>
      </c>
      <c r="P40" s="81">
        <f t="shared" si="16"/>
        <v>0.13327195256213864</v>
      </c>
      <c r="Q40" s="82"/>
      <c r="R40" s="82">
        <f t="shared" si="17"/>
        <v>0</v>
      </c>
      <c r="S40" s="82">
        <f t="shared" si="18"/>
        <v>0</v>
      </c>
      <c r="T40" s="83">
        <f t="shared" si="19"/>
        <v>914.75373631861191</v>
      </c>
      <c r="U40" s="7">
        <f t="shared" si="20"/>
        <v>9.1475373631861187E-2</v>
      </c>
      <c r="V40" s="94">
        <f t="shared" si="21"/>
        <v>2.0550293344025809E-2</v>
      </c>
      <c r="W40" s="101">
        <f t="shared" si="22"/>
        <v>2.4660352012830971</v>
      </c>
      <c r="X40" s="101">
        <f t="shared" si="23"/>
        <v>3.4524492817963361</v>
      </c>
      <c r="Y40" s="102">
        <f t="shared" si="24"/>
        <v>0.6663597628106932</v>
      </c>
      <c r="Z40" s="102">
        <f t="shared" si="25"/>
        <v>0.93290366793497048</v>
      </c>
    </row>
    <row r="41" spans="1:26">
      <c r="A41" t="s">
        <v>181</v>
      </c>
      <c r="B41" s="73">
        <f t="shared" si="8"/>
        <v>43874.458333333336</v>
      </c>
      <c r="C41" s="46">
        <v>5</v>
      </c>
      <c r="D41" s="84">
        <v>313.33999999999997</v>
      </c>
      <c r="E41" s="85">
        <v>91.394000000000005</v>
      </c>
      <c r="F41" s="76">
        <f t="shared" si="9"/>
        <v>5.0377309400300363E-4</v>
      </c>
      <c r="G41" s="76">
        <f t="shared" si="10"/>
        <v>5.0650455642296897E-4</v>
      </c>
      <c r="H41" s="100">
        <v>0.45833333333333331</v>
      </c>
      <c r="I41" s="77">
        <f>jar_information!M26</f>
        <v>43873.458333333336</v>
      </c>
      <c r="J41" s="78">
        <f t="shared" si="11"/>
        <v>1</v>
      </c>
      <c r="K41" s="78">
        <f t="shared" si="12"/>
        <v>24</v>
      </c>
      <c r="L41" s="79">
        <f>jar_information!H26</f>
        <v>1100</v>
      </c>
      <c r="M41" s="78">
        <f t="shared" si="13"/>
        <v>0.55415040340330401</v>
      </c>
      <c r="N41" s="78">
        <f t="shared" si="14"/>
        <v>1.0140952382280464</v>
      </c>
      <c r="O41" s="80">
        <f t="shared" si="15"/>
        <v>0.27657142860764899</v>
      </c>
      <c r="P41" s="81">
        <f t="shared" si="16"/>
        <v>7.3752380962039732E-2</v>
      </c>
      <c r="Q41" s="82"/>
      <c r="R41" s="82">
        <f t="shared" si="17"/>
        <v>0</v>
      </c>
      <c r="S41" s="82">
        <f t="shared" si="18"/>
        <v>0</v>
      </c>
      <c r="T41" s="83">
        <f t="shared" si="19"/>
        <v>503.77309400300362</v>
      </c>
      <c r="U41" s="7">
        <f t="shared" si="20"/>
        <v>5.0377309400300364E-2</v>
      </c>
      <c r="V41" s="94">
        <f t="shared" si="21"/>
        <v>1.1523809525318708E-2</v>
      </c>
      <c r="W41" s="101">
        <f t="shared" si="22"/>
        <v>1.382857143038245</v>
      </c>
      <c r="X41" s="101">
        <f t="shared" si="23"/>
        <v>1.9360000002535429</v>
      </c>
      <c r="Y41" s="102">
        <f t="shared" si="24"/>
        <v>0.36876190481019866</v>
      </c>
      <c r="Z41" s="102">
        <f t="shared" si="25"/>
        <v>0.51626666673427812</v>
      </c>
    </row>
    <row r="42" spans="1:26">
      <c r="A42" t="s">
        <v>182</v>
      </c>
      <c r="B42" s="73">
        <f t="shared" si="8"/>
        <v>43874.458333333336</v>
      </c>
      <c r="C42" s="46">
        <v>5</v>
      </c>
      <c r="D42" s="84">
        <v>570.83000000000004</v>
      </c>
      <c r="E42" s="85">
        <v>162.15</v>
      </c>
      <c r="F42" s="76">
        <f t="shared" si="9"/>
        <v>9.4032028920883681E-4</v>
      </c>
      <c r="G42" s="76">
        <f t="shared" si="10"/>
        <v>9.4901195070123045E-4</v>
      </c>
      <c r="H42" s="100">
        <v>0.45833333333333331</v>
      </c>
      <c r="I42" s="77">
        <f>jar_information!M27</f>
        <v>43873.458333333336</v>
      </c>
      <c r="J42" s="78">
        <f t="shared" si="11"/>
        <v>1</v>
      </c>
      <c r="K42" s="78">
        <f t="shared" si="12"/>
        <v>24</v>
      </c>
      <c r="L42" s="79">
        <f>jar_information!H27</f>
        <v>1080.3025866276234</v>
      </c>
      <c r="M42" s="78">
        <f t="shared" si="13"/>
        <v>1.0158304406907412</v>
      </c>
      <c r="N42" s="78">
        <f t="shared" si="14"/>
        <v>1.8589697064640565</v>
      </c>
      <c r="O42" s="80">
        <f t="shared" si="15"/>
        <v>0.50699173812656084</v>
      </c>
      <c r="P42" s="81">
        <f t="shared" si="16"/>
        <v>0.13699678503746257</v>
      </c>
      <c r="Q42" s="82"/>
      <c r="R42" s="82">
        <f t="shared" si="17"/>
        <v>0</v>
      </c>
      <c r="S42" s="82">
        <f t="shared" si="18"/>
        <v>0</v>
      </c>
      <c r="T42" s="83">
        <f t="shared" si="19"/>
        <v>940.32028920883681</v>
      </c>
      <c r="U42" s="7">
        <f t="shared" si="20"/>
        <v>9.4032028920883665E-2</v>
      </c>
      <c r="V42" s="94">
        <f t="shared" si="21"/>
        <v>2.1124655755273367E-2</v>
      </c>
      <c r="W42" s="101">
        <f t="shared" si="22"/>
        <v>2.5349586906328043</v>
      </c>
      <c r="X42" s="101">
        <f t="shared" si="23"/>
        <v>3.5489421668859258</v>
      </c>
      <c r="Y42" s="102">
        <f t="shared" si="24"/>
        <v>0.68498392518731277</v>
      </c>
      <c r="Z42" s="102">
        <f t="shared" si="25"/>
        <v>0.95897749526223786</v>
      </c>
    </row>
    <row r="43" spans="1:26">
      <c r="A43" t="s">
        <v>183</v>
      </c>
      <c r="B43" s="73">
        <f t="shared" si="8"/>
        <v>43874.458333333336</v>
      </c>
      <c r="C43" s="46">
        <v>5</v>
      </c>
      <c r="D43" s="84">
        <v>491.27</v>
      </c>
      <c r="E43" s="85">
        <v>138.26</v>
      </c>
      <c r="F43" s="76">
        <f t="shared" si="9"/>
        <v>8.0543468258109944E-4</v>
      </c>
      <c r="G43" s="76">
        <f t="shared" si="10"/>
        <v>7.9960410331998113E-4</v>
      </c>
      <c r="H43" s="100">
        <v>0.45833333333333331</v>
      </c>
      <c r="I43" s="77">
        <f>jar_information!M28</f>
        <v>43873.458333333336</v>
      </c>
      <c r="J43" s="78">
        <f t="shared" si="11"/>
        <v>1</v>
      </c>
      <c r="K43" s="78">
        <f t="shared" si="12"/>
        <v>24</v>
      </c>
      <c r="L43" s="79">
        <f>jar_information!H28</f>
        <v>1085.2052785923754</v>
      </c>
      <c r="M43" s="78">
        <f t="shared" si="13"/>
        <v>0.87406196909838352</v>
      </c>
      <c r="N43" s="78">
        <f t="shared" si="14"/>
        <v>1.5995334034500419</v>
      </c>
      <c r="O43" s="80">
        <f t="shared" si="15"/>
        <v>0.43623638275910231</v>
      </c>
      <c r="P43" s="81">
        <f t="shared" si="16"/>
        <v>0.11748850857103109</v>
      </c>
      <c r="Q43" s="82"/>
      <c r="R43" s="82">
        <f t="shared" si="17"/>
        <v>0</v>
      </c>
      <c r="S43" s="82">
        <f t="shared" si="18"/>
        <v>0</v>
      </c>
      <c r="T43" s="83">
        <f t="shared" si="19"/>
        <v>805.43468258109942</v>
      </c>
      <c r="U43" s="7">
        <f t="shared" si="20"/>
        <v>8.0543468258109943E-2</v>
      </c>
      <c r="V43" s="94">
        <f t="shared" si="21"/>
        <v>1.8176515948295929E-2</v>
      </c>
      <c r="W43" s="101">
        <f t="shared" si="22"/>
        <v>2.1811819137955113</v>
      </c>
      <c r="X43" s="101">
        <f t="shared" si="23"/>
        <v>3.0536546793137158</v>
      </c>
      <c r="Y43" s="102">
        <f t="shared" si="24"/>
        <v>0.5874425428551554</v>
      </c>
      <c r="Z43" s="102">
        <f t="shared" si="25"/>
        <v>0.8224195599972175</v>
      </c>
    </row>
    <row r="44" spans="1:26" ht="15" thickBot="1">
      <c r="A44" t="s">
        <v>184</v>
      </c>
      <c r="B44" s="73">
        <f t="shared" si="8"/>
        <v>43874.458333333336</v>
      </c>
      <c r="C44" s="46">
        <v>5</v>
      </c>
      <c r="D44" s="130">
        <v>303.75</v>
      </c>
      <c r="E44" s="131">
        <v>92.397999999999996</v>
      </c>
      <c r="F44" s="76">
        <f t="shared" si="9"/>
        <v>4.8751425831220418E-4</v>
      </c>
      <c r="G44" s="76">
        <f t="shared" si="10"/>
        <v>5.1278356348746345E-4</v>
      </c>
      <c r="H44" s="100">
        <v>0.45833333333333331</v>
      </c>
      <c r="I44" s="77">
        <f>jar_information!M29</f>
        <v>43873.458333333336</v>
      </c>
      <c r="J44" s="78">
        <f t="shared" si="11"/>
        <v>1</v>
      </c>
      <c r="K44" s="78">
        <f t="shared" si="12"/>
        <v>24</v>
      </c>
      <c r="L44" s="79">
        <f>jar_information!H29</f>
        <v>1085.2052785923754</v>
      </c>
      <c r="M44" s="78">
        <f t="shared" si="13"/>
        <v>0.52905304650945084</v>
      </c>
      <c r="N44" s="78">
        <f t="shared" si="14"/>
        <v>0.96816707511229505</v>
      </c>
      <c r="O44" s="80">
        <f t="shared" si="15"/>
        <v>0.26404556593971679</v>
      </c>
      <c r="P44" s="81">
        <f t="shared" si="16"/>
        <v>7.1113554401037338E-2</v>
      </c>
      <c r="Q44" s="82"/>
      <c r="R44" s="82">
        <f t="shared" si="17"/>
        <v>0</v>
      </c>
      <c r="S44" s="82">
        <f t="shared" si="18"/>
        <v>0</v>
      </c>
      <c r="T44" s="83">
        <f t="shared" si="19"/>
        <v>487.51425831220416</v>
      </c>
      <c r="U44" s="7">
        <f t="shared" si="20"/>
        <v>4.8751425831220427E-2</v>
      </c>
      <c r="V44" s="94">
        <f t="shared" si="21"/>
        <v>1.1001898580821533E-2</v>
      </c>
      <c r="W44" s="101">
        <f t="shared" si="22"/>
        <v>1.3202278296985839</v>
      </c>
      <c r="X44" s="101">
        <f t="shared" si="23"/>
        <v>1.8483189615780176</v>
      </c>
      <c r="Y44" s="102">
        <f t="shared" si="24"/>
        <v>0.35556777200518669</v>
      </c>
      <c r="Z44" s="102">
        <f t="shared" si="25"/>
        <v>0.49779488080726142</v>
      </c>
    </row>
  </sheetData>
  <mergeCells count="1">
    <mergeCell ref="W13:Z13"/>
  </mergeCells>
  <conditionalFormatting sqref="O18:O44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Methods</vt:lpstr>
      <vt:lpstr>Samples</vt:lpstr>
      <vt:lpstr>Dryweights</vt:lpstr>
      <vt:lpstr>WHC</vt:lpstr>
      <vt:lpstr>Leakage</vt:lpstr>
      <vt:lpstr>jar_information</vt:lpstr>
      <vt:lpstr>13C</vt:lpstr>
      <vt:lpstr>CO2 Template</vt:lpstr>
      <vt:lpstr>2019_Inc_13.02.20</vt:lpstr>
      <vt:lpstr>2019_Inc_14.02.20</vt:lpstr>
      <vt:lpstr>2019_Inc_17.02.20</vt:lpstr>
      <vt:lpstr>2019_Inc_19.02.20</vt:lpstr>
      <vt:lpstr>2019_Inc_27.02.20</vt:lpstr>
      <vt:lpstr>C development</vt:lpstr>
      <vt:lpstr>2019_Inc_02.03.20</vt:lpstr>
      <vt:lpstr>2019_Inc_09.03.20</vt:lpstr>
      <vt:lpstr>14C</vt:lpstr>
      <vt:lpstr>2019_Inc_16.03.20</vt:lpstr>
      <vt:lpstr>2019_Inc_23.03.20</vt:lpstr>
      <vt:lpstr>S19a-flux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2020-03-23T07:16:42Z</cp:lastPrinted>
  <dcterms:created xsi:type="dcterms:W3CDTF">2018-06-07T19:49:10Z</dcterms:created>
  <dcterms:modified xsi:type="dcterms:W3CDTF">2020-09-28T13:07:42Z</dcterms:modified>
</cp:coreProperties>
</file>