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85" windowWidth="19095" windowHeight="8220" activeTab="3"/>
  </bookViews>
  <sheets>
    <sheet name="Methods" sheetId="9" r:id="rId1"/>
    <sheet name="Samples" sheetId="19" r:id="rId2"/>
    <sheet name="Dryweights" sheetId="2" r:id="rId3"/>
    <sheet name="WHC" sheetId="4" r:id="rId4"/>
    <sheet name="Leakage" sheetId="14" r:id="rId5"/>
    <sheet name="jar_information" sheetId="5" r:id="rId6"/>
    <sheet name="13C" sheetId="18" r:id="rId7"/>
    <sheet name="2019_IncRep_09.07.20" sheetId="15" r:id="rId8"/>
    <sheet name="2019_IncRep_10.07.20" sheetId="16" r:id="rId9"/>
    <sheet name="2019_IncRep_13.07.20" sheetId="17" r:id="rId10"/>
    <sheet name="2019_IncRep_15.07.20" sheetId="21" r:id="rId11"/>
    <sheet name="2019_IncRep_17.07.20" sheetId="22" r:id="rId12"/>
    <sheet name="2019_IncRep_20.07.20" sheetId="23" r:id="rId13"/>
    <sheet name="2019_IncRep_22.07.20" sheetId="24" r:id="rId14"/>
    <sheet name="14C" sheetId="25" r:id="rId15"/>
    <sheet name="2019_IncRep_24.07.20" sheetId="26" r:id="rId16"/>
    <sheet name="CO2 Template" sheetId="7" r:id="rId17"/>
    <sheet name="C development" sheetId="20" r:id="rId18"/>
    <sheet name="2019_IncRep_27.07.20" sheetId="27" r:id="rId19"/>
    <sheet name="2019_IncRep_29.07.20" sheetId="28" r:id="rId20"/>
    <sheet name="2019_IncRep_10.08.20" sheetId="29" r:id="rId21"/>
    <sheet name="2019_IncRep_02.09.20" sheetId="30" r:id="rId22"/>
  </sheets>
  <externalReferences>
    <externalReference r:id="rId23"/>
  </externalReferences>
  <definedNames>
    <definedName name="MeasFrac">[1]Sheet2!$A$2:$A$8</definedName>
  </definedNames>
  <calcPr calcId="145621"/>
</workbook>
</file>

<file path=xl/calcChain.xml><?xml version="1.0" encoding="utf-8"?>
<calcChain xmlns="http://schemas.openxmlformats.org/spreadsheetml/2006/main">
  <c r="P86" i="4" l="1"/>
  <c r="H86" i="4"/>
  <c r="I86" i="4" s="1"/>
  <c r="E86" i="4"/>
  <c r="J86" i="4" s="1"/>
  <c r="N86" i="4" s="1"/>
  <c r="P84" i="4"/>
  <c r="H84" i="4"/>
  <c r="I84" i="4" s="1"/>
  <c r="E84" i="4"/>
  <c r="J84" i="4" s="1"/>
  <c r="N84" i="4" s="1"/>
  <c r="P82" i="4"/>
  <c r="H82" i="4"/>
  <c r="I82" i="4" s="1"/>
  <c r="E82" i="4"/>
  <c r="J82" i="4" s="1"/>
  <c r="N82" i="4" s="1"/>
  <c r="P80" i="4"/>
  <c r="H80" i="4"/>
  <c r="I80" i="4" s="1"/>
  <c r="E80" i="4"/>
  <c r="J80" i="4" s="1"/>
  <c r="N80" i="4" s="1"/>
  <c r="P78" i="4"/>
  <c r="H78" i="4"/>
  <c r="I78" i="4" s="1"/>
  <c r="E78" i="4"/>
  <c r="J78" i="4" s="1"/>
  <c r="N78" i="4" s="1"/>
  <c r="P76" i="4"/>
  <c r="H76" i="4"/>
  <c r="I76" i="4" s="1"/>
  <c r="E76" i="4"/>
  <c r="J76" i="4" s="1"/>
  <c r="N76" i="4" s="1"/>
  <c r="P74" i="4"/>
  <c r="H74" i="4"/>
  <c r="I74" i="4" s="1"/>
  <c r="E74" i="4"/>
  <c r="J74" i="4" s="1"/>
  <c r="N74" i="4" s="1"/>
  <c r="P72" i="4"/>
  <c r="H72" i="4"/>
  <c r="I72" i="4" s="1"/>
  <c r="E72" i="4"/>
  <c r="J72" i="4" s="1"/>
  <c r="N72" i="4" s="1"/>
  <c r="P70" i="4"/>
  <c r="H70" i="4"/>
  <c r="I70" i="4" s="1"/>
  <c r="E70" i="4"/>
  <c r="J70" i="4" s="1"/>
  <c r="N70" i="4" s="1"/>
  <c r="P68" i="4"/>
  <c r="H68" i="4"/>
  <c r="I68" i="4" s="1"/>
  <c r="E68" i="4"/>
  <c r="J68" i="4" s="1"/>
  <c r="N68" i="4" s="1"/>
  <c r="P66" i="4"/>
  <c r="H66" i="4"/>
  <c r="I66" i="4" s="1"/>
  <c r="E66" i="4"/>
  <c r="J66" i="4" s="1"/>
  <c r="N66" i="4" s="1"/>
  <c r="P64" i="4"/>
  <c r="H64" i="4"/>
  <c r="I64" i="4" s="1"/>
  <c r="E64" i="4"/>
  <c r="J64" i="4" s="1"/>
  <c r="N64" i="4" s="1"/>
  <c r="P62" i="4"/>
  <c r="H62" i="4"/>
  <c r="I62" i="4" s="1"/>
  <c r="E62" i="4"/>
  <c r="J62" i="4" s="1"/>
  <c r="N62" i="4" s="1"/>
  <c r="P60" i="4"/>
  <c r="H60" i="4"/>
  <c r="I60" i="4" s="1"/>
  <c r="E60" i="4"/>
  <c r="J60" i="4" s="1"/>
  <c r="N60" i="4" s="1"/>
  <c r="P58" i="4"/>
  <c r="H58" i="4"/>
  <c r="I58" i="4" s="1"/>
  <c r="E58" i="4"/>
  <c r="J58" i="4" s="1"/>
  <c r="N58" i="4" s="1"/>
  <c r="P56" i="4"/>
  <c r="H56" i="4"/>
  <c r="I56" i="4" s="1"/>
  <c r="E56" i="4"/>
  <c r="J56" i="4" s="1"/>
  <c r="N56" i="4" s="1"/>
  <c r="P54" i="4"/>
  <c r="H54" i="4"/>
  <c r="I54" i="4" s="1"/>
  <c r="E54" i="4"/>
  <c r="J54" i="4" s="1"/>
  <c r="N54" i="4" s="1"/>
  <c r="P52" i="4"/>
  <c r="H52" i="4"/>
  <c r="I52" i="4" s="1"/>
  <c r="E52" i="4"/>
  <c r="J52" i="4" s="1"/>
  <c r="N52" i="4" s="1"/>
  <c r="P50" i="4"/>
  <c r="H50" i="4"/>
  <c r="I50" i="4" s="1"/>
  <c r="E50" i="4"/>
  <c r="J50" i="4" s="1"/>
  <c r="N50" i="4" s="1"/>
  <c r="P48" i="4"/>
  <c r="H48" i="4"/>
  <c r="I48" i="4" s="1"/>
  <c r="E48" i="4"/>
  <c r="J48" i="4" s="1"/>
  <c r="N48" i="4" s="1"/>
  <c r="P46" i="4"/>
  <c r="H46" i="4"/>
  <c r="I46" i="4" s="1"/>
  <c r="E46" i="4"/>
  <c r="J46" i="4" s="1"/>
  <c r="N46" i="4" s="1"/>
  <c r="P44" i="4"/>
  <c r="H44" i="4"/>
  <c r="I44" i="4" s="1"/>
  <c r="E44" i="4"/>
  <c r="J44" i="4" s="1"/>
  <c r="N44" i="4" s="1"/>
  <c r="P42" i="4"/>
  <c r="H42" i="4"/>
  <c r="I42" i="4" s="1"/>
  <c r="E42" i="4"/>
  <c r="J42" i="4" s="1"/>
  <c r="N42" i="4" s="1"/>
  <c r="P40" i="4"/>
  <c r="H40" i="4"/>
  <c r="I40" i="4" s="1"/>
  <c r="E40" i="4"/>
  <c r="J40" i="4" s="1"/>
  <c r="N40" i="4" s="1"/>
  <c r="P38" i="4"/>
  <c r="H38" i="4"/>
  <c r="I38" i="4" s="1"/>
  <c r="E38" i="4"/>
  <c r="J38" i="4" s="1"/>
  <c r="N38" i="4" s="1"/>
  <c r="P36" i="4"/>
  <c r="H36" i="4"/>
  <c r="I36" i="4" s="1"/>
  <c r="E36" i="4"/>
  <c r="J36" i="4" s="1"/>
  <c r="N36" i="4" s="1"/>
  <c r="P34" i="4"/>
  <c r="H34" i="4"/>
  <c r="I34" i="4" s="1"/>
  <c r="E34" i="4"/>
  <c r="J34" i="4" s="1"/>
  <c r="N34" i="4" s="1"/>
  <c r="Q48" i="4" l="1"/>
  <c r="Q42" i="4"/>
  <c r="Q64" i="4"/>
  <c r="Q40" i="4"/>
  <c r="Q58" i="4"/>
  <c r="Q74" i="4"/>
  <c r="Q82" i="4"/>
  <c r="Q34" i="4"/>
  <c r="Q50" i="4"/>
  <c r="Q56" i="4"/>
  <c r="R66" i="4"/>
  <c r="U66" i="4" s="1"/>
  <c r="Q72" i="4"/>
  <c r="Q80" i="4"/>
  <c r="R72" i="4"/>
  <c r="U72" i="4" s="1"/>
  <c r="R58" i="4"/>
  <c r="U58" i="4" s="1"/>
  <c r="R34" i="4"/>
  <c r="U34" i="4" s="1"/>
  <c r="R42" i="4"/>
  <c r="U42" i="4" s="1"/>
  <c r="R50" i="4"/>
  <c r="U50" i="4" s="1"/>
  <c r="Q66" i="4"/>
  <c r="Q44" i="4"/>
  <c r="R44" i="4"/>
  <c r="U44" i="4" s="1"/>
  <c r="R78" i="4"/>
  <c r="U78" i="4" s="1"/>
  <c r="Q78" i="4"/>
  <c r="Q38" i="4"/>
  <c r="R38" i="4"/>
  <c r="U38" i="4" s="1"/>
  <c r="R46" i="4"/>
  <c r="U46" i="4" s="1"/>
  <c r="Q46" i="4"/>
  <c r="R54" i="4"/>
  <c r="U54" i="4" s="1"/>
  <c r="Q54" i="4"/>
  <c r="R64" i="4"/>
  <c r="U64" i="4" s="1"/>
  <c r="R70" i="4"/>
  <c r="U70" i="4" s="1"/>
  <c r="Q70" i="4"/>
  <c r="R84" i="4"/>
  <c r="U84" i="4" s="1"/>
  <c r="Q84" i="4"/>
  <c r="R40" i="4"/>
  <c r="U40" i="4" s="1"/>
  <c r="R48" i="4"/>
  <c r="U48" i="4" s="1"/>
  <c r="R56" i="4"/>
  <c r="U56" i="4" s="1"/>
  <c r="R62" i="4"/>
  <c r="U62" i="4" s="1"/>
  <c r="Q62" i="4"/>
  <c r="R76" i="4"/>
  <c r="U76" i="4" s="1"/>
  <c r="Q76" i="4"/>
  <c r="R82" i="4"/>
  <c r="U82" i="4" s="1"/>
  <c r="R68" i="4"/>
  <c r="U68" i="4" s="1"/>
  <c r="Q68" i="4"/>
  <c r="R74" i="4"/>
  <c r="U74" i="4" s="1"/>
  <c r="R80" i="4"/>
  <c r="U80" i="4" s="1"/>
  <c r="R86" i="4"/>
  <c r="U86" i="4" s="1"/>
  <c r="Q86" i="4"/>
  <c r="Q36" i="4"/>
  <c r="R36" i="4"/>
  <c r="U36" i="4" s="1"/>
  <c r="R52" i="4"/>
  <c r="U52" i="4" s="1"/>
  <c r="Q52" i="4"/>
  <c r="R60" i="4"/>
  <c r="U60" i="4" s="1"/>
  <c r="Q60" i="4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2" i="20"/>
  <c r="M1" i="20"/>
  <c r="R44" i="30" l="1"/>
  <c r="L44" i="30"/>
  <c r="I44" i="30"/>
  <c r="B44" i="30"/>
  <c r="J44" i="30" s="1"/>
  <c r="K44" i="30" s="1"/>
  <c r="R43" i="30"/>
  <c r="L43" i="30"/>
  <c r="I43" i="30"/>
  <c r="B43" i="30"/>
  <c r="J43" i="30" s="1"/>
  <c r="K43" i="30" s="1"/>
  <c r="R42" i="30"/>
  <c r="L42" i="30"/>
  <c r="I42" i="30"/>
  <c r="B42" i="30"/>
  <c r="J42" i="30" s="1"/>
  <c r="K42" i="30" s="1"/>
  <c r="R41" i="30"/>
  <c r="L41" i="30"/>
  <c r="I41" i="30"/>
  <c r="B41" i="30"/>
  <c r="J41" i="30" s="1"/>
  <c r="K41" i="30" s="1"/>
  <c r="R40" i="30"/>
  <c r="L40" i="30"/>
  <c r="I40" i="30"/>
  <c r="B40" i="30"/>
  <c r="J40" i="30" s="1"/>
  <c r="K40" i="30" s="1"/>
  <c r="R39" i="30"/>
  <c r="L39" i="30"/>
  <c r="I39" i="30"/>
  <c r="B39" i="30"/>
  <c r="J39" i="30" s="1"/>
  <c r="K39" i="30" s="1"/>
  <c r="R38" i="30"/>
  <c r="L38" i="30"/>
  <c r="I38" i="30"/>
  <c r="B38" i="30"/>
  <c r="J38" i="30" s="1"/>
  <c r="K38" i="30" s="1"/>
  <c r="R37" i="30"/>
  <c r="L37" i="30"/>
  <c r="I37" i="30"/>
  <c r="B37" i="30"/>
  <c r="J37" i="30" s="1"/>
  <c r="K37" i="30" s="1"/>
  <c r="R36" i="30"/>
  <c r="L36" i="30"/>
  <c r="I36" i="30"/>
  <c r="B36" i="30"/>
  <c r="J36" i="30" s="1"/>
  <c r="K36" i="30" s="1"/>
  <c r="R35" i="30"/>
  <c r="L35" i="30"/>
  <c r="I35" i="30"/>
  <c r="B35" i="30"/>
  <c r="J35" i="30" s="1"/>
  <c r="K35" i="30" s="1"/>
  <c r="R34" i="30"/>
  <c r="L34" i="30"/>
  <c r="I34" i="30"/>
  <c r="B34" i="30"/>
  <c r="J34" i="30" s="1"/>
  <c r="K34" i="30" s="1"/>
  <c r="R33" i="30"/>
  <c r="L33" i="30"/>
  <c r="I33" i="30"/>
  <c r="B33" i="30"/>
  <c r="R32" i="30"/>
  <c r="L32" i="30"/>
  <c r="I32" i="30"/>
  <c r="B32" i="30"/>
  <c r="R31" i="30"/>
  <c r="L31" i="30"/>
  <c r="I31" i="30"/>
  <c r="B31" i="30"/>
  <c r="R30" i="30"/>
  <c r="L30" i="30"/>
  <c r="I30" i="30"/>
  <c r="B30" i="30"/>
  <c r="J30" i="30" s="1"/>
  <c r="K30" i="30" s="1"/>
  <c r="R29" i="30"/>
  <c r="L29" i="30"/>
  <c r="I29" i="30"/>
  <c r="B29" i="30"/>
  <c r="R28" i="30"/>
  <c r="L28" i="30"/>
  <c r="I28" i="30"/>
  <c r="B28" i="30"/>
  <c r="R27" i="30"/>
  <c r="L27" i="30"/>
  <c r="I27" i="30"/>
  <c r="B27" i="30"/>
  <c r="J27" i="30" s="1"/>
  <c r="K27" i="30" s="1"/>
  <c r="R26" i="30"/>
  <c r="L26" i="30"/>
  <c r="I26" i="30"/>
  <c r="B26" i="30"/>
  <c r="J26" i="30" s="1"/>
  <c r="K26" i="30" s="1"/>
  <c r="R25" i="30"/>
  <c r="L25" i="30"/>
  <c r="I25" i="30"/>
  <c r="B25" i="30"/>
  <c r="J25" i="30" s="1"/>
  <c r="K25" i="30" s="1"/>
  <c r="R24" i="30"/>
  <c r="L24" i="30"/>
  <c r="I24" i="30"/>
  <c r="B24" i="30"/>
  <c r="J24" i="30" s="1"/>
  <c r="K24" i="30" s="1"/>
  <c r="R23" i="30"/>
  <c r="L23" i="30"/>
  <c r="I23" i="30"/>
  <c r="B23" i="30"/>
  <c r="J23" i="30" s="1"/>
  <c r="K23" i="30" s="1"/>
  <c r="R22" i="30"/>
  <c r="L22" i="30"/>
  <c r="I22" i="30"/>
  <c r="B22" i="30"/>
  <c r="J22" i="30" s="1"/>
  <c r="K22" i="30" s="1"/>
  <c r="R21" i="30"/>
  <c r="L21" i="30"/>
  <c r="I21" i="30"/>
  <c r="B21" i="30"/>
  <c r="J21" i="30" s="1"/>
  <c r="K21" i="30" s="1"/>
  <c r="R20" i="30"/>
  <c r="L20" i="30"/>
  <c r="I20" i="30"/>
  <c r="B20" i="30"/>
  <c r="J20" i="30" s="1"/>
  <c r="K20" i="30" s="1"/>
  <c r="R19" i="30"/>
  <c r="L19" i="30"/>
  <c r="I19" i="30"/>
  <c r="B19" i="30"/>
  <c r="J19" i="30" s="1"/>
  <c r="K19" i="30" s="1"/>
  <c r="R18" i="30"/>
  <c r="L18" i="30"/>
  <c r="I18" i="30"/>
  <c r="B18" i="30"/>
  <c r="J18" i="30" s="1"/>
  <c r="K18" i="30" s="1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I12" i="30" s="1"/>
  <c r="G24" i="30" l="1"/>
  <c r="I10" i="30"/>
  <c r="J32" i="30"/>
  <c r="K32" i="30" s="1"/>
  <c r="I13" i="30"/>
  <c r="G41" i="30" s="1"/>
  <c r="J28" i="30"/>
  <c r="K28" i="30" s="1"/>
  <c r="I9" i="30"/>
  <c r="J29" i="30"/>
  <c r="K29" i="30" s="1"/>
  <c r="J31" i="30"/>
  <c r="K31" i="30" s="1"/>
  <c r="J33" i="30"/>
  <c r="K33" i="30" s="1"/>
  <c r="K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" i="20"/>
  <c r="K2" i="20"/>
  <c r="L2" i="20"/>
  <c r="R44" i="29"/>
  <c r="L44" i="29"/>
  <c r="I44" i="29"/>
  <c r="B44" i="29"/>
  <c r="J44" i="29" s="1"/>
  <c r="K44" i="29" s="1"/>
  <c r="R43" i="29"/>
  <c r="L43" i="29"/>
  <c r="I43" i="29"/>
  <c r="B43" i="29"/>
  <c r="J43" i="29" s="1"/>
  <c r="K43" i="29" s="1"/>
  <c r="R42" i="29"/>
  <c r="L42" i="29"/>
  <c r="I42" i="29"/>
  <c r="B42" i="29"/>
  <c r="J42" i="29" s="1"/>
  <c r="K42" i="29" s="1"/>
  <c r="R41" i="29"/>
  <c r="L41" i="29"/>
  <c r="I41" i="29"/>
  <c r="B41" i="29"/>
  <c r="J41" i="29" s="1"/>
  <c r="K41" i="29" s="1"/>
  <c r="R40" i="29"/>
  <c r="L40" i="29"/>
  <c r="I40" i="29"/>
  <c r="B40" i="29"/>
  <c r="J40" i="29" s="1"/>
  <c r="K40" i="29" s="1"/>
  <c r="R39" i="29"/>
  <c r="L39" i="29"/>
  <c r="I39" i="29"/>
  <c r="B39" i="29"/>
  <c r="J39" i="29" s="1"/>
  <c r="K39" i="29" s="1"/>
  <c r="R38" i="29"/>
  <c r="L38" i="29"/>
  <c r="I38" i="29"/>
  <c r="B38" i="29"/>
  <c r="J38" i="29" s="1"/>
  <c r="K38" i="29" s="1"/>
  <c r="R37" i="29"/>
  <c r="L37" i="29"/>
  <c r="I37" i="29"/>
  <c r="B37" i="29"/>
  <c r="J37" i="29" s="1"/>
  <c r="K37" i="29" s="1"/>
  <c r="R36" i="29"/>
  <c r="L36" i="29"/>
  <c r="I36" i="29"/>
  <c r="B36" i="29"/>
  <c r="J36" i="29" s="1"/>
  <c r="K36" i="29" s="1"/>
  <c r="R35" i="29"/>
  <c r="L35" i="29"/>
  <c r="I35" i="29"/>
  <c r="B35" i="29"/>
  <c r="J35" i="29" s="1"/>
  <c r="K35" i="29" s="1"/>
  <c r="R34" i="29"/>
  <c r="L34" i="29"/>
  <c r="I34" i="29"/>
  <c r="B34" i="29"/>
  <c r="J34" i="29" s="1"/>
  <c r="K34" i="29" s="1"/>
  <c r="R33" i="29"/>
  <c r="L33" i="29"/>
  <c r="I33" i="29"/>
  <c r="B33" i="29"/>
  <c r="J33" i="29" s="1"/>
  <c r="K33" i="29" s="1"/>
  <c r="R32" i="29"/>
  <c r="L32" i="29"/>
  <c r="I32" i="29"/>
  <c r="B32" i="29"/>
  <c r="J32" i="29" s="1"/>
  <c r="K32" i="29" s="1"/>
  <c r="R31" i="29"/>
  <c r="L31" i="29"/>
  <c r="I31" i="29"/>
  <c r="B31" i="29"/>
  <c r="J31" i="29" s="1"/>
  <c r="K31" i="29" s="1"/>
  <c r="R30" i="29"/>
  <c r="L30" i="29"/>
  <c r="I30" i="29"/>
  <c r="B30" i="29"/>
  <c r="J30" i="29" s="1"/>
  <c r="K30" i="29" s="1"/>
  <c r="R29" i="29"/>
  <c r="L29" i="29"/>
  <c r="I29" i="29"/>
  <c r="B29" i="29"/>
  <c r="J29" i="29" s="1"/>
  <c r="K29" i="29" s="1"/>
  <c r="R28" i="29"/>
  <c r="L28" i="29"/>
  <c r="I28" i="29"/>
  <c r="B28" i="29"/>
  <c r="J28" i="29" s="1"/>
  <c r="K28" i="29" s="1"/>
  <c r="R27" i="29"/>
  <c r="L27" i="29"/>
  <c r="I27" i="29"/>
  <c r="B27" i="29"/>
  <c r="J27" i="29" s="1"/>
  <c r="K27" i="29" s="1"/>
  <c r="R26" i="29"/>
  <c r="L26" i="29"/>
  <c r="I26" i="29"/>
  <c r="B26" i="29"/>
  <c r="J26" i="29" s="1"/>
  <c r="K26" i="29" s="1"/>
  <c r="R25" i="29"/>
  <c r="L25" i="29"/>
  <c r="I25" i="29"/>
  <c r="B25" i="29"/>
  <c r="J25" i="29" s="1"/>
  <c r="K25" i="29" s="1"/>
  <c r="R24" i="29"/>
  <c r="L24" i="29"/>
  <c r="I24" i="29"/>
  <c r="B24" i="29"/>
  <c r="J24" i="29" s="1"/>
  <c r="K24" i="29" s="1"/>
  <c r="R23" i="29"/>
  <c r="L23" i="29"/>
  <c r="I23" i="29"/>
  <c r="B23" i="29"/>
  <c r="J23" i="29" s="1"/>
  <c r="K23" i="29" s="1"/>
  <c r="R22" i="29"/>
  <c r="L22" i="29"/>
  <c r="I22" i="29"/>
  <c r="B22" i="29"/>
  <c r="J22" i="29" s="1"/>
  <c r="K22" i="29" s="1"/>
  <c r="R21" i="29"/>
  <c r="L21" i="29"/>
  <c r="I21" i="29"/>
  <c r="B21" i="29"/>
  <c r="J21" i="29" s="1"/>
  <c r="K21" i="29" s="1"/>
  <c r="R20" i="29"/>
  <c r="L20" i="29"/>
  <c r="I20" i="29"/>
  <c r="B20" i="29"/>
  <c r="J20" i="29" s="1"/>
  <c r="K20" i="29" s="1"/>
  <c r="R19" i="29"/>
  <c r="L19" i="29"/>
  <c r="I19" i="29"/>
  <c r="B19" i="29"/>
  <c r="J19" i="29" s="1"/>
  <c r="K19" i="29" s="1"/>
  <c r="R18" i="29"/>
  <c r="L18" i="29"/>
  <c r="I18" i="29"/>
  <c r="B18" i="29"/>
  <c r="J18" i="29" s="1"/>
  <c r="K18" i="29" s="1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I9" i="29" s="1"/>
  <c r="G34" i="30" l="1"/>
  <c r="G18" i="30"/>
  <c r="G39" i="30"/>
  <c r="G21" i="30"/>
  <c r="G42" i="30"/>
  <c r="G31" i="30"/>
  <c r="G25" i="30"/>
  <c r="G22" i="30"/>
  <c r="G35" i="30"/>
  <c r="G43" i="30"/>
  <c r="G27" i="30"/>
  <c r="G29" i="30"/>
  <c r="G38" i="30"/>
  <c r="G26" i="30"/>
  <c r="G19" i="30"/>
  <c r="G23" i="30"/>
  <c r="G32" i="30"/>
  <c r="G36" i="30"/>
  <c r="G40" i="30"/>
  <c r="G44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G30" i="30"/>
  <c r="G20" i="30"/>
  <c r="G28" i="30"/>
  <c r="G33" i="30"/>
  <c r="G37" i="30"/>
  <c r="L1" i="20"/>
  <c r="I12" i="29"/>
  <c r="I10" i="29"/>
  <c r="F43" i="29" s="1"/>
  <c r="I13" i="29"/>
  <c r="R44" i="28"/>
  <c r="L44" i="28"/>
  <c r="I44" i="28"/>
  <c r="B44" i="28"/>
  <c r="J44" i="28" s="1"/>
  <c r="K44" i="28" s="1"/>
  <c r="R43" i="28"/>
  <c r="L43" i="28"/>
  <c r="I43" i="28"/>
  <c r="B43" i="28"/>
  <c r="J43" i="28" s="1"/>
  <c r="K43" i="28" s="1"/>
  <c r="R42" i="28"/>
  <c r="L42" i="28"/>
  <c r="I42" i="28"/>
  <c r="B42" i="28"/>
  <c r="J42" i="28" s="1"/>
  <c r="K42" i="28" s="1"/>
  <c r="R41" i="28"/>
  <c r="L41" i="28"/>
  <c r="I41" i="28"/>
  <c r="B41" i="28"/>
  <c r="J41" i="28" s="1"/>
  <c r="K41" i="28" s="1"/>
  <c r="R40" i="28"/>
  <c r="L40" i="28"/>
  <c r="I40" i="28"/>
  <c r="B40" i="28"/>
  <c r="J40" i="28" s="1"/>
  <c r="K40" i="28" s="1"/>
  <c r="R39" i="28"/>
  <c r="L39" i="28"/>
  <c r="I39" i="28"/>
  <c r="B39" i="28"/>
  <c r="J39" i="28" s="1"/>
  <c r="K39" i="28" s="1"/>
  <c r="R38" i="28"/>
  <c r="L38" i="28"/>
  <c r="I38" i="28"/>
  <c r="B38" i="28"/>
  <c r="J38" i="28" s="1"/>
  <c r="K38" i="28" s="1"/>
  <c r="R37" i="28"/>
  <c r="L37" i="28"/>
  <c r="I37" i="28"/>
  <c r="B37" i="28"/>
  <c r="J37" i="28" s="1"/>
  <c r="K37" i="28" s="1"/>
  <c r="R36" i="28"/>
  <c r="L36" i="28"/>
  <c r="I36" i="28"/>
  <c r="B36" i="28"/>
  <c r="J36" i="28" s="1"/>
  <c r="K36" i="28" s="1"/>
  <c r="R35" i="28"/>
  <c r="L35" i="28"/>
  <c r="I35" i="28"/>
  <c r="B35" i="28"/>
  <c r="J35" i="28" s="1"/>
  <c r="K35" i="28" s="1"/>
  <c r="R34" i="28"/>
  <c r="L34" i="28"/>
  <c r="I34" i="28"/>
  <c r="B34" i="28"/>
  <c r="J34" i="28" s="1"/>
  <c r="K34" i="28" s="1"/>
  <c r="R33" i="28"/>
  <c r="L33" i="28"/>
  <c r="I33" i="28"/>
  <c r="B33" i="28"/>
  <c r="J33" i="28" s="1"/>
  <c r="K33" i="28" s="1"/>
  <c r="R32" i="28"/>
  <c r="L32" i="28"/>
  <c r="I32" i="28"/>
  <c r="B32" i="28"/>
  <c r="J32" i="28" s="1"/>
  <c r="K32" i="28" s="1"/>
  <c r="R31" i="28"/>
  <c r="L31" i="28"/>
  <c r="I31" i="28"/>
  <c r="B31" i="28"/>
  <c r="J31" i="28" s="1"/>
  <c r="K31" i="28" s="1"/>
  <c r="R30" i="28"/>
  <c r="L30" i="28"/>
  <c r="I30" i="28"/>
  <c r="B30" i="28"/>
  <c r="J30" i="28" s="1"/>
  <c r="K30" i="28" s="1"/>
  <c r="R29" i="28"/>
  <c r="L29" i="28"/>
  <c r="I29" i="28"/>
  <c r="B29" i="28"/>
  <c r="J29" i="28" s="1"/>
  <c r="K29" i="28" s="1"/>
  <c r="R28" i="28"/>
  <c r="L28" i="28"/>
  <c r="I28" i="28"/>
  <c r="B28" i="28"/>
  <c r="J28" i="28" s="1"/>
  <c r="K28" i="28" s="1"/>
  <c r="R27" i="28"/>
  <c r="L27" i="28"/>
  <c r="I27" i="28"/>
  <c r="B27" i="28"/>
  <c r="R26" i="28"/>
  <c r="L26" i="28"/>
  <c r="I26" i="28"/>
  <c r="B26" i="28"/>
  <c r="R25" i="28"/>
  <c r="L25" i="28"/>
  <c r="I25" i="28"/>
  <c r="B25" i="28"/>
  <c r="J25" i="28" s="1"/>
  <c r="K25" i="28" s="1"/>
  <c r="R24" i="28"/>
  <c r="L24" i="28"/>
  <c r="I24" i="28"/>
  <c r="B24" i="28"/>
  <c r="J24" i="28" s="1"/>
  <c r="K24" i="28" s="1"/>
  <c r="R23" i="28"/>
  <c r="L23" i="28"/>
  <c r="I23" i="28"/>
  <c r="B23" i="28"/>
  <c r="J23" i="28" s="1"/>
  <c r="K23" i="28" s="1"/>
  <c r="R22" i="28"/>
  <c r="L22" i="28"/>
  <c r="I22" i="28"/>
  <c r="B22" i="28"/>
  <c r="J22" i="28" s="1"/>
  <c r="K22" i="28" s="1"/>
  <c r="R21" i="28"/>
  <c r="L21" i="28"/>
  <c r="I21" i="28"/>
  <c r="B21" i="28"/>
  <c r="J21" i="28" s="1"/>
  <c r="K21" i="28" s="1"/>
  <c r="R20" i="28"/>
  <c r="L20" i="28"/>
  <c r="I20" i="28"/>
  <c r="B20" i="28"/>
  <c r="J20" i="28" s="1"/>
  <c r="K20" i="28" s="1"/>
  <c r="R19" i="28"/>
  <c r="L19" i="28"/>
  <c r="I19" i="28"/>
  <c r="B19" i="28"/>
  <c r="J19" i="28" s="1"/>
  <c r="K19" i="28" s="1"/>
  <c r="R18" i="28"/>
  <c r="L18" i="28"/>
  <c r="I18" i="28"/>
  <c r="B18" i="28"/>
  <c r="J18" i="28" s="1"/>
  <c r="K18" i="28" s="1"/>
  <c r="F15" i="28"/>
  <c r="F14" i="28"/>
  <c r="F13" i="28"/>
  <c r="I12" i="28"/>
  <c r="F12" i="28"/>
  <c r="F11" i="28"/>
  <c r="F10" i="28"/>
  <c r="F9" i="28"/>
  <c r="F8" i="28"/>
  <c r="F7" i="28"/>
  <c r="F6" i="28"/>
  <c r="F5" i="28"/>
  <c r="F4" i="28"/>
  <c r="F3" i="28"/>
  <c r="I10" i="28" s="1"/>
  <c r="M18" i="30" l="1"/>
  <c r="T18" i="30"/>
  <c r="M22" i="30"/>
  <c r="T22" i="30"/>
  <c r="T26" i="30"/>
  <c r="M26" i="30"/>
  <c r="T30" i="30"/>
  <c r="M30" i="30"/>
  <c r="M34" i="30"/>
  <c r="T34" i="30"/>
  <c r="M38" i="30"/>
  <c r="T38" i="30"/>
  <c r="M42" i="30"/>
  <c r="T42" i="30"/>
  <c r="M19" i="30"/>
  <c r="T19" i="30"/>
  <c r="T23" i="30"/>
  <c r="M23" i="30"/>
  <c r="T27" i="30"/>
  <c r="M27" i="30"/>
  <c r="T31" i="30"/>
  <c r="M31" i="30"/>
  <c r="M35" i="30"/>
  <c r="T35" i="30"/>
  <c r="M39" i="30"/>
  <c r="T39" i="30"/>
  <c r="M43" i="30"/>
  <c r="T43" i="30"/>
  <c r="M20" i="30"/>
  <c r="T20" i="30"/>
  <c r="T24" i="30"/>
  <c r="M24" i="30"/>
  <c r="T28" i="30"/>
  <c r="M28" i="30"/>
  <c r="T32" i="30"/>
  <c r="M32" i="30"/>
  <c r="M36" i="30"/>
  <c r="T36" i="30"/>
  <c r="M40" i="30"/>
  <c r="T40" i="30"/>
  <c r="M44" i="30"/>
  <c r="T44" i="30"/>
  <c r="M21" i="30"/>
  <c r="T21" i="30"/>
  <c r="T25" i="30"/>
  <c r="M25" i="30"/>
  <c r="T29" i="30"/>
  <c r="M29" i="30"/>
  <c r="T33" i="30"/>
  <c r="M33" i="30"/>
  <c r="M37" i="30"/>
  <c r="T37" i="30"/>
  <c r="M41" i="30"/>
  <c r="T41" i="30"/>
  <c r="M43" i="29"/>
  <c r="T43" i="29"/>
  <c r="F19" i="29"/>
  <c r="F23" i="29"/>
  <c r="F31" i="29"/>
  <c r="F35" i="29"/>
  <c r="F39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3" i="29"/>
  <c r="G22" i="29"/>
  <c r="G21" i="29"/>
  <c r="G20" i="29"/>
  <c r="G19" i="29"/>
  <c r="G18" i="29"/>
  <c r="G25" i="29"/>
  <c r="G24" i="29"/>
  <c r="F20" i="29"/>
  <c r="F24" i="29"/>
  <c r="F28" i="29"/>
  <c r="F32" i="29"/>
  <c r="F36" i="29"/>
  <c r="F40" i="29"/>
  <c r="F44" i="29"/>
  <c r="F21" i="29"/>
  <c r="F25" i="29"/>
  <c r="F29" i="29"/>
  <c r="F33" i="29"/>
  <c r="F37" i="29"/>
  <c r="F41" i="29"/>
  <c r="F18" i="29"/>
  <c r="F22" i="29"/>
  <c r="F26" i="29"/>
  <c r="F30" i="29"/>
  <c r="F34" i="29"/>
  <c r="F38" i="29"/>
  <c r="F42" i="29"/>
  <c r="F27" i="29"/>
  <c r="I13" i="28"/>
  <c r="G27" i="28" s="1"/>
  <c r="J26" i="28"/>
  <c r="K26" i="28" s="1"/>
  <c r="I9" i="28"/>
  <c r="J27" i="28"/>
  <c r="K27" i="28" s="1"/>
  <c r="J2" i="20"/>
  <c r="I2" i="20"/>
  <c r="H2" i="20"/>
  <c r="G2" i="20"/>
  <c r="F2" i="20"/>
  <c r="E2" i="20"/>
  <c r="D2" i="20"/>
  <c r="C2" i="20"/>
  <c r="B1" i="20"/>
  <c r="C1" i="20"/>
  <c r="D1" i="20"/>
  <c r="E1" i="20"/>
  <c r="F1" i="20"/>
  <c r="B2" i="20"/>
  <c r="U37" i="30" l="1"/>
  <c r="N37" i="30"/>
  <c r="O37" i="30" s="1"/>
  <c r="U21" i="30"/>
  <c r="N21" i="30"/>
  <c r="O21" i="30" s="1"/>
  <c r="U40" i="30"/>
  <c r="N40" i="30"/>
  <c r="O40" i="30" s="1"/>
  <c r="U43" i="30"/>
  <c r="N43" i="30"/>
  <c r="O43" i="30" s="1"/>
  <c r="U35" i="30"/>
  <c r="N35" i="30"/>
  <c r="O35" i="30" s="1"/>
  <c r="U19" i="30"/>
  <c r="N19" i="30"/>
  <c r="O19" i="30" s="1"/>
  <c r="U38" i="30"/>
  <c r="N38" i="30"/>
  <c r="O38" i="30" s="1"/>
  <c r="U22" i="30"/>
  <c r="N22" i="30"/>
  <c r="O22" i="30" s="1"/>
  <c r="U33" i="30"/>
  <c r="N33" i="30"/>
  <c r="O33" i="30" s="1"/>
  <c r="U25" i="30"/>
  <c r="N25" i="30"/>
  <c r="O25" i="30" s="1"/>
  <c r="N28" i="30"/>
  <c r="O28" i="30" s="1"/>
  <c r="U28" i="30"/>
  <c r="U31" i="30"/>
  <c r="N31" i="30"/>
  <c r="O31" i="30" s="1"/>
  <c r="U23" i="30"/>
  <c r="N23" i="30"/>
  <c r="O23" i="30" s="1"/>
  <c r="N26" i="30"/>
  <c r="O26" i="30" s="1"/>
  <c r="U26" i="30"/>
  <c r="U41" i="30"/>
  <c r="N41" i="30"/>
  <c r="O41" i="30" s="1"/>
  <c r="U44" i="30"/>
  <c r="N44" i="30"/>
  <c r="O44" i="30" s="1"/>
  <c r="U36" i="30"/>
  <c r="N36" i="30"/>
  <c r="O36" i="30" s="1"/>
  <c r="U20" i="30"/>
  <c r="N20" i="30"/>
  <c r="O20" i="30" s="1"/>
  <c r="U39" i="30"/>
  <c r="N39" i="30"/>
  <c r="O39" i="30" s="1"/>
  <c r="U42" i="30"/>
  <c r="N42" i="30"/>
  <c r="O42" i="30" s="1"/>
  <c r="U34" i="30"/>
  <c r="N34" i="30"/>
  <c r="O34" i="30" s="1"/>
  <c r="U18" i="30"/>
  <c r="N18" i="30"/>
  <c r="O18" i="30" s="1"/>
  <c r="M3" i="20" s="1"/>
  <c r="N29" i="30"/>
  <c r="O29" i="30" s="1"/>
  <c r="U29" i="30"/>
  <c r="U32" i="30"/>
  <c r="N32" i="30"/>
  <c r="O32" i="30" s="1"/>
  <c r="U24" i="30"/>
  <c r="N24" i="30"/>
  <c r="O24" i="30" s="1"/>
  <c r="N27" i="30"/>
  <c r="O27" i="30" s="1"/>
  <c r="U27" i="30"/>
  <c r="U30" i="30"/>
  <c r="N30" i="30"/>
  <c r="O30" i="30" s="1"/>
  <c r="G24" i="28"/>
  <c r="G35" i="28"/>
  <c r="G43" i="28"/>
  <c r="G21" i="28"/>
  <c r="G38" i="28"/>
  <c r="G19" i="28"/>
  <c r="G30" i="28"/>
  <c r="G33" i="28"/>
  <c r="G39" i="28"/>
  <c r="G26" i="28"/>
  <c r="G28" i="28"/>
  <c r="G34" i="28"/>
  <c r="G41" i="28"/>
  <c r="G22" i="28"/>
  <c r="M27" i="29"/>
  <c r="T27" i="29"/>
  <c r="T25" i="29"/>
  <c r="M25" i="29"/>
  <c r="M42" i="29"/>
  <c r="T42" i="29"/>
  <c r="T21" i="29"/>
  <c r="M21" i="29"/>
  <c r="M35" i="29"/>
  <c r="T35" i="29"/>
  <c r="M38" i="29"/>
  <c r="T38" i="29"/>
  <c r="T22" i="29"/>
  <c r="M22" i="29"/>
  <c r="M33" i="29"/>
  <c r="T33" i="29"/>
  <c r="M28" i="29"/>
  <c r="T28" i="29"/>
  <c r="M31" i="29"/>
  <c r="T31" i="29"/>
  <c r="U43" i="29"/>
  <c r="N43" i="29"/>
  <c r="O43" i="29" s="1"/>
  <c r="L28" i="20" s="1"/>
  <c r="M34" i="29"/>
  <c r="T34" i="29"/>
  <c r="T18" i="29"/>
  <c r="M18" i="29"/>
  <c r="M29" i="29"/>
  <c r="T29" i="29"/>
  <c r="M40" i="29"/>
  <c r="T40" i="29"/>
  <c r="T24" i="29"/>
  <c r="M24" i="29"/>
  <c r="T23" i="29"/>
  <c r="M23" i="29"/>
  <c r="M30" i="29"/>
  <c r="T30" i="29"/>
  <c r="T20" i="29"/>
  <c r="M20" i="29"/>
  <c r="M39" i="29"/>
  <c r="T39" i="29"/>
  <c r="T19" i="29"/>
  <c r="M19" i="29"/>
  <c r="M41" i="29"/>
  <c r="T41" i="29"/>
  <c r="M26" i="29"/>
  <c r="T26" i="29"/>
  <c r="M32" i="29"/>
  <c r="T32" i="29"/>
  <c r="M36" i="29"/>
  <c r="T36" i="29"/>
  <c r="M37" i="29"/>
  <c r="T37" i="29"/>
  <c r="M44" i="29"/>
  <c r="T44" i="29"/>
  <c r="G31" i="28"/>
  <c r="G37" i="28"/>
  <c r="G42" i="28"/>
  <c r="G23" i="28"/>
  <c r="G18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G25" i="28"/>
  <c r="G32" i="28"/>
  <c r="G36" i="28"/>
  <c r="G40" i="28"/>
  <c r="G44" i="28"/>
  <c r="G20" i="28"/>
  <c r="G29" i="28"/>
  <c r="B32" i="20"/>
  <c r="C32" i="20"/>
  <c r="D32" i="20"/>
  <c r="E32" i="20"/>
  <c r="B33" i="20"/>
  <c r="C33" i="20"/>
  <c r="D33" i="20"/>
  <c r="E33" i="20"/>
  <c r="B34" i="20"/>
  <c r="C34" i="20"/>
  <c r="D34" i="20"/>
  <c r="E34" i="20"/>
  <c r="B35" i="20"/>
  <c r="C35" i="20"/>
  <c r="D35" i="20"/>
  <c r="E35" i="20"/>
  <c r="B36" i="20"/>
  <c r="C36" i="20"/>
  <c r="D36" i="20"/>
  <c r="E36" i="20"/>
  <c r="B37" i="20"/>
  <c r="C37" i="20"/>
  <c r="D37" i="20"/>
  <c r="E37" i="20"/>
  <c r="B38" i="20"/>
  <c r="C38" i="20"/>
  <c r="D38" i="20"/>
  <c r="E38" i="20"/>
  <c r="B39" i="20"/>
  <c r="C39" i="20"/>
  <c r="D39" i="20"/>
  <c r="E39" i="20"/>
  <c r="B40" i="20"/>
  <c r="C40" i="20"/>
  <c r="D40" i="20"/>
  <c r="E40" i="20"/>
  <c r="B41" i="20"/>
  <c r="C41" i="20"/>
  <c r="D41" i="20"/>
  <c r="E41" i="20"/>
  <c r="B42" i="20"/>
  <c r="C42" i="20"/>
  <c r="D42" i="20"/>
  <c r="E42" i="20"/>
  <c r="B43" i="20"/>
  <c r="C43" i="20"/>
  <c r="D43" i="20"/>
  <c r="E43" i="20"/>
  <c r="B44" i="20"/>
  <c r="C44" i="20"/>
  <c r="D44" i="20"/>
  <c r="E44" i="20"/>
  <c r="B45" i="20"/>
  <c r="C45" i="20"/>
  <c r="D45" i="20"/>
  <c r="E45" i="20"/>
  <c r="B46" i="20"/>
  <c r="C46" i="20"/>
  <c r="D46" i="20"/>
  <c r="E46" i="20"/>
  <c r="B47" i="20"/>
  <c r="C47" i="20"/>
  <c r="D47" i="20"/>
  <c r="E47" i="20"/>
  <c r="B48" i="20"/>
  <c r="C48" i="20"/>
  <c r="D48" i="20"/>
  <c r="E48" i="20"/>
  <c r="B49" i="20"/>
  <c r="C49" i="20"/>
  <c r="D49" i="20"/>
  <c r="E49" i="20"/>
  <c r="B50" i="20"/>
  <c r="C50" i="20"/>
  <c r="D50" i="20"/>
  <c r="E50" i="20"/>
  <c r="B51" i="20"/>
  <c r="C51" i="20"/>
  <c r="D51" i="20"/>
  <c r="E51" i="20"/>
  <c r="B52" i="20"/>
  <c r="C52" i="20"/>
  <c r="D52" i="20"/>
  <c r="E52" i="20"/>
  <c r="B53" i="20"/>
  <c r="C53" i="20"/>
  <c r="D53" i="20"/>
  <c r="E53" i="20"/>
  <c r="B54" i="20"/>
  <c r="C54" i="20"/>
  <c r="D54" i="20"/>
  <c r="E54" i="20"/>
  <c r="B55" i="20"/>
  <c r="C55" i="20"/>
  <c r="D55" i="20"/>
  <c r="E55" i="20"/>
  <c r="B56" i="20"/>
  <c r="C56" i="20"/>
  <c r="D56" i="20"/>
  <c r="E56" i="20"/>
  <c r="B57" i="20"/>
  <c r="C57" i="20"/>
  <c r="D57" i="20"/>
  <c r="E57" i="20"/>
  <c r="B58" i="20"/>
  <c r="C58" i="20"/>
  <c r="D58" i="20"/>
  <c r="E58" i="20"/>
  <c r="P27" i="30" l="1"/>
  <c r="S27" i="30" s="1"/>
  <c r="V27" i="30"/>
  <c r="P30" i="30"/>
  <c r="S30" i="30" s="1"/>
  <c r="V30" i="30"/>
  <c r="V24" i="30"/>
  <c r="P24" i="30"/>
  <c r="S24" i="30" s="1"/>
  <c r="V34" i="30"/>
  <c r="P34" i="30"/>
  <c r="S34" i="30" s="1"/>
  <c r="V39" i="30"/>
  <c r="P39" i="30"/>
  <c r="S39" i="30" s="1"/>
  <c r="V36" i="30"/>
  <c r="P36" i="30"/>
  <c r="S36" i="30" s="1"/>
  <c r="V41" i="30"/>
  <c r="P41" i="30"/>
  <c r="S41" i="30"/>
  <c r="V23" i="30"/>
  <c r="P23" i="30"/>
  <c r="S23" i="30" s="1"/>
  <c r="P33" i="30"/>
  <c r="S33" i="30" s="1"/>
  <c r="V33" i="30"/>
  <c r="V38" i="30"/>
  <c r="P38" i="30"/>
  <c r="S38" i="30" s="1"/>
  <c r="V35" i="30"/>
  <c r="P35" i="30"/>
  <c r="S35" i="30" s="1"/>
  <c r="V40" i="30"/>
  <c r="P40" i="30"/>
  <c r="S40" i="30"/>
  <c r="V37" i="30"/>
  <c r="P37" i="30"/>
  <c r="S37" i="30" s="1"/>
  <c r="P29" i="30"/>
  <c r="S29" i="30" s="1"/>
  <c r="V29" i="30"/>
  <c r="P28" i="30"/>
  <c r="S28" i="30" s="1"/>
  <c r="V28" i="30"/>
  <c r="P32" i="30"/>
  <c r="S32" i="30" s="1"/>
  <c r="V32" i="30"/>
  <c r="V18" i="30"/>
  <c r="P18" i="30"/>
  <c r="S18" i="30" s="1"/>
  <c r="V42" i="30"/>
  <c r="P42" i="30"/>
  <c r="S42" i="30" s="1"/>
  <c r="V20" i="30"/>
  <c r="P20" i="30"/>
  <c r="S20" i="30"/>
  <c r="V44" i="30"/>
  <c r="P44" i="30"/>
  <c r="S44" i="30"/>
  <c r="P31" i="30"/>
  <c r="S31" i="30" s="1"/>
  <c r="V31" i="30"/>
  <c r="V25" i="30"/>
  <c r="P25" i="30"/>
  <c r="S25" i="30" s="1"/>
  <c r="V22" i="30"/>
  <c r="P22" i="30"/>
  <c r="S22" i="30"/>
  <c r="V19" i="30"/>
  <c r="P19" i="30"/>
  <c r="S19" i="30"/>
  <c r="V43" i="30"/>
  <c r="P43" i="30"/>
  <c r="S43" i="30" s="1"/>
  <c r="V21" i="30"/>
  <c r="P21" i="30"/>
  <c r="S21" i="30" s="1"/>
  <c r="V26" i="30"/>
  <c r="P26" i="30"/>
  <c r="S26" i="30" s="1"/>
  <c r="U19" i="29"/>
  <c r="N19" i="29"/>
  <c r="O19" i="29" s="1"/>
  <c r="L4" i="20" s="1"/>
  <c r="U20" i="29"/>
  <c r="N20" i="29"/>
  <c r="O20" i="29" s="1"/>
  <c r="L5" i="20" s="1"/>
  <c r="U23" i="29"/>
  <c r="N23" i="29"/>
  <c r="O23" i="29" s="1"/>
  <c r="L8" i="20" s="1"/>
  <c r="U18" i="29"/>
  <c r="N18" i="29"/>
  <c r="O18" i="29" s="1"/>
  <c r="L3" i="20" s="1"/>
  <c r="V43" i="29"/>
  <c r="P43" i="29"/>
  <c r="S43" i="29" s="1"/>
  <c r="U22" i="29"/>
  <c r="N22" i="29"/>
  <c r="O22" i="29" s="1"/>
  <c r="L7" i="20" s="1"/>
  <c r="U44" i="29"/>
  <c r="N44" i="29"/>
  <c r="O44" i="29" s="1"/>
  <c r="L29" i="20" s="1"/>
  <c r="U36" i="29"/>
  <c r="N36" i="29"/>
  <c r="O36" i="29" s="1"/>
  <c r="L21" i="20" s="1"/>
  <c r="U26" i="29"/>
  <c r="N26" i="29"/>
  <c r="O26" i="29" s="1"/>
  <c r="L11" i="20" s="1"/>
  <c r="U40" i="29"/>
  <c r="N40" i="29"/>
  <c r="O40" i="29" s="1"/>
  <c r="L25" i="20" s="1"/>
  <c r="U28" i="29"/>
  <c r="N28" i="29"/>
  <c r="O28" i="29" s="1"/>
  <c r="L13" i="20" s="1"/>
  <c r="U35" i="29"/>
  <c r="N35" i="29"/>
  <c r="O35" i="29" s="1"/>
  <c r="L20" i="20" s="1"/>
  <c r="U42" i="29"/>
  <c r="N42" i="29"/>
  <c r="O42" i="29" s="1"/>
  <c r="L27" i="20" s="1"/>
  <c r="U27" i="29"/>
  <c r="N27" i="29"/>
  <c r="O27" i="29" s="1"/>
  <c r="L12" i="20" s="1"/>
  <c r="N24" i="29"/>
  <c r="O24" i="29" s="1"/>
  <c r="L9" i="20" s="1"/>
  <c r="U24" i="29"/>
  <c r="U21" i="29"/>
  <c r="N21" i="29"/>
  <c r="O21" i="29" s="1"/>
  <c r="L6" i="20" s="1"/>
  <c r="U25" i="29"/>
  <c r="N25" i="29"/>
  <c r="O25" i="29" s="1"/>
  <c r="L10" i="20" s="1"/>
  <c r="U37" i="29"/>
  <c r="N37" i="29"/>
  <c r="O37" i="29" s="1"/>
  <c r="L22" i="20" s="1"/>
  <c r="U32" i="29"/>
  <c r="N32" i="29"/>
  <c r="O32" i="29" s="1"/>
  <c r="L17" i="20" s="1"/>
  <c r="U41" i="29"/>
  <c r="N41" i="29"/>
  <c r="O41" i="29" s="1"/>
  <c r="L26" i="20" s="1"/>
  <c r="U39" i="29"/>
  <c r="N39" i="29"/>
  <c r="O39" i="29" s="1"/>
  <c r="L24" i="20" s="1"/>
  <c r="U30" i="29"/>
  <c r="N30" i="29"/>
  <c r="O30" i="29" s="1"/>
  <c r="L15" i="20" s="1"/>
  <c r="U29" i="29"/>
  <c r="N29" i="29"/>
  <c r="O29" i="29" s="1"/>
  <c r="L14" i="20" s="1"/>
  <c r="U34" i="29"/>
  <c r="N34" i="29"/>
  <c r="O34" i="29" s="1"/>
  <c r="L19" i="20" s="1"/>
  <c r="U31" i="29"/>
  <c r="N31" i="29"/>
  <c r="O31" i="29" s="1"/>
  <c r="L16" i="20" s="1"/>
  <c r="U33" i="29"/>
  <c r="N33" i="29"/>
  <c r="O33" i="29" s="1"/>
  <c r="L18" i="20" s="1"/>
  <c r="U38" i="29"/>
  <c r="N38" i="29"/>
  <c r="O38" i="29" s="1"/>
  <c r="L23" i="20" s="1"/>
  <c r="M19" i="28"/>
  <c r="T19" i="28"/>
  <c r="T27" i="28"/>
  <c r="M27" i="28"/>
  <c r="M31" i="28"/>
  <c r="T31" i="28"/>
  <c r="M39" i="28"/>
  <c r="T39" i="28"/>
  <c r="M43" i="28"/>
  <c r="T43" i="28"/>
  <c r="M20" i="28"/>
  <c r="T20" i="28"/>
  <c r="T24" i="28"/>
  <c r="M24" i="28"/>
  <c r="T28" i="28"/>
  <c r="M28" i="28"/>
  <c r="M32" i="28"/>
  <c r="T32" i="28"/>
  <c r="M36" i="28"/>
  <c r="T36" i="28"/>
  <c r="M40" i="28"/>
  <c r="T40" i="28"/>
  <c r="M44" i="28"/>
  <c r="T44" i="28"/>
  <c r="M21" i="28"/>
  <c r="T21" i="28"/>
  <c r="T25" i="28"/>
  <c r="M25" i="28"/>
  <c r="M29" i="28"/>
  <c r="T29" i="28"/>
  <c r="M33" i="28"/>
  <c r="T33" i="28"/>
  <c r="M37" i="28"/>
  <c r="T37" i="28"/>
  <c r="M41" i="28"/>
  <c r="T41" i="28"/>
  <c r="T23" i="28"/>
  <c r="M23" i="28"/>
  <c r="M35" i="28"/>
  <c r="T35" i="28"/>
  <c r="M18" i="28"/>
  <c r="T18" i="28"/>
  <c r="M22" i="28"/>
  <c r="T22" i="28"/>
  <c r="T26" i="28"/>
  <c r="M26" i="28"/>
  <c r="M30" i="28"/>
  <c r="T30" i="28"/>
  <c r="M34" i="28"/>
  <c r="T34" i="28"/>
  <c r="M38" i="28"/>
  <c r="T38" i="28"/>
  <c r="M42" i="28"/>
  <c r="T42" i="28"/>
  <c r="V38" i="29" l="1"/>
  <c r="P38" i="29"/>
  <c r="S38" i="29" s="1"/>
  <c r="V31" i="29"/>
  <c r="P31" i="29"/>
  <c r="S31" i="29" s="1"/>
  <c r="V29" i="29"/>
  <c r="P29" i="29"/>
  <c r="S29" i="29" s="1"/>
  <c r="V39" i="29"/>
  <c r="P39" i="29"/>
  <c r="S39" i="29" s="1"/>
  <c r="V32" i="29"/>
  <c r="P32" i="29"/>
  <c r="S32" i="29" s="1"/>
  <c r="V25" i="29"/>
  <c r="P25" i="29"/>
  <c r="S25" i="29" s="1"/>
  <c r="V42" i="29"/>
  <c r="P42" i="29"/>
  <c r="S42" i="29" s="1"/>
  <c r="V28" i="29"/>
  <c r="P28" i="29"/>
  <c r="S28" i="29" s="1"/>
  <c r="V26" i="29"/>
  <c r="P26" i="29"/>
  <c r="S26" i="29" s="1"/>
  <c r="V44" i="29"/>
  <c r="P44" i="29"/>
  <c r="S44" i="29"/>
  <c r="P23" i="29"/>
  <c r="S23" i="29" s="1"/>
  <c r="V23" i="29"/>
  <c r="P19" i="29"/>
  <c r="V19" i="29"/>
  <c r="S19" i="29"/>
  <c r="V24" i="29"/>
  <c r="P24" i="29"/>
  <c r="S24" i="29" s="1"/>
  <c r="V33" i="29"/>
  <c r="P33" i="29"/>
  <c r="S33" i="29" s="1"/>
  <c r="V34" i="29"/>
  <c r="P34" i="29"/>
  <c r="S34" i="29" s="1"/>
  <c r="V30" i="29"/>
  <c r="P30" i="29"/>
  <c r="S30" i="29" s="1"/>
  <c r="V41" i="29"/>
  <c r="P41" i="29"/>
  <c r="S41" i="29"/>
  <c r="V37" i="29"/>
  <c r="P37" i="29"/>
  <c r="S37" i="29" s="1"/>
  <c r="P21" i="29"/>
  <c r="S21" i="29" s="1"/>
  <c r="V21" i="29"/>
  <c r="V27" i="29"/>
  <c r="P27" i="29"/>
  <c r="S27" i="29" s="1"/>
  <c r="V35" i="29"/>
  <c r="P35" i="29"/>
  <c r="S35" i="29" s="1"/>
  <c r="V40" i="29"/>
  <c r="P40" i="29"/>
  <c r="S40" i="29"/>
  <c r="V36" i="29"/>
  <c r="P36" i="29"/>
  <c r="S36" i="29" s="1"/>
  <c r="P22" i="29"/>
  <c r="V22" i="29"/>
  <c r="S22" i="29"/>
  <c r="P18" i="29"/>
  <c r="S18" i="29" s="1"/>
  <c r="V18" i="29"/>
  <c r="P20" i="29"/>
  <c r="V20" i="29"/>
  <c r="S20" i="29"/>
  <c r="U38" i="28"/>
  <c r="N38" i="28"/>
  <c r="O38" i="28" s="1"/>
  <c r="U30" i="28"/>
  <c r="N30" i="28"/>
  <c r="O30" i="28" s="1"/>
  <c r="N22" i="28"/>
  <c r="O22" i="28" s="1"/>
  <c r="U22" i="28"/>
  <c r="U35" i="28"/>
  <c r="N35" i="28"/>
  <c r="O35" i="28" s="1"/>
  <c r="U41" i="28"/>
  <c r="N41" i="28"/>
  <c r="O41" i="28" s="1"/>
  <c r="U33" i="28"/>
  <c r="N33" i="28"/>
  <c r="O33" i="28" s="1"/>
  <c r="U44" i="28"/>
  <c r="N44" i="28"/>
  <c r="O44" i="28" s="1"/>
  <c r="U36" i="28"/>
  <c r="N36" i="28"/>
  <c r="O36" i="28" s="1"/>
  <c r="N20" i="28"/>
  <c r="O20" i="28" s="1"/>
  <c r="U20" i="28"/>
  <c r="U39" i="28"/>
  <c r="N39" i="28"/>
  <c r="O39" i="28" s="1"/>
  <c r="N26" i="28"/>
  <c r="O26" i="28" s="1"/>
  <c r="U26" i="28"/>
  <c r="N23" i="28"/>
  <c r="O23" i="28" s="1"/>
  <c r="U23" i="28"/>
  <c r="U24" i="28"/>
  <c r="N24" i="28"/>
  <c r="O24" i="28" s="1"/>
  <c r="U42" i="28"/>
  <c r="N42" i="28"/>
  <c r="O42" i="28" s="1"/>
  <c r="U34" i="28"/>
  <c r="N34" i="28"/>
  <c r="O34" i="28" s="1"/>
  <c r="N18" i="28"/>
  <c r="O18" i="28" s="1"/>
  <c r="U18" i="28"/>
  <c r="U37" i="28"/>
  <c r="N37" i="28"/>
  <c r="O37" i="28" s="1"/>
  <c r="U29" i="28"/>
  <c r="N29" i="28"/>
  <c r="O29" i="28" s="1"/>
  <c r="N21" i="28"/>
  <c r="O21" i="28" s="1"/>
  <c r="U21" i="28"/>
  <c r="U40" i="28"/>
  <c r="N40" i="28"/>
  <c r="O40" i="28" s="1"/>
  <c r="U32" i="28"/>
  <c r="N32" i="28"/>
  <c r="O32" i="28" s="1"/>
  <c r="U43" i="28"/>
  <c r="N43" i="28"/>
  <c r="O43" i="28" s="1"/>
  <c r="U31" i="28"/>
  <c r="N31" i="28"/>
  <c r="O31" i="28" s="1"/>
  <c r="N19" i="28"/>
  <c r="O19" i="28" s="1"/>
  <c r="U19" i="28"/>
  <c r="N25" i="28"/>
  <c r="O25" i="28" s="1"/>
  <c r="U25" i="28"/>
  <c r="N28" i="28"/>
  <c r="O28" i="28" s="1"/>
  <c r="U28" i="28"/>
  <c r="N27" i="28"/>
  <c r="O27" i="28" s="1"/>
  <c r="U27" i="2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" i="19"/>
  <c r="P28" i="28" l="1"/>
  <c r="S28" i="28" s="1"/>
  <c r="V28" i="28"/>
  <c r="V19" i="28"/>
  <c r="P19" i="28"/>
  <c r="S19" i="28"/>
  <c r="V18" i="28"/>
  <c r="P18" i="28"/>
  <c r="S18" i="28" s="1"/>
  <c r="V23" i="28"/>
  <c r="P23" i="28"/>
  <c r="S23" i="28" s="1"/>
  <c r="V31" i="28"/>
  <c r="P31" i="28"/>
  <c r="S31" i="28" s="1"/>
  <c r="V32" i="28"/>
  <c r="P32" i="28"/>
  <c r="S32" i="28" s="1"/>
  <c r="V37" i="28"/>
  <c r="P37" i="28"/>
  <c r="S37" i="28" s="1"/>
  <c r="V34" i="28"/>
  <c r="P34" i="28"/>
  <c r="S34" i="28" s="1"/>
  <c r="V24" i="28"/>
  <c r="P24" i="28"/>
  <c r="S24" i="28" s="1"/>
  <c r="V44" i="28"/>
  <c r="P44" i="28"/>
  <c r="S44" i="28"/>
  <c r="V41" i="28"/>
  <c r="P41" i="28"/>
  <c r="S41" i="28"/>
  <c r="V38" i="28"/>
  <c r="P38" i="28"/>
  <c r="S38" i="28" s="1"/>
  <c r="P27" i="28"/>
  <c r="S27" i="28" s="1"/>
  <c r="V27" i="28"/>
  <c r="V25" i="28"/>
  <c r="P25" i="28"/>
  <c r="S25" i="28" s="1"/>
  <c r="V21" i="28"/>
  <c r="P21" i="28"/>
  <c r="S21" i="28" s="1"/>
  <c r="P26" i="28"/>
  <c r="S26" i="28" s="1"/>
  <c r="V26" i="28"/>
  <c r="P20" i="28"/>
  <c r="V20" i="28"/>
  <c r="S20" i="28"/>
  <c r="V22" i="28"/>
  <c r="P22" i="28"/>
  <c r="S22" i="28"/>
  <c r="V43" i="28"/>
  <c r="P43" i="28"/>
  <c r="S43" i="28" s="1"/>
  <c r="V40" i="28"/>
  <c r="P40" i="28"/>
  <c r="S40" i="28"/>
  <c r="V29" i="28"/>
  <c r="P29" i="28"/>
  <c r="S29" i="28" s="1"/>
  <c r="V42" i="28"/>
  <c r="P42" i="28"/>
  <c r="S42" i="28" s="1"/>
  <c r="V39" i="28"/>
  <c r="P39" i="28"/>
  <c r="S39" i="28" s="1"/>
  <c r="V36" i="28"/>
  <c r="P36" i="28"/>
  <c r="S36" i="28" s="1"/>
  <c r="V33" i="28"/>
  <c r="P33" i="28"/>
  <c r="S33" i="28" s="1"/>
  <c r="V35" i="28"/>
  <c r="P35" i="28"/>
  <c r="S35" i="28" s="1"/>
  <c r="V30" i="28"/>
  <c r="P30" i="28"/>
  <c r="S30" i="28" s="1"/>
  <c r="R44" i="27"/>
  <c r="I44" i="27"/>
  <c r="B44" i="27"/>
  <c r="R43" i="27"/>
  <c r="I43" i="27"/>
  <c r="B43" i="27"/>
  <c r="R42" i="27"/>
  <c r="I42" i="27"/>
  <c r="B42" i="27"/>
  <c r="R41" i="27"/>
  <c r="I41" i="27"/>
  <c r="B41" i="27"/>
  <c r="R40" i="27"/>
  <c r="I40" i="27"/>
  <c r="B40" i="27"/>
  <c r="R39" i="27"/>
  <c r="I39" i="27"/>
  <c r="B39" i="27"/>
  <c r="R38" i="27"/>
  <c r="I38" i="27"/>
  <c r="B38" i="27"/>
  <c r="R37" i="27"/>
  <c r="I37" i="27"/>
  <c r="B37" i="27"/>
  <c r="R36" i="27"/>
  <c r="I36" i="27"/>
  <c r="B36" i="27"/>
  <c r="R35" i="27"/>
  <c r="I35" i="27"/>
  <c r="B35" i="27"/>
  <c r="R34" i="27"/>
  <c r="I34" i="27"/>
  <c r="B34" i="27"/>
  <c r="R33" i="27"/>
  <c r="I33" i="27"/>
  <c r="B33" i="27"/>
  <c r="R32" i="27"/>
  <c r="I32" i="27"/>
  <c r="B32" i="27"/>
  <c r="R31" i="27"/>
  <c r="I31" i="27"/>
  <c r="B31" i="27"/>
  <c r="R30" i="27"/>
  <c r="I30" i="27"/>
  <c r="B30" i="27"/>
  <c r="R29" i="27"/>
  <c r="I29" i="27"/>
  <c r="B29" i="27"/>
  <c r="R28" i="27"/>
  <c r="I28" i="27"/>
  <c r="B28" i="27"/>
  <c r="R27" i="27"/>
  <c r="I27" i="27"/>
  <c r="B27" i="27"/>
  <c r="R26" i="27"/>
  <c r="I26" i="27"/>
  <c r="B26" i="27"/>
  <c r="R25" i="27"/>
  <c r="I25" i="27"/>
  <c r="B25" i="27"/>
  <c r="R24" i="27"/>
  <c r="I24" i="27"/>
  <c r="B24" i="27"/>
  <c r="R23" i="27"/>
  <c r="I23" i="27"/>
  <c r="B23" i="27"/>
  <c r="R22" i="27"/>
  <c r="I22" i="27"/>
  <c r="B22" i="27"/>
  <c r="R21" i="27"/>
  <c r="I21" i="27"/>
  <c r="B21" i="27"/>
  <c r="R20" i="27"/>
  <c r="I20" i="27"/>
  <c r="B20" i="27"/>
  <c r="R19" i="27"/>
  <c r="I19" i="27"/>
  <c r="B19" i="27"/>
  <c r="R18" i="27"/>
  <c r="I18" i="27"/>
  <c r="B18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18" i="27" l="1"/>
  <c r="J19" i="27"/>
  <c r="K19" i="27" s="1"/>
  <c r="J20" i="27"/>
  <c r="K20" i="27" s="1"/>
  <c r="J21" i="27"/>
  <c r="K21" i="27" s="1"/>
  <c r="J22" i="27"/>
  <c r="K22" i="27" s="1"/>
  <c r="J23" i="27"/>
  <c r="K23" i="27" s="1"/>
  <c r="J24" i="27"/>
  <c r="K24" i="27" s="1"/>
  <c r="J25" i="27"/>
  <c r="K25" i="27" s="1"/>
  <c r="J27" i="27"/>
  <c r="K27" i="27" s="1"/>
  <c r="J28" i="27"/>
  <c r="K28" i="27" s="1"/>
  <c r="J29" i="27"/>
  <c r="K29" i="27" s="1"/>
  <c r="J33" i="27"/>
  <c r="K33" i="27" s="1"/>
  <c r="I13" i="27"/>
  <c r="J34" i="27"/>
  <c r="K34" i="27" s="1"/>
  <c r="J35" i="27"/>
  <c r="K35" i="27" s="1"/>
  <c r="J36" i="27"/>
  <c r="K36" i="27" s="1"/>
  <c r="J37" i="27"/>
  <c r="K37" i="27" s="1"/>
  <c r="J38" i="27"/>
  <c r="K38" i="27" s="1"/>
  <c r="J39" i="27"/>
  <c r="K39" i="27" s="1"/>
  <c r="J40" i="27"/>
  <c r="K40" i="27" s="1"/>
  <c r="J41" i="27"/>
  <c r="K41" i="27" s="1"/>
  <c r="J42" i="27"/>
  <c r="K42" i="27" s="1"/>
  <c r="J43" i="27"/>
  <c r="K43" i="27" s="1"/>
  <c r="J44" i="27"/>
  <c r="K44" i="27" s="1"/>
  <c r="J26" i="27"/>
  <c r="K26" i="27" s="1"/>
  <c r="J30" i="27"/>
  <c r="K30" i="27" s="1"/>
  <c r="J31" i="27"/>
  <c r="K31" i="27" s="1"/>
  <c r="J32" i="27"/>
  <c r="K32" i="27" s="1"/>
  <c r="I12" i="27"/>
  <c r="I10" i="27"/>
  <c r="I9" i="27"/>
  <c r="R44" i="26"/>
  <c r="I44" i="26"/>
  <c r="B44" i="26"/>
  <c r="J44" i="26" s="1"/>
  <c r="K44" i="26" s="1"/>
  <c r="R43" i="26"/>
  <c r="I43" i="26"/>
  <c r="B43" i="26"/>
  <c r="J43" i="26" s="1"/>
  <c r="K43" i="26" s="1"/>
  <c r="R42" i="26"/>
  <c r="I42" i="26"/>
  <c r="B42" i="26"/>
  <c r="J42" i="26" s="1"/>
  <c r="K42" i="26" s="1"/>
  <c r="R41" i="26"/>
  <c r="I41" i="26"/>
  <c r="B41" i="26"/>
  <c r="R40" i="26"/>
  <c r="I40" i="26"/>
  <c r="B40" i="26"/>
  <c r="J40" i="26" s="1"/>
  <c r="K40" i="26" s="1"/>
  <c r="R39" i="26"/>
  <c r="I39" i="26"/>
  <c r="B39" i="26"/>
  <c r="J39" i="26" s="1"/>
  <c r="K39" i="26" s="1"/>
  <c r="R38" i="26"/>
  <c r="I38" i="26"/>
  <c r="B38" i="26"/>
  <c r="J38" i="26" s="1"/>
  <c r="K38" i="26" s="1"/>
  <c r="R37" i="26"/>
  <c r="I37" i="26"/>
  <c r="B37" i="26"/>
  <c r="R36" i="26"/>
  <c r="I36" i="26"/>
  <c r="B36" i="26"/>
  <c r="J36" i="26" s="1"/>
  <c r="K36" i="26" s="1"/>
  <c r="R35" i="26"/>
  <c r="I35" i="26"/>
  <c r="B35" i="26"/>
  <c r="J35" i="26" s="1"/>
  <c r="K35" i="26" s="1"/>
  <c r="R34" i="26"/>
  <c r="I34" i="26"/>
  <c r="B34" i="26"/>
  <c r="J34" i="26" s="1"/>
  <c r="K34" i="26" s="1"/>
  <c r="R33" i="26"/>
  <c r="I33" i="26"/>
  <c r="B33" i="26"/>
  <c r="R32" i="26"/>
  <c r="I32" i="26"/>
  <c r="B32" i="26"/>
  <c r="J32" i="26" s="1"/>
  <c r="K32" i="26" s="1"/>
  <c r="R31" i="26"/>
  <c r="I31" i="26"/>
  <c r="B31" i="26"/>
  <c r="J31" i="26" s="1"/>
  <c r="K31" i="26" s="1"/>
  <c r="R30" i="26"/>
  <c r="I30" i="26"/>
  <c r="B30" i="26"/>
  <c r="J30" i="26" s="1"/>
  <c r="K30" i="26" s="1"/>
  <c r="R29" i="26"/>
  <c r="I29" i="26"/>
  <c r="B29" i="26"/>
  <c r="R28" i="26"/>
  <c r="I28" i="26"/>
  <c r="B28" i="26"/>
  <c r="J28" i="26" s="1"/>
  <c r="K28" i="26" s="1"/>
  <c r="R27" i="26"/>
  <c r="I27" i="26"/>
  <c r="B27" i="26"/>
  <c r="J27" i="26" s="1"/>
  <c r="K27" i="26" s="1"/>
  <c r="R26" i="26"/>
  <c r="I26" i="26"/>
  <c r="B26" i="26"/>
  <c r="J26" i="26" s="1"/>
  <c r="K26" i="26" s="1"/>
  <c r="R25" i="26"/>
  <c r="I25" i="26"/>
  <c r="B25" i="26"/>
  <c r="R24" i="26"/>
  <c r="I24" i="26"/>
  <c r="B24" i="26"/>
  <c r="R23" i="26"/>
  <c r="I23" i="26"/>
  <c r="B23" i="26"/>
  <c r="R22" i="26"/>
  <c r="I22" i="26"/>
  <c r="B22" i="26"/>
  <c r="R21" i="26"/>
  <c r="I21" i="26"/>
  <c r="B21" i="26"/>
  <c r="R20" i="26"/>
  <c r="I20" i="26"/>
  <c r="B20" i="26"/>
  <c r="J20" i="26" s="1"/>
  <c r="K20" i="26" s="1"/>
  <c r="R19" i="26"/>
  <c r="I19" i="26"/>
  <c r="B19" i="26"/>
  <c r="R18" i="26"/>
  <c r="I18" i="26"/>
  <c r="B18" i="26"/>
  <c r="F15" i="26"/>
  <c r="F14" i="26"/>
  <c r="F13" i="26"/>
  <c r="F12" i="26"/>
  <c r="F11" i="26"/>
  <c r="I10" i="26"/>
  <c r="F10" i="26"/>
  <c r="I9" i="26"/>
  <c r="F9" i="26"/>
  <c r="F8" i="26"/>
  <c r="F7" i="26"/>
  <c r="F6" i="26"/>
  <c r="F5" i="26"/>
  <c r="F4" i="26"/>
  <c r="F3" i="26"/>
  <c r="I13" i="26" s="1"/>
  <c r="K18" i="27" l="1"/>
  <c r="J1" i="20"/>
  <c r="J21" i="26"/>
  <c r="K21" i="26" s="1"/>
  <c r="J29" i="26"/>
  <c r="K29" i="26" s="1"/>
  <c r="J33" i="26"/>
  <c r="K33" i="26" s="1"/>
  <c r="J37" i="26"/>
  <c r="K37" i="26" s="1"/>
  <c r="J41" i="26"/>
  <c r="K41" i="26" s="1"/>
  <c r="J18" i="26"/>
  <c r="J19" i="26"/>
  <c r="K19" i="26" s="1"/>
  <c r="J22" i="26"/>
  <c r="K22" i="26" s="1"/>
  <c r="J23" i="26"/>
  <c r="K23" i="26" s="1"/>
  <c r="J24" i="26"/>
  <c r="K24" i="26" s="1"/>
  <c r="J25" i="26"/>
  <c r="K25" i="26" s="1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1" i="27"/>
  <c r="F24" i="27"/>
  <c r="F23" i="27"/>
  <c r="F22" i="27"/>
  <c r="F20" i="27"/>
  <c r="F19" i="27"/>
  <c r="F18" i="27"/>
  <c r="G44" i="27"/>
  <c r="G43" i="27"/>
  <c r="G42" i="27"/>
  <c r="G41" i="27"/>
  <c r="G40" i="27"/>
  <c r="G39" i="27"/>
  <c r="G38" i="27"/>
  <c r="G33" i="27"/>
  <c r="G27" i="27"/>
  <c r="G29" i="27"/>
  <c r="G35" i="27"/>
  <c r="G28" i="27"/>
  <c r="G24" i="27"/>
  <c r="G23" i="27"/>
  <c r="G22" i="27"/>
  <c r="G21" i="27"/>
  <c r="G20" i="27"/>
  <c r="G19" i="27"/>
  <c r="G18" i="27"/>
  <c r="G36" i="27"/>
  <c r="G37" i="27"/>
  <c r="G32" i="27"/>
  <c r="G31" i="27"/>
  <c r="G30" i="27"/>
  <c r="G26" i="27"/>
  <c r="G34" i="27"/>
  <c r="G25" i="27"/>
  <c r="F44" i="26"/>
  <c r="F43" i="26"/>
  <c r="F42" i="26"/>
  <c r="F41" i="26"/>
  <c r="F40" i="26"/>
  <c r="F39" i="26"/>
  <c r="F38" i="26"/>
  <c r="F37" i="26"/>
  <c r="F36" i="26"/>
  <c r="F35" i="26"/>
  <c r="F34" i="26"/>
  <c r="F24" i="26"/>
  <c r="F28" i="26"/>
  <c r="I12" i="26"/>
  <c r="F21" i="26"/>
  <c r="F25" i="26"/>
  <c r="F29" i="26"/>
  <c r="F22" i="26"/>
  <c r="F26" i="26"/>
  <c r="F30" i="26"/>
  <c r="F31" i="26"/>
  <c r="F32" i="26"/>
  <c r="F33" i="26"/>
  <c r="F18" i="26"/>
  <c r="F19" i="26"/>
  <c r="F20" i="26"/>
  <c r="F23" i="26"/>
  <c r="F27" i="26"/>
  <c r="R44" i="24"/>
  <c r="I44" i="24"/>
  <c r="B44" i="24"/>
  <c r="R43" i="24"/>
  <c r="I43" i="24"/>
  <c r="B43" i="24"/>
  <c r="J43" i="24" s="1"/>
  <c r="K43" i="24" s="1"/>
  <c r="R42" i="24"/>
  <c r="I42" i="24"/>
  <c r="B42" i="24"/>
  <c r="J42" i="24" s="1"/>
  <c r="K42" i="24" s="1"/>
  <c r="R41" i="24"/>
  <c r="I41" i="24"/>
  <c r="B41" i="24"/>
  <c r="J41" i="24" s="1"/>
  <c r="K41" i="24" s="1"/>
  <c r="R40" i="24"/>
  <c r="I40" i="24"/>
  <c r="B40" i="24"/>
  <c r="R39" i="24"/>
  <c r="I39" i="24"/>
  <c r="B39" i="24"/>
  <c r="J39" i="24" s="1"/>
  <c r="K39" i="24" s="1"/>
  <c r="R38" i="24"/>
  <c r="I38" i="24"/>
  <c r="B38" i="24"/>
  <c r="J38" i="24" s="1"/>
  <c r="K38" i="24" s="1"/>
  <c r="R37" i="24"/>
  <c r="I37" i="24"/>
  <c r="B37" i="24"/>
  <c r="J37" i="24" s="1"/>
  <c r="K37" i="24" s="1"/>
  <c r="R36" i="24"/>
  <c r="I36" i="24"/>
  <c r="B36" i="24"/>
  <c r="R35" i="24"/>
  <c r="I35" i="24"/>
  <c r="B35" i="24"/>
  <c r="J35" i="24" s="1"/>
  <c r="K35" i="24" s="1"/>
  <c r="R34" i="24"/>
  <c r="I34" i="24"/>
  <c r="B34" i="24"/>
  <c r="J34" i="24" s="1"/>
  <c r="K34" i="24" s="1"/>
  <c r="R33" i="24"/>
  <c r="I33" i="24"/>
  <c r="B33" i="24"/>
  <c r="J33" i="24" s="1"/>
  <c r="K33" i="24" s="1"/>
  <c r="R32" i="24"/>
  <c r="I32" i="24"/>
  <c r="B32" i="24"/>
  <c r="R31" i="24"/>
  <c r="I31" i="24"/>
  <c r="B31" i="24"/>
  <c r="J31" i="24" s="1"/>
  <c r="K31" i="24" s="1"/>
  <c r="R30" i="24"/>
  <c r="I30" i="24"/>
  <c r="B30" i="24"/>
  <c r="R29" i="24"/>
  <c r="I29" i="24"/>
  <c r="B29" i="24"/>
  <c r="J29" i="24" s="1"/>
  <c r="K29" i="24" s="1"/>
  <c r="R28" i="24"/>
  <c r="I28" i="24"/>
  <c r="B28" i="24"/>
  <c r="R27" i="24"/>
  <c r="I27" i="24"/>
  <c r="B27" i="24"/>
  <c r="R26" i="24"/>
  <c r="I26" i="24"/>
  <c r="B26" i="24"/>
  <c r="J26" i="24" s="1"/>
  <c r="K26" i="24" s="1"/>
  <c r="R25" i="24"/>
  <c r="I25" i="24"/>
  <c r="B25" i="24"/>
  <c r="J25" i="24" s="1"/>
  <c r="K25" i="24" s="1"/>
  <c r="R24" i="24"/>
  <c r="I24" i="24"/>
  <c r="B24" i="24"/>
  <c r="R23" i="24"/>
  <c r="I23" i="24"/>
  <c r="B23" i="24"/>
  <c r="J23" i="24" s="1"/>
  <c r="K23" i="24" s="1"/>
  <c r="R22" i="24"/>
  <c r="I22" i="24"/>
  <c r="B22" i="24"/>
  <c r="J22" i="24" s="1"/>
  <c r="K22" i="24" s="1"/>
  <c r="R21" i="24"/>
  <c r="I21" i="24"/>
  <c r="B21" i="24"/>
  <c r="J21" i="24" s="1"/>
  <c r="K21" i="24" s="1"/>
  <c r="R20" i="24"/>
  <c r="I20" i="24"/>
  <c r="B20" i="24"/>
  <c r="R19" i="24"/>
  <c r="I19" i="24"/>
  <c r="B19" i="24"/>
  <c r="J19" i="24" s="1"/>
  <c r="K19" i="24" s="1"/>
  <c r="R18" i="24"/>
  <c r="I18" i="24"/>
  <c r="B18" i="24"/>
  <c r="J18" i="24" s="1"/>
  <c r="F15" i="24"/>
  <c r="F14" i="24"/>
  <c r="F13" i="24"/>
  <c r="F12" i="24"/>
  <c r="F11" i="24"/>
  <c r="F10" i="24"/>
  <c r="F9" i="24"/>
  <c r="F8" i="24"/>
  <c r="F7" i="24"/>
  <c r="F6" i="24"/>
  <c r="F5" i="24"/>
  <c r="F4" i="24"/>
  <c r="I13" i="24" s="1"/>
  <c r="F3" i="24"/>
  <c r="K18" i="26" l="1"/>
  <c r="I1" i="20"/>
  <c r="K18" i="24"/>
  <c r="H1" i="20"/>
  <c r="J20" i="24"/>
  <c r="K20" i="24" s="1"/>
  <c r="J24" i="24"/>
  <c r="K24" i="24" s="1"/>
  <c r="J28" i="24"/>
  <c r="K28" i="24" s="1"/>
  <c r="J36" i="24"/>
  <c r="K36" i="24" s="1"/>
  <c r="J40" i="24"/>
  <c r="K40" i="24" s="1"/>
  <c r="J44" i="24"/>
  <c r="K44" i="24" s="1"/>
  <c r="T22" i="27"/>
  <c r="J36" i="20" s="1"/>
  <c r="T25" i="27"/>
  <c r="J39" i="20" s="1"/>
  <c r="T29" i="27"/>
  <c r="J43" i="20" s="1"/>
  <c r="T33" i="27"/>
  <c r="J47" i="20" s="1"/>
  <c r="T37" i="27"/>
  <c r="J51" i="20" s="1"/>
  <c r="T41" i="27"/>
  <c r="J55" i="20" s="1"/>
  <c r="T18" i="27"/>
  <c r="J32" i="20" s="1"/>
  <c r="T23" i="27"/>
  <c r="J37" i="20" s="1"/>
  <c r="T26" i="27"/>
  <c r="J40" i="20" s="1"/>
  <c r="T30" i="27"/>
  <c r="J44" i="20" s="1"/>
  <c r="T34" i="27"/>
  <c r="J48" i="20" s="1"/>
  <c r="T38" i="27"/>
  <c r="J52" i="20" s="1"/>
  <c r="T42" i="27"/>
  <c r="J56" i="20" s="1"/>
  <c r="T24" i="27"/>
  <c r="J38" i="20" s="1"/>
  <c r="T27" i="27"/>
  <c r="J41" i="20" s="1"/>
  <c r="T31" i="27"/>
  <c r="J45" i="20" s="1"/>
  <c r="T35" i="27"/>
  <c r="J49" i="20" s="1"/>
  <c r="T39" i="27"/>
  <c r="J53" i="20" s="1"/>
  <c r="T43" i="27"/>
  <c r="J57" i="20" s="1"/>
  <c r="T19" i="27"/>
  <c r="J33" i="20" s="1"/>
  <c r="T20" i="27"/>
  <c r="J34" i="20" s="1"/>
  <c r="T21" i="27"/>
  <c r="J35" i="20" s="1"/>
  <c r="T28" i="27"/>
  <c r="J42" i="20" s="1"/>
  <c r="T32" i="27"/>
  <c r="J46" i="20" s="1"/>
  <c r="T36" i="27"/>
  <c r="J50" i="20" s="1"/>
  <c r="T40" i="27"/>
  <c r="J54" i="20" s="1"/>
  <c r="T44" i="27"/>
  <c r="J58" i="20" s="1"/>
  <c r="T31" i="26"/>
  <c r="I45" i="20" s="1"/>
  <c r="T24" i="26"/>
  <c r="I38" i="20" s="1"/>
  <c r="T36" i="26"/>
  <c r="I50" i="20" s="1"/>
  <c r="T40" i="26"/>
  <c r="I54" i="20" s="1"/>
  <c r="T44" i="26"/>
  <c r="I58" i="20" s="1"/>
  <c r="T23" i="26"/>
  <c r="I37" i="20" s="1"/>
  <c r="T18" i="26"/>
  <c r="I32" i="20" s="1"/>
  <c r="T30" i="26"/>
  <c r="I44" i="20" s="1"/>
  <c r="T22" i="26"/>
  <c r="I36" i="20" s="1"/>
  <c r="T25" i="26"/>
  <c r="I39" i="20" s="1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T37" i="26"/>
  <c r="I51" i="20" s="1"/>
  <c r="T41" i="26"/>
  <c r="I55" i="20" s="1"/>
  <c r="T33" i="26"/>
  <c r="I47" i="20" s="1"/>
  <c r="T28" i="26"/>
  <c r="I42" i="20" s="1"/>
  <c r="T38" i="26"/>
  <c r="I52" i="20" s="1"/>
  <c r="T42" i="26"/>
  <c r="I56" i="20" s="1"/>
  <c r="T34" i="26"/>
  <c r="I48" i="20" s="1"/>
  <c r="T27" i="26"/>
  <c r="I41" i="20" s="1"/>
  <c r="T20" i="26"/>
  <c r="I34" i="20" s="1"/>
  <c r="T32" i="26"/>
  <c r="I46" i="20" s="1"/>
  <c r="T26" i="26"/>
  <c r="I40" i="20" s="1"/>
  <c r="T29" i="26"/>
  <c r="I43" i="20" s="1"/>
  <c r="T21" i="26"/>
  <c r="I35" i="20" s="1"/>
  <c r="T35" i="26"/>
  <c r="I49" i="20" s="1"/>
  <c r="T39" i="26"/>
  <c r="I53" i="20" s="1"/>
  <c r="T43" i="26"/>
  <c r="I57" i="20" s="1"/>
  <c r="T19" i="26"/>
  <c r="I33" i="20" s="1"/>
  <c r="J27" i="24"/>
  <c r="K27" i="24" s="1"/>
  <c r="I12" i="24"/>
  <c r="I10" i="24"/>
  <c r="I9" i="24"/>
  <c r="J30" i="24"/>
  <c r="K30" i="24" s="1"/>
  <c r="J32" i="24"/>
  <c r="K32" i="24" s="1"/>
  <c r="G44" i="24" l="1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7" i="24"/>
  <c r="G25" i="24"/>
  <c r="G28" i="24"/>
  <c r="G24" i="24"/>
  <c r="G23" i="24"/>
  <c r="G22" i="24"/>
  <c r="G21" i="24"/>
  <c r="G20" i="24"/>
  <c r="G19" i="24"/>
  <c r="G18" i="24"/>
  <c r="G26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3" i="24"/>
  <c r="F21" i="24"/>
  <c r="F19" i="24"/>
  <c r="F24" i="24"/>
  <c r="F22" i="24"/>
  <c r="F20" i="24"/>
  <c r="F18" i="24"/>
  <c r="R44" i="23"/>
  <c r="I44" i="23"/>
  <c r="B44" i="23"/>
  <c r="J44" i="23" s="1"/>
  <c r="K44" i="23" s="1"/>
  <c r="R43" i="23"/>
  <c r="I43" i="23"/>
  <c r="B43" i="23"/>
  <c r="R42" i="23"/>
  <c r="I42" i="23"/>
  <c r="B42" i="23"/>
  <c r="J42" i="23" s="1"/>
  <c r="K42" i="23" s="1"/>
  <c r="R41" i="23"/>
  <c r="I41" i="23"/>
  <c r="B41" i="23"/>
  <c r="J41" i="23" s="1"/>
  <c r="K41" i="23" s="1"/>
  <c r="R40" i="23"/>
  <c r="I40" i="23"/>
  <c r="B40" i="23"/>
  <c r="J40" i="23" s="1"/>
  <c r="K40" i="23" s="1"/>
  <c r="R39" i="23"/>
  <c r="I39" i="23"/>
  <c r="B39" i="23"/>
  <c r="R38" i="23"/>
  <c r="I38" i="23"/>
  <c r="B38" i="23"/>
  <c r="J38" i="23" s="1"/>
  <c r="K38" i="23" s="1"/>
  <c r="R37" i="23"/>
  <c r="I37" i="23"/>
  <c r="B37" i="23"/>
  <c r="J37" i="23" s="1"/>
  <c r="K37" i="23" s="1"/>
  <c r="R36" i="23"/>
  <c r="I36" i="23"/>
  <c r="B36" i="23"/>
  <c r="J36" i="23" s="1"/>
  <c r="K36" i="23" s="1"/>
  <c r="R35" i="23"/>
  <c r="I35" i="23"/>
  <c r="B35" i="23"/>
  <c r="R34" i="23"/>
  <c r="I34" i="23"/>
  <c r="B34" i="23"/>
  <c r="J34" i="23" s="1"/>
  <c r="K34" i="23" s="1"/>
  <c r="R33" i="23"/>
  <c r="I33" i="23"/>
  <c r="B33" i="23"/>
  <c r="J33" i="23" s="1"/>
  <c r="K33" i="23" s="1"/>
  <c r="R32" i="23"/>
  <c r="I32" i="23"/>
  <c r="B32" i="23"/>
  <c r="J32" i="23" s="1"/>
  <c r="K32" i="23" s="1"/>
  <c r="R31" i="23"/>
  <c r="I31" i="23"/>
  <c r="B31" i="23"/>
  <c r="R30" i="23"/>
  <c r="I30" i="23"/>
  <c r="B30" i="23"/>
  <c r="J30" i="23" s="1"/>
  <c r="K30" i="23" s="1"/>
  <c r="R29" i="23"/>
  <c r="I29" i="23"/>
  <c r="B29" i="23"/>
  <c r="J29" i="23" s="1"/>
  <c r="K29" i="23" s="1"/>
  <c r="R28" i="23"/>
  <c r="I28" i="23"/>
  <c r="B28" i="23"/>
  <c r="J28" i="23" s="1"/>
  <c r="K28" i="23" s="1"/>
  <c r="R27" i="23"/>
  <c r="I27" i="23"/>
  <c r="B27" i="23"/>
  <c r="R26" i="23"/>
  <c r="I26" i="23"/>
  <c r="B26" i="23"/>
  <c r="R25" i="23"/>
  <c r="I25" i="23"/>
  <c r="B25" i="23"/>
  <c r="R24" i="23"/>
  <c r="I24" i="23"/>
  <c r="B24" i="23"/>
  <c r="J24" i="23" s="1"/>
  <c r="K24" i="23" s="1"/>
  <c r="R23" i="23"/>
  <c r="I23" i="23"/>
  <c r="B23" i="23"/>
  <c r="R22" i="23"/>
  <c r="I22" i="23"/>
  <c r="B22" i="23"/>
  <c r="J22" i="23" s="1"/>
  <c r="K22" i="23" s="1"/>
  <c r="R21" i="23"/>
  <c r="I21" i="23"/>
  <c r="B21" i="23"/>
  <c r="J21" i="23" s="1"/>
  <c r="K21" i="23" s="1"/>
  <c r="R20" i="23"/>
  <c r="I20" i="23"/>
  <c r="B20" i="23"/>
  <c r="J20" i="23" s="1"/>
  <c r="K20" i="23" s="1"/>
  <c r="R19" i="23"/>
  <c r="I19" i="23"/>
  <c r="B19" i="23"/>
  <c r="R18" i="23"/>
  <c r="I18" i="23"/>
  <c r="B18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I12" i="23" s="1"/>
  <c r="J19" i="23" l="1"/>
  <c r="K19" i="23" s="1"/>
  <c r="J23" i="23"/>
  <c r="K23" i="23" s="1"/>
  <c r="J27" i="23"/>
  <c r="K27" i="23" s="1"/>
  <c r="J31" i="23"/>
  <c r="K31" i="23" s="1"/>
  <c r="J35" i="23"/>
  <c r="K35" i="23" s="1"/>
  <c r="J39" i="23"/>
  <c r="K39" i="23" s="1"/>
  <c r="J43" i="23"/>
  <c r="K43" i="23" s="1"/>
  <c r="J18" i="23"/>
  <c r="T24" i="24"/>
  <c r="H38" i="20" s="1"/>
  <c r="T25" i="24"/>
  <c r="H39" i="20" s="1"/>
  <c r="T33" i="24"/>
  <c r="H47" i="20" s="1"/>
  <c r="T37" i="24"/>
  <c r="H51" i="20" s="1"/>
  <c r="T18" i="24"/>
  <c r="H32" i="20" s="1"/>
  <c r="T19" i="24"/>
  <c r="H33" i="20" s="1"/>
  <c r="T26" i="24"/>
  <c r="H40" i="20" s="1"/>
  <c r="T30" i="24"/>
  <c r="H44" i="20" s="1"/>
  <c r="T34" i="24"/>
  <c r="H48" i="20" s="1"/>
  <c r="T38" i="24"/>
  <c r="H52" i="20" s="1"/>
  <c r="T42" i="24"/>
  <c r="H56" i="20" s="1"/>
  <c r="T20" i="24"/>
  <c r="H34" i="20" s="1"/>
  <c r="T21" i="24"/>
  <c r="H35" i="20" s="1"/>
  <c r="T27" i="24"/>
  <c r="H41" i="20" s="1"/>
  <c r="T31" i="24"/>
  <c r="H45" i="20" s="1"/>
  <c r="T35" i="24"/>
  <c r="H49" i="20" s="1"/>
  <c r="T39" i="24"/>
  <c r="H53" i="20" s="1"/>
  <c r="T43" i="24"/>
  <c r="H57" i="20" s="1"/>
  <c r="T22" i="24"/>
  <c r="H36" i="20" s="1"/>
  <c r="T23" i="24"/>
  <c r="H37" i="20" s="1"/>
  <c r="T28" i="24"/>
  <c r="H42" i="20" s="1"/>
  <c r="T32" i="24"/>
  <c r="H46" i="20" s="1"/>
  <c r="T36" i="24"/>
  <c r="H50" i="20" s="1"/>
  <c r="T40" i="24"/>
  <c r="H54" i="20" s="1"/>
  <c r="T44" i="24"/>
  <c r="H58" i="20" s="1"/>
  <c r="T29" i="24"/>
  <c r="H43" i="20" s="1"/>
  <c r="T41" i="24"/>
  <c r="H55" i="20" s="1"/>
  <c r="I10" i="23"/>
  <c r="J25" i="23"/>
  <c r="K25" i="23" s="1"/>
  <c r="I13" i="23"/>
  <c r="G41" i="23" s="1"/>
  <c r="I9" i="23"/>
  <c r="J26" i="23"/>
  <c r="K26" i="23" s="1"/>
  <c r="R44" i="22"/>
  <c r="I44" i="22"/>
  <c r="B44" i="22"/>
  <c r="R43" i="22"/>
  <c r="I43" i="22"/>
  <c r="B43" i="22"/>
  <c r="R42" i="22"/>
  <c r="I42" i="22"/>
  <c r="B42" i="22"/>
  <c r="R41" i="22"/>
  <c r="I41" i="22"/>
  <c r="B41" i="22"/>
  <c r="R40" i="22"/>
  <c r="I40" i="22"/>
  <c r="B40" i="22"/>
  <c r="R39" i="22"/>
  <c r="I39" i="22"/>
  <c r="B39" i="22"/>
  <c r="R38" i="22"/>
  <c r="I38" i="22"/>
  <c r="B38" i="22"/>
  <c r="R37" i="22"/>
  <c r="I37" i="22"/>
  <c r="B37" i="22"/>
  <c r="R36" i="22"/>
  <c r="I36" i="22"/>
  <c r="B36" i="22"/>
  <c r="R35" i="22"/>
  <c r="I35" i="22"/>
  <c r="B35" i="22"/>
  <c r="R34" i="22"/>
  <c r="I34" i="22"/>
  <c r="B34" i="22"/>
  <c r="R33" i="22"/>
  <c r="I33" i="22"/>
  <c r="B33" i="22"/>
  <c r="R32" i="22"/>
  <c r="I32" i="22"/>
  <c r="B32" i="22"/>
  <c r="R31" i="22"/>
  <c r="I31" i="22"/>
  <c r="B31" i="22"/>
  <c r="R30" i="22"/>
  <c r="I30" i="22"/>
  <c r="B30" i="22"/>
  <c r="R29" i="22"/>
  <c r="I29" i="22"/>
  <c r="B29" i="22"/>
  <c r="R28" i="22"/>
  <c r="I28" i="22"/>
  <c r="B28" i="22"/>
  <c r="R27" i="22"/>
  <c r="I27" i="22"/>
  <c r="B27" i="22"/>
  <c r="R26" i="22"/>
  <c r="I26" i="22"/>
  <c r="B26" i="22"/>
  <c r="R25" i="22"/>
  <c r="I25" i="22"/>
  <c r="B25" i="22"/>
  <c r="R24" i="22"/>
  <c r="I24" i="22"/>
  <c r="B24" i="22"/>
  <c r="R23" i="22"/>
  <c r="I23" i="22"/>
  <c r="B23" i="22"/>
  <c r="R22" i="22"/>
  <c r="I22" i="22"/>
  <c r="B22" i="22"/>
  <c r="R21" i="22"/>
  <c r="I21" i="22"/>
  <c r="B21" i="22"/>
  <c r="R20" i="22"/>
  <c r="I20" i="22"/>
  <c r="B20" i="22"/>
  <c r="R19" i="22"/>
  <c r="I19" i="22"/>
  <c r="B19" i="22"/>
  <c r="R18" i="22"/>
  <c r="I18" i="22"/>
  <c r="B18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I10" i="22" s="1"/>
  <c r="K18" i="23" l="1"/>
  <c r="G1" i="20"/>
  <c r="G26" i="23"/>
  <c r="J18" i="22"/>
  <c r="K18" i="22" s="1"/>
  <c r="J19" i="22"/>
  <c r="K19" i="22" s="1"/>
  <c r="J20" i="22"/>
  <c r="K20" i="22" s="1"/>
  <c r="J21" i="22"/>
  <c r="K21" i="22" s="1"/>
  <c r="J22" i="22"/>
  <c r="K22" i="22" s="1"/>
  <c r="J23" i="22"/>
  <c r="K23" i="22" s="1"/>
  <c r="J24" i="22"/>
  <c r="K24" i="22" s="1"/>
  <c r="J25" i="22"/>
  <c r="K25" i="22" s="1"/>
  <c r="J26" i="22"/>
  <c r="K26" i="22" s="1"/>
  <c r="J27" i="22"/>
  <c r="K27" i="22" s="1"/>
  <c r="J28" i="22"/>
  <c r="K28" i="22" s="1"/>
  <c r="J29" i="22"/>
  <c r="K29" i="22" s="1"/>
  <c r="J30" i="22"/>
  <c r="K30" i="22" s="1"/>
  <c r="J31" i="22"/>
  <c r="K31" i="22" s="1"/>
  <c r="J32" i="22"/>
  <c r="K32" i="22" s="1"/>
  <c r="J33" i="22"/>
  <c r="K33" i="22" s="1"/>
  <c r="J34" i="22"/>
  <c r="K34" i="22" s="1"/>
  <c r="J35" i="22"/>
  <c r="K35" i="22" s="1"/>
  <c r="J36" i="22"/>
  <c r="K36" i="22" s="1"/>
  <c r="J37" i="22"/>
  <c r="K37" i="22" s="1"/>
  <c r="J38" i="22"/>
  <c r="K38" i="22" s="1"/>
  <c r="J39" i="22"/>
  <c r="K39" i="22" s="1"/>
  <c r="J40" i="22"/>
  <c r="K40" i="22" s="1"/>
  <c r="J41" i="22"/>
  <c r="K41" i="22" s="1"/>
  <c r="J42" i="22"/>
  <c r="K42" i="22" s="1"/>
  <c r="J43" i="22"/>
  <c r="K43" i="22" s="1"/>
  <c r="J44" i="22"/>
  <c r="K44" i="22" s="1"/>
  <c r="G34" i="23"/>
  <c r="G19" i="23"/>
  <c r="G38" i="23"/>
  <c r="G23" i="23"/>
  <c r="G42" i="23"/>
  <c r="G30" i="23"/>
  <c r="G28" i="23"/>
  <c r="G20" i="23"/>
  <c r="G24" i="23"/>
  <c r="G31" i="23"/>
  <c r="G35" i="23"/>
  <c r="G39" i="23"/>
  <c r="G43" i="23"/>
  <c r="G25" i="23"/>
  <c r="G21" i="23"/>
  <c r="G27" i="23"/>
  <c r="G32" i="23"/>
  <c r="G36" i="23"/>
  <c r="G40" i="23"/>
  <c r="G44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G18" i="23"/>
  <c r="G22" i="23"/>
  <c r="G29" i="23"/>
  <c r="G33" i="23"/>
  <c r="G37" i="23"/>
  <c r="I13" i="22"/>
  <c r="I9" i="22"/>
  <c r="I12" i="22"/>
  <c r="R44" i="21"/>
  <c r="I44" i="21"/>
  <c r="B44" i="21"/>
  <c r="R43" i="21"/>
  <c r="I43" i="21"/>
  <c r="B43" i="21"/>
  <c r="R42" i="21"/>
  <c r="J42" i="21"/>
  <c r="K42" i="21" s="1"/>
  <c r="I42" i="21"/>
  <c r="B42" i="21"/>
  <c r="R41" i="21"/>
  <c r="I41" i="21"/>
  <c r="B41" i="21"/>
  <c r="R40" i="21"/>
  <c r="I40" i="21"/>
  <c r="B40" i="21"/>
  <c r="R39" i="21"/>
  <c r="I39" i="21"/>
  <c r="B39" i="21"/>
  <c r="R38" i="21"/>
  <c r="J38" i="21"/>
  <c r="K38" i="21" s="1"/>
  <c r="I38" i="21"/>
  <c r="B38" i="21"/>
  <c r="R37" i="21"/>
  <c r="I37" i="21"/>
  <c r="B37" i="21"/>
  <c r="R36" i="21"/>
  <c r="I36" i="21"/>
  <c r="B36" i="21"/>
  <c r="R35" i="21"/>
  <c r="I35" i="21"/>
  <c r="B35" i="21"/>
  <c r="R34" i="21"/>
  <c r="I34" i="21"/>
  <c r="B34" i="21"/>
  <c r="J34" i="21" s="1"/>
  <c r="K34" i="21" s="1"/>
  <c r="R33" i="21"/>
  <c r="I33" i="21"/>
  <c r="B33" i="21"/>
  <c r="R32" i="21"/>
  <c r="I32" i="21"/>
  <c r="B32" i="21"/>
  <c r="R31" i="21"/>
  <c r="I31" i="21"/>
  <c r="B31" i="21"/>
  <c r="R30" i="21"/>
  <c r="I30" i="21"/>
  <c r="B30" i="21"/>
  <c r="J30" i="21" s="1"/>
  <c r="K30" i="21" s="1"/>
  <c r="R29" i="21"/>
  <c r="I29" i="21"/>
  <c r="B29" i="21"/>
  <c r="R28" i="21"/>
  <c r="I28" i="21"/>
  <c r="B28" i="21"/>
  <c r="R27" i="21"/>
  <c r="I27" i="21"/>
  <c r="B27" i="21"/>
  <c r="J27" i="21" s="1"/>
  <c r="K27" i="21" s="1"/>
  <c r="R26" i="21"/>
  <c r="I26" i="21"/>
  <c r="B26" i="21"/>
  <c r="J26" i="21" s="1"/>
  <c r="K26" i="21" s="1"/>
  <c r="R25" i="21"/>
  <c r="I25" i="21"/>
  <c r="J25" i="21" s="1"/>
  <c r="K25" i="21" s="1"/>
  <c r="B25" i="21"/>
  <c r="R24" i="21"/>
  <c r="I24" i="21"/>
  <c r="B24" i="21"/>
  <c r="R23" i="21"/>
  <c r="I23" i="21"/>
  <c r="B23" i="21"/>
  <c r="J23" i="21" s="1"/>
  <c r="K23" i="21" s="1"/>
  <c r="R22" i="21"/>
  <c r="I22" i="21"/>
  <c r="B22" i="21"/>
  <c r="J22" i="21" s="1"/>
  <c r="K22" i="21" s="1"/>
  <c r="R21" i="21"/>
  <c r="I21" i="21"/>
  <c r="B21" i="21"/>
  <c r="R20" i="21"/>
  <c r="I20" i="21"/>
  <c r="B20" i="21"/>
  <c r="R19" i="21"/>
  <c r="I19" i="21"/>
  <c r="B19" i="21"/>
  <c r="J19" i="21" s="1"/>
  <c r="K19" i="21" s="1"/>
  <c r="R18" i="21"/>
  <c r="I18" i="21"/>
  <c r="B18" i="21"/>
  <c r="J18" i="21" s="1"/>
  <c r="K18" i="21" s="1"/>
  <c r="F15" i="21"/>
  <c r="F14" i="21"/>
  <c r="F13" i="21"/>
  <c r="I12" i="21"/>
  <c r="F12" i="21"/>
  <c r="F11" i="21"/>
  <c r="F10" i="21"/>
  <c r="F9" i="21"/>
  <c r="F8" i="21"/>
  <c r="F7" i="21"/>
  <c r="F6" i="21"/>
  <c r="F5" i="21"/>
  <c r="F4" i="21"/>
  <c r="F3" i="21"/>
  <c r="I9" i="21" s="1"/>
  <c r="J39" i="21" l="1"/>
  <c r="K39" i="21" s="1"/>
  <c r="J21" i="21"/>
  <c r="K21" i="21" s="1"/>
  <c r="J33" i="21"/>
  <c r="K33" i="21" s="1"/>
  <c r="J37" i="21"/>
  <c r="K37" i="21" s="1"/>
  <c r="J20" i="21"/>
  <c r="K20" i="21" s="1"/>
  <c r="J24" i="21"/>
  <c r="K24" i="21" s="1"/>
  <c r="J28" i="21"/>
  <c r="K28" i="21" s="1"/>
  <c r="J32" i="21"/>
  <c r="K32" i="21" s="1"/>
  <c r="J36" i="21"/>
  <c r="K36" i="21" s="1"/>
  <c r="J40" i="21"/>
  <c r="K40" i="21" s="1"/>
  <c r="J41" i="21"/>
  <c r="K41" i="21" s="1"/>
  <c r="J44" i="21"/>
  <c r="K44" i="21" s="1"/>
  <c r="T20" i="23"/>
  <c r="G34" i="20" s="1"/>
  <c r="T24" i="23"/>
  <c r="G38" i="20" s="1"/>
  <c r="T28" i="23"/>
  <c r="G42" i="20" s="1"/>
  <c r="T32" i="23"/>
  <c r="G46" i="20" s="1"/>
  <c r="T36" i="23"/>
  <c r="G50" i="20" s="1"/>
  <c r="T40" i="23"/>
  <c r="G54" i="20" s="1"/>
  <c r="T44" i="23"/>
  <c r="G58" i="20" s="1"/>
  <c r="T21" i="23"/>
  <c r="G35" i="20" s="1"/>
  <c r="T25" i="23"/>
  <c r="G39" i="20" s="1"/>
  <c r="T29" i="23"/>
  <c r="G43" i="20" s="1"/>
  <c r="T33" i="23"/>
  <c r="G47" i="20" s="1"/>
  <c r="T37" i="23"/>
  <c r="G51" i="20" s="1"/>
  <c r="T41" i="23"/>
  <c r="G55" i="20" s="1"/>
  <c r="T18" i="23"/>
  <c r="G32" i="20" s="1"/>
  <c r="T22" i="23"/>
  <c r="G36" i="20" s="1"/>
  <c r="T26" i="23"/>
  <c r="G40" i="20" s="1"/>
  <c r="T30" i="23"/>
  <c r="G44" i="20" s="1"/>
  <c r="T34" i="23"/>
  <c r="G48" i="20" s="1"/>
  <c r="T38" i="23"/>
  <c r="G52" i="20" s="1"/>
  <c r="T42" i="23"/>
  <c r="G56" i="20" s="1"/>
  <c r="T19" i="23"/>
  <c r="G33" i="20" s="1"/>
  <c r="T23" i="23"/>
  <c r="G37" i="20" s="1"/>
  <c r="T27" i="23"/>
  <c r="G41" i="20" s="1"/>
  <c r="T31" i="23"/>
  <c r="G45" i="20" s="1"/>
  <c r="T35" i="23"/>
  <c r="G49" i="20" s="1"/>
  <c r="T39" i="23"/>
  <c r="G53" i="20" s="1"/>
  <c r="T43" i="23"/>
  <c r="G57" i="20" s="1"/>
  <c r="J29" i="21"/>
  <c r="K29" i="21" s="1"/>
  <c r="J31" i="21"/>
  <c r="K31" i="21" s="1"/>
  <c r="J35" i="21"/>
  <c r="K35" i="21" s="1"/>
  <c r="J43" i="21"/>
  <c r="K43" i="21" s="1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6" i="22"/>
  <c r="G24" i="22"/>
  <c r="G23" i="22"/>
  <c r="G22" i="22"/>
  <c r="G21" i="22"/>
  <c r="G20" i="22"/>
  <c r="G19" i="22"/>
  <c r="G18" i="22"/>
  <c r="G27" i="22"/>
  <c r="G2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I10" i="21"/>
  <c r="F43" i="21" s="1"/>
  <c r="I13" i="21"/>
  <c r="G24" i="21" s="1"/>
  <c r="T21" i="22" l="1"/>
  <c r="F35" i="20" s="1"/>
  <c r="T25" i="22"/>
  <c r="F39" i="20" s="1"/>
  <c r="T29" i="22"/>
  <c r="F43" i="20" s="1"/>
  <c r="T33" i="22"/>
  <c r="F47" i="20" s="1"/>
  <c r="T37" i="22"/>
  <c r="F51" i="20" s="1"/>
  <c r="T41" i="22"/>
  <c r="F55" i="20" s="1"/>
  <c r="T18" i="22"/>
  <c r="F32" i="20" s="1"/>
  <c r="T22" i="22"/>
  <c r="F36" i="20" s="1"/>
  <c r="T26" i="22"/>
  <c r="F40" i="20" s="1"/>
  <c r="T30" i="22"/>
  <c r="F44" i="20" s="1"/>
  <c r="T34" i="22"/>
  <c r="F48" i="20" s="1"/>
  <c r="T38" i="22"/>
  <c r="F52" i="20" s="1"/>
  <c r="T42" i="22"/>
  <c r="F56" i="20" s="1"/>
  <c r="T19" i="22"/>
  <c r="F33" i="20" s="1"/>
  <c r="T23" i="22"/>
  <c r="F37" i="20" s="1"/>
  <c r="T27" i="22"/>
  <c r="F41" i="20" s="1"/>
  <c r="T31" i="22"/>
  <c r="F45" i="20" s="1"/>
  <c r="T35" i="22"/>
  <c r="F49" i="20" s="1"/>
  <c r="T39" i="22"/>
  <c r="F53" i="20" s="1"/>
  <c r="T43" i="22"/>
  <c r="F57" i="20" s="1"/>
  <c r="T20" i="22"/>
  <c r="F34" i="20" s="1"/>
  <c r="T24" i="22"/>
  <c r="F38" i="20" s="1"/>
  <c r="T28" i="22"/>
  <c r="F42" i="20" s="1"/>
  <c r="T32" i="22"/>
  <c r="F46" i="20" s="1"/>
  <c r="T36" i="22"/>
  <c r="F50" i="20" s="1"/>
  <c r="T40" i="22"/>
  <c r="F54" i="20" s="1"/>
  <c r="T44" i="22"/>
  <c r="F58" i="20" s="1"/>
  <c r="F26" i="21"/>
  <c r="F37" i="21"/>
  <c r="T37" i="21" s="1"/>
  <c r="F20" i="21"/>
  <c r="F30" i="21"/>
  <c r="F41" i="21"/>
  <c r="F21" i="21"/>
  <c r="T21" i="21" s="1"/>
  <c r="F32" i="21"/>
  <c r="T32" i="21" s="1"/>
  <c r="F42" i="21"/>
  <c r="T42" i="21" s="1"/>
  <c r="F25" i="21"/>
  <c r="T25" i="21" s="1"/>
  <c r="F36" i="21"/>
  <c r="F22" i="21"/>
  <c r="F28" i="21"/>
  <c r="T28" i="21" s="1"/>
  <c r="F33" i="21"/>
  <c r="T33" i="21" s="1"/>
  <c r="F38" i="21"/>
  <c r="T38" i="21" s="1"/>
  <c r="F44" i="21"/>
  <c r="T44" i="21" s="1"/>
  <c r="F18" i="21"/>
  <c r="T18" i="21" s="1"/>
  <c r="F24" i="21"/>
  <c r="F29" i="21"/>
  <c r="T29" i="21" s="1"/>
  <c r="F34" i="21"/>
  <c r="F40" i="21"/>
  <c r="T40" i="21" s="1"/>
  <c r="T43" i="21"/>
  <c r="G21" i="21"/>
  <c r="G31" i="21"/>
  <c r="G20" i="21"/>
  <c r="G28" i="21"/>
  <c r="G32" i="21"/>
  <c r="G40" i="21"/>
  <c r="G23" i="21"/>
  <c r="G19" i="21"/>
  <c r="G26" i="21"/>
  <c r="G29" i="21"/>
  <c r="G33" i="21"/>
  <c r="G37" i="21"/>
  <c r="G41" i="21"/>
  <c r="G22" i="21"/>
  <c r="G18" i="21"/>
  <c r="G30" i="21"/>
  <c r="G34" i="21"/>
  <c r="G38" i="21"/>
  <c r="G42" i="21"/>
  <c r="F19" i="21"/>
  <c r="F23" i="21"/>
  <c r="F27" i="21"/>
  <c r="F31" i="21"/>
  <c r="F35" i="21"/>
  <c r="F39" i="21"/>
  <c r="G27" i="21"/>
  <c r="G39" i="21"/>
  <c r="G36" i="21"/>
  <c r="G44" i="21"/>
  <c r="G25" i="21"/>
  <c r="G35" i="21"/>
  <c r="G43" i="21"/>
  <c r="T30" i="21" l="1"/>
  <c r="T26" i="21"/>
  <c r="T41" i="21"/>
  <c r="T36" i="21"/>
  <c r="T20" i="21"/>
  <c r="T34" i="21"/>
  <c r="T24" i="21"/>
  <c r="T22" i="21"/>
  <c r="T27" i="21"/>
  <c r="T39" i="21"/>
  <c r="T23" i="21"/>
  <c r="T35" i="21"/>
  <c r="T19" i="21"/>
  <c r="T31" i="21"/>
  <c r="L59" i="5"/>
  <c r="G59" i="5" s="1"/>
  <c r="H59" i="5" s="1"/>
  <c r="L58" i="5"/>
  <c r="G58" i="5" s="1"/>
  <c r="H58" i="5" s="1"/>
  <c r="L57" i="5"/>
  <c r="G57" i="5" s="1"/>
  <c r="H57" i="5" s="1"/>
  <c r="L56" i="5"/>
  <c r="G56" i="5" s="1"/>
  <c r="H56" i="5" s="1"/>
  <c r="L55" i="5"/>
  <c r="G55" i="5" s="1"/>
  <c r="H55" i="5" s="1"/>
  <c r="L54" i="5"/>
  <c r="G54" i="5" s="1"/>
  <c r="H54" i="5" s="1"/>
  <c r="L53" i="5"/>
  <c r="G53" i="5" s="1"/>
  <c r="H53" i="5" s="1"/>
  <c r="L52" i="5"/>
  <c r="G52" i="5" s="1"/>
  <c r="H52" i="5" s="1"/>
  <c r="L51" i="5"/>
  <c r="G51" i="5" s="1"/>
  <c r="H51" i="5" s="1"/>
  <c r="L50" i="5"/>
  <c r="G50" i="5" s="1"/>
  <c r="H50" i="5" s="1"/>
  <c r="L49" i="5"/>
  <c r="G49" i="5" s="1"/>
  <c r="H49" i="5" s="1"/>
  <c r="L48" i="5"/>
  <c r="G48" i="5" s="1"/>
  <c r="H48" i="5" s="1"/>
  <c r="L47" i="5"/>
  <c r="G47" i="5" s="1"/>
  <c r="H47" i="5" s="1"/>
  <c r="L46" i="5"/>
  <c r="G46" i="5" s="1"/>
  <c r="H46" i="5" s="1"/>
  <c r="L45" i="5"/>
  <c r="G45" i="5" s="1"/>
  <c r="H45" i="5" s="1"/>
  <c r="L44" i="5"/>
  <c r="G44" i="5" s="1"/>
  <c r="H44" i="5" s="1"/>
  <c r="L43" i="5"/>
  <c r="G43" i="5" s="1"/>
  <c r="H43" i="5" s="1"/>
  <c r="L42" i="5"/>
  <c r="G42" i="5" s="1"/>
  <c r="H42" i="5" s="1"/>
  <c r="L41" i="5"/>
  <c r="G41" i="5" s="1"/>
  <c r="H41" i="5" s="1"/>
  <c r="L40" i="5"/>
  <c r="G40" i="5" s="1"/>
  <c r="H40" i="5" s="1"/>
  <c r="L39" i="5"/>
  <c r="G39" i="5" s="1"/>
  <c r="H39" i="5" s="1"/>
  <c r="L38" i="5"/>
  <c r="G38" i="5" s="1"/>
  <c r="H38" i="5" s="1"/>
  <c r="L37" i="5"/>
  <c r="G37" i="5" s="1"/>
  <c r="H37" i="5" s="1"/>
  <c r="L36" i="5"/>
  <c r="G36" i="5" s="1"/>
  <c r="H36" i="5" s="1"/>
  <c r="L35" i="5"/>
  <c r="G35" i="5" s="1"/>
  <c r="H35" i="5" s="1"/>
  <c r="L34" i="5"/>
  <c r="G34" i="5" s="1"/>
  <c r="H34" i="5" s="1"/>
  <c r="L33" i="5"/>
  <c r="G33" i="5" s="1"/>
  <c r="H33" i="5" s="1"/>
  <c r="R44" i="17"/>
  <c r="I44" i="17"/>
  <c r="B44" i="17"/>
  <c r="R43" i="17"/>
  <c r="I43" i="17"/>
  <c r="B43" i="17"/>
  <c r="R42" i="17"/>
  <c r="I42" i="17"/>
  <c r="B42" i="17"/>
  <c r="R41" i="17"/>
  <c r="I41" i="17"/>
  <c r="B41" i="17"/>
  <c r="R40" i="17"/>
  <c r="I40" i="17"/>
  <c r="B40" i="17"/>
  <c r="R39" i="17"/>
  <c r="I39" i="17"/>
  <c r="B39" i="17"/>
  <c r="R38" i="17"/>
  <c r="I38" i="17"/>
  <c r="B38" i="17"/>
  <c r="R37" i="17"/>
  <c r="I37" i="17"/>
  <c r="B37" i="17"/>
  <c r="R36" i="17"/>
  <c r="I36" i="17"/>
  <c r="B36" i="17"/>
  <c r="R35" i="17"/>
  <c r="I35" i="17"/>
  <c r="B35" i="17"/>
  <c r="R34" i="17"/>
  <c r="I34" i="17"/>
  <c r="B34" i="17"/>
  <c r="R33" i="17"/>
  <c r="I33" i="17"/>
  <c r="B33" i="17"/>
  <c r="R32" i="17"/>
  <c r="I32" i="17"/>
  <c r="B32" i="17"/>
  <c r="R31" i="17"/>
  <c r="I31" i="17"/>
  <c r="B31" i="17"/>
  <c r="R30" i="17"/>
  <c r="I30" i="17"/>
  <c r="B30" i="17"/>
  <c r="R29" i="17"/>
  <c r="I29" i="17"/>
  <c r="B29" i="17"/>
  <c r="R28" i="17"/>
  <c r="I28" i="17"/>
  <c r="B28" i="17"/>
  <c r="R27" i="17"/>
  <c r="I27" i="17"/>
  <c r="B27" i="17"/>
  <c r="R26" i="17"/>
  <c r="I26" i="17"/>
  <c r="B26" i="17"/>
  <c r="R25" i="17"/>
  <c r="I25" i="17"/>
  <c r="B25" i="17"/>
  <c r="R24" i="17"/>
  <c r="I24" i="17"/>
  <c r="B24" i="17"/>
  <c r="R23" i="17"/>
  <c r="I23" i="17"/>
  <c r="B23" i="17"/>
  <c r="R22" i="17"/>
  <c r="I22" i="17"/>
  <c r="B22" i="17"/>
  <c r="R21" i="17"/>
  <c r="I21" i="17"/>
  <c r="B21" i="17"/>
  <c r="R20" i="17"/>
  <c r="I20" i="17"/>
  <c r="B20" i="17"/>
  <c r="R19" i="17"/>
  <c r="I19" i="17"/>
  <c r="B19" i="17"/>
  <c r="R18" i="17"/>
  <c r="I18" i="17"/>
  <c r="B18" i="17"/>
  <c r="F15" i="17"/>
  <c r="F14" i="17"/>
  <c r="F13" i="17"/>
  <c r="F12" i="17"/>
  <c r="F11" i="17"/>
  <c r="F10" i="17"/>
  <c r="I9" i="17"/>
  <c r="F9" i="17"/>
  <c r="F8" i="17"/>
  <c r="F7" i="17"/>
  <c r="F6" i="17"/>
  <c r="F5" i="17"/>
  <c r="F4" i="17"/>
  <c r="F3" i="17"/>
  <c r="I10" i="17" s="1"/>
  <c r="F24" i="17" l="1"/>
  <c r="T24" i="17" s="1"/>
  <c r="J19" i="17"/>
  <c r="K19" i="17" s="1"/>
  <c r="J20" i="17"/>
  <c r="K20" i="17" s="1"/>
  <c r="J21" i="17"/>
  <c r="K21" i="17" s="1"/>
  <c r="J22" i="17"/>
  <c r="K22" i="17" s="1"/>
  <c r="J23" i="17"/>
  <c r="K23" i="17" s="1"/>
  <c r="J24" i="17"/>
  <c r="K24" i="17" s="1"/>
  <c r="J27" i="17"/>
  <c r="K27" i="17" s="1"/>
  <c r="J28" i="17"/>
  <c r="K28" i="17" s="1"/>
  <c r="J29" i="17"/>
  <c r="K29" i="17" s="1"/>
  <c r="J30" i="17"/>
  <c r="K30" i="17" s="1"/>
  <c r="J31" i="17"/>
  <c r="K31" i="17" s="1"/>
  <c r="J32" i="17"/>
  <c r="K32" i="17" s="1"/>
  <c r="J33" i="17"/>
  <c r="K33" i="17" s="1"/>
  <c r="J34" i="17"/>
  <c r="K34" i="17" s="1"/>
  <c r="J35" i="17"/>
  <c r="K35" i="17" s="1"/>
  <c r="J36" i="17"/>
  <c r="K36" i="17" s="1"/>
  <c r="J37" i="17"/>
  <c r="K37" i="17" s="1"/>
  <c r="J38" i="17"/>
  <c r="K38" i="17" s="1"/>
  <c r="J39" i="17"/>
  <c r="K39" i="17" s="1"/>
  <c r="J40" i="17"/>
  <c r="K40" i="17" s="1"/>
  <c r="J41" i="17"/>
  <c r="K41" i="17" s="1"/>
  <c r="J42" i="17"/>
  <c r="K42" i="17" s="1"/>
  <c r="J43" i="17"/>
  <c r="K43" i="17" s="1"/>
  <c r="J44" i="17"/>
  <c r="K44" i="17" s="1"/>
  <c r="J18" i="17"/>
  <c r="K18" i="17" s="1"/>
  <c r="I13" i="17"/>
  <c r="F18" i="17"/>
  <c r="F19" i="17"/>
  <c r="F20" i="17"/>
  <c r="F21" i="17"/>
  <c r="F22" i="17"/>
  <c r="F23" i="17"/>
  <c r="I12" i="17"/>
  <c r="J26" i="17"/>
  <c r="K26" i="17" s="1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J25" i="17"/>
  <c r="K25" i="17" s="1"/>
  <c r="R44" i="16"/>
  <c r="I44" i="16"/>
  <c r="B44" i="16"/>
  <c r="R43" i="16"/>
  <c r="I43" i="16"/>
  <c r="B43" i="16"/>
  <c r="R42" i="16"/>
  <c r="I42" i="16"/>
  <c r="B42" i="16"/>
  <c r="R41" i="16"/>
  <c r="I41" i="16"/>
  <c r="B41" i="16"/>
  <c r="R40" i="16"/>
  <c r="I40" i="16"/>
  <c r="B40" i="16"/>
  <c r="R39" i="16"/>
  <c r="I39" i="16"/>
  <c r="B39" i="16"/>
  <c r="R38" i="16"/>
  <c r="I38" i="16"/>
  <c r="B38" i="16"/>
  <c r="R37" i="16"/>
  <c r="I37" i="16"/>
  <c r="B37" i="16"/>
  <c r="R36" i="16"/>
  <c r="I36" i="16"/>
  <c r="B36" i="16"/>
  <c r="R35" i="16"/>
  <c r="I35" i="16"/>
  <c r="B35" i="16"/>
  <c r="R34" i="16"/>
  <c r="I34" i="16"/>
  <c r="B34" i="16"/>
  <c r="R33" i="16"/>
  <c r="I33" i="16"/>
  <c r="B33" i="16"/>
  <c r="R32" i="16"/>
  <c r="I32" i="16"/>
  <c r="B32" i="16"/>
  <c r="R31" i="16"/>
  <c r="I31" i="16"/>
  <c r="B31" i="16"/>
  <c r="R30" i="16"/>
  <c r="I30" i="16"/>
  <c r="B30" i="16"/>
  <c r="J30" i="16" s="1"/>
  <c r="K30" i="16" s="1"/>
  <c r="R29" i="16"/>
  <c r="I29" i="16"/>
  <c r="B29" i="16"/>
  <c r="R28" i="16"/>
  <c r="I28" i="16"/>
  <c r="B28" i="16"/>
  <c r="R27" i="16"/>
  <c r="I27" i="16"/>
  <c r="B27" i="16"/>
  <c r="R26" i="16"/>
  <c r="I26" i="16"/>
  <c r="B26" i="16"/>
  <c r="R25" i="16"/>
  <c r="I25" i="16"/>
  <c r="B25" i="16"/>
  <c r="R24" i="16"/>
  <c r="I24" i="16"/>
  <c r="B24" i="16"/>
  <c r="R23" i="16"/>
  <c r="I23" i="16"/>
  <c r="B23" i="16"/>
  <c r="R22" i="16"/>
  <c r="I22" i="16"/>
  <c r="B22" i="16"/>
  <c r="R21" i="16"/>
  <c r="I21" i="16"/>
  <c r="B21" i="16"/>
  <c r="R20" i="16"/>
  <c r="I20" i="16"/>
  <c r="B20" i="16"/>
  <c r="R19" i="16"/>
  <c r="I19" i="16"/>
  <c r="B19" i="16"/>
  <c r="R18" i="16"/>
  <c r="I18" i="16"/>
  <c r="B18" i="16"/>
  <c r="J18" i="16" s="1"/>
  <c r="K18" i="16" s="1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I12" i="16" s="1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18" i="15"/>
  <c r="I19" i="15"/>
  <c r="J19" i="15"/>
  <c r="K19" i="15" s="1"/>
  <c r="R19" i="15"/>
  <c r="I20" i="15"/>
  <c r="J20" i="15"/>
  <c r="K20" i="15" s="1"/>
  <c r="R20" i="15"/>
  <c r="I21" i="15"/>
  <c r="R21" i="15"/>
  <c r="I22" i="15"/>
  <c r="J22" i="15" s="1"/>
  <c r="K22" i="15" s="1"/>
  <c r="R22" i="15"/>
  <c r="I23" i="15"/>
  <c r="R23" i="15"/>
  <c r="I24" i="15"/>
  <c r="J24" i="15" s="1"/>
  <c r="K24" i="15" s="1"/>
  <c r="R24" i="15"/>
  <c r="I25" i="15"/>
  <c r="R25" i="15"/>
  <c r="I26" i="15"/>
  <c r="J26" i="15" s="1"/>
  <c r="K26" i="15" s="1"/>
  <c r="R26" i="15"/>
  <c r="I27" i="15"/>
  <c r="R27" i="15"/>
  <c r="I28" i="15"/>
  <c r="J28" i="15" s="1"/>
  <c r="K28" i="15" s="1"/>
  <c r="R28" i="15"/>
  <c r="I29" i="15"/>
  <c r="R29" i="15"/>
  <c r="I30" i="15"/>
  <c r="J30" i="15" s="1"/>
  <c r="K30" i="15" s="1"/>
  <c r="R30" i="15"/>
  <c r="I31" i="15"/>
  <c r="R31" i="15"/>
  <c r="I32" i="15"/>
  <c r="R32" i="15"/>
  <c r="I33" i="15"/>
  <c r="R33" i="15"/>
  <c r="I34" i="15"/>
  <c r="J34" i="15" s="1"/>
  <c r="K34" i="15" s="1"/>
  <c r="R34" i="15"/>
  <c r="I35" i="15"/>
  <c r="R35" i="15"/>
  <c r="I36" i="15"/>
  <c r="R36" i="15"/>
  <c r="I37" i="15"/>
  <c r="R37" i="15"/>
  <c r="I38" i="15"/>
  <c r="R38" i="15"/>
  <c r="I39" i="15"/>
  <c r="R39" i="15"/>
  <c r="I40" i="15"/>
  <c r="R40" i="15"/>
  <c r="I41" i="15"/>
  <c r="R41" i="15"/>
  <c r="I42" i="15"/>
  <c r="J42" i="15" s="1"/>
  <c r="K42" i="15" s="1"/>
  <c r="R42" i="15"/>
  <c r="I43" i="15"/>
  <c r="R43" i="15"/>
  <c r="I44" i="15"/>
  <c r="R44" i="15"/>
  <c r="L15" i="5"/>
  <c r="G15" i="5" s="1"/>
  <c r="H15" i="5" s="1"/>
  <c r="L30" i="16" s="1"/>
  <c r="L16" i="5"/>
  <c r="G16" i="5" s="1"/>
  <c r="H16" i="5" s="1"/>
  <c r="L31" i="15" s="1"/>
  <c r="L17" i="5"/>
  <c r="G17" i="5" s="1"/>
  <c r="H17" i="5" s="1"/>
  <c r="L18" i="5"/>
  <c r="G18" i="5" s="1"/>
  <c r="H18" i="5" s="1"/>
  <c r="L33" i="16" s="1"/>
  <c r="L19" i="5"/>
  <c r="G19" i="5" s="1"/>
  <c r="H19" i="5" s="1"/>
  <c r="L34" i="16" s="1"/>
  <c r="L20" i="5"/>
  <c r="G20" i="5" s="1"/>
  <c r="H20" i="5" s="1"/>
  <c r="L35" i="16" s="1"/>
  <c r="L21" i="5"/>
  <c r="G21" i="5" s="1"/>
  <c r="H21" i="5" s="1"/>
  <c r="L22" i="5"/>
  <c r="G22" i="5" s="1"/>
  <c r="H22" i="5" s="1"/>
  <c r="L37" i="16" s="1"/>
  <c r="L23" i="5"/>
  <c r="G23" i="5" s="1"/>
  <c r="H23" i="5" s="1"/>
  <c r="L38" i="16" s="1"/>
  <c r="L24" i="5"/>
  <c r="G24" i="5" s="1"/>
  <c r="H24" i="5" s="1"/>
  <c r="L39" i="16" s="1"/>
  <c r="L25" i="5"/>
  <c r="G25" i="5" s="1"/>
  <c r="H25" i="5" s="1"/>
  <c r="L26" i="5"/>
  <c r="G26" i="5" s="1"/>
  <c r="H26" i="5" s="1"/>
  <c r="L41" i="16" s="1"/>
  <c r="L27" i="5"/>
  <c r="G27" i="5" s="1"/>
  <c r="H27" i="5" s="1"/>
  <c r="L42" i="16" s="1"/>
  <c r="L28" i="5"/>
  <c r="G28" i="5" s="1"/>
  <c r="H28" i="5" s="1"/>
  <c r="L43" i="16" s="1"/>
  <c r="L29" i="5"/>
  <c r="G29" i="5" s="1"/>
  <c r="H29" i="5" s="1"/>
  <c r="J39" i="15" l="1"/>
  <c r="K39" i="15" s="1"/>
  <c r="J23" i="15"/>
  <c r="K23" i="15" s="1"/>
  <c r="J26" i="16"/>
  <c r="K26" i="16" s="1"/>
  <c r="J25" i="16"/>
  <c r="K25" i="16" s="1"/>
  <c r="J29" i="16"/>
  <c r="K29" i="16" s="1"/>
  <c r="J28" i="16"/>
  <c r="K28" i="16" s="1"/>
  <c r="J27" i="16"/>
  <c r="K27" i="16" s="1"/>
  <c r="J37" i="15"/>
  <c r="K37" i="15" s="1"/>
  <c r="L32" i="27"/>
  <c r="M32" i="27" s="1"/>
  <c r="L32" i="26"/>
  <c r="M32" i="26" s="1"/>
  <c r="L32" i="24"/>
  <c r="M32" i="24" s="1"/>
  <c r="L32" i="23"/>
  <c r="M32" i="23" s="1"/>
  <c r="L32" i="22"/>
  <c r="M32" i="22" s="1"/>
  <c r="L32" i="21"/>
  <c r="M32" i="21" s="1"/>
  <c r="L32" i="17"/>
  <c r="P47" i="5"/>
  <c r="L32" i="15"/>
  <c r="L32" i="16"/>
  <c r="L44" i="27"/>
  <c r="M44" i="27" s="1"/>
  <c r="L44" i="26"/>
  <c r="M44" i="26" s="1"/>
  <c r="L44" i="24"/>
  <c r="M44" i="24" s="1"/>
  <c r="L44" i="23"/>
  <c r="M44" i="23" s="1"/>
  <c r="L44" i="22"/>
  <c r="M44" i="22" s="1"/>
  <c r="L44" i="21"/>
  <c r="M44" i="21" s="1"/>
  <c r="L44" i="17"/>
  <c r="P59" i="5"/>
  <c r="L40" i="27"/>
  <c r="M40" i="27" s="1"/>
  <c r="L40" i="26"/>
  <c r="M40" i="26" s="1"/>
  <c r="L40" i="24"/>
  <c r="M40" i="24" s="1"/>
  <c r="L40" i="23"/>
  <c r="M40" i="23" s="1"/>
  <c r="L40" i="22"/>
  <c r="M40" i="22" s="1"/>
  <c r="L40" i="21"/>
  <c r="M40" i="21" s="1"/>
  <c r="L40" i="17"/>
  <c r="M40" i="17" s="1"/>
  <c r="P55" i="5"/>
  <c r="L36" i="27"/>
  <c r="M36" i="27" s="1"/>
  <c r="L36" i="26"/>
  <c r="M36" i="26" s="1"/>
  <c r="L36" i="24"/>
  <c r="M36" i="24" s="1"/>
  <c r="L36" i="23"/>
  <c r="M36" i="23" s="1"/>
  <c r="L36" i="22"/>
  <c r="M36" i="22" s="1"/>
  <c r="L36" i="21"/>
  <c r="M36" i="21" s="1"/>
  <c r="L36" i="17"/>
  <c r="P51" i="5"/>
  <c r="L43" i="15"/>
  <c r="L38" i="15"/>
  <c r="L34" i="15"/>
  <c r="L30" i="15"/>
  <c r="L31" i="16"/>
  <c r="L36" i="16"/>
  <c r="L40" i="16"/>
  <c r="L44" i="16"/>
  <c r="L43" i="27"/>
  <c r="M43" i="27" s="1"/>
  <c r="L43" i="26"/>
  <c r="M43" i="26" s="1"/>
  <c r="L43" i="24"/>
  <c r="M43" i="24" s="1"/>
  <c r="L43" i="23"/>
  <c r="M43" i="23" s="1"/>
  <c r="L43" i="22"/>
  <c r="M43" i="22" s="1"/>
  <c r="L43" i="21"/>
  <c r="M43" i="21" s="1"/>
  <c r="L43" i="17"/>
  <c r="M43" i="17" s="1"/>
  <c r="P58" i="5"/>
  <c r="L39" i="27"/>
  <c r="M39" i="27" s="1"/>
  <c r="L39" i="26"/>
  <c r="M39" i="26" s="1"/>
  <c r="L39" i="24"/>
  <c r="M39" i="24" s="1"/>
  <c r="L39" i="23"/>
  <c r="M39" i="23" s="1"/>
  <c r="L39" i="22"/>
  <c r="M39" i="22" s="1"/>
  <c r="L39" i="21"/>
  <c r="M39" i="21" s="1"/>
  <c r="L39" i="17"/>
  <c r="P54" i="5"/>
  <c r="L35" i="27"/>
  <c r="M35" i="27" s="1"/>
  <c r="L35" i="26"/>
  <c r="M35" i="26" s="1"/>
  <c r="L35" i="24"/>
  <c r="M35" i="24" s="1"/>
  <c r="L35" i="23"/>
  <c r="M35" i="23" s="1"/>
  <c r="L35" i="22"/>
  <c r="M35" i="22" s="1"/>
  <c r="L35" i="21"/>
  <c r="M35" i="21" s="1"/>
  <c r="L35" i="17"/>
  <c r="M35" i="17" s="1"/>
  <c r="P50" i="5"/>
  <c r="L44" i="15"/>
  <c r="L39" i="15"/>
  <c r="L35" i="15"/>
  <c r="L42" i="27"/>
  <c r="M42" i="27" s="1"/>
  <c r="L42" i="26"/>
  <c r="M42" i="26" s="1"/>
  <c r="L42" i="24"/>
  <c r="M42" i="24" s="1"/>
  <c r="L42" i="23"/>
  <c r="M42" i="23" s="1"/>
  <c r="L42" i="22"/>
  <c r="M42" i="22" s="1"/>
  <c r="L42" i="21"/>
  <c r="M42" i="21" s="1"/>
  <c r="P57" i="5"/>
  <c r="L42" i="17"/>
  <c r="L38" i="27"/>
  <c r="M38" i="27" s="1"/>
  <c r="L38" i="26"/>
  <c r="M38" i="26" s="1"/>
  <c r="L38" i="24"/>
  <c r="M38" i="24" s="1"/>
  <c r="L38" i="23"/>
  <c r="M38" i="23" s="1"/>
  <c r="L38" i="22"/>
  <c r="M38" i="22" s="1"/>
  <c r="L38" i="21"/>
  <c r="M38" i="21" s="1"/>
  <c r="P53" i="5"/>
  <c r="L38" i="17"/>
  <c r="M38" i="17" s="1"/>
  <c r="L34" i="27"/>
  <c r="M34" i="27" s="1"/>
  <c r="L34" i="26"/>
  <c r="M34" i="26" s="1"/>
  <c r="L34" i="24"/>
  <c r="M34" i="24" s="1"/>
  <c r="L34" i="23"/>
  <c r="M34" i="23" s="1"/>
  <c r="L34" i="22"/>
  <c r="M34" i="22" s="1"/>
  <c r="L34" i="21"/>
  <c r="M34" i="21" s="1"/>
  <c r="P49" i="5"/>
  <c r="L34" i="17"/>
  <c r="L31" i="27"/>
  <c r="M31" i="27" s="1"/>
  <c r="L31" i="26"/>
  <c r="M31" i="26" s="1"/>
  <c r="L31" i="24"/>
  <c r="M31" i="24" s="1"/>
  <c r="L31" i="23"/>
  <c r="M31" i="23" s="1"/>
  <c r="L31" i="22"/>
  <c r="M31" i="22" s="1"/>
  <c r="L31" i="21"/>
  <c r="M31" i="21" s="1"/>
  <c r="L31" i="17"/>
  <c r="M31" i="17" s="1"/>
  <c r="P46" i="5"/>
  <c r="L40" i="15"/>
  <c r="L36" i="15"/>
  <c r="L41" i="27"/>
  <c r="M41" i="27" s="1"/>
  <c r="L41" i="26"/>
  <c r="M41" i="26" s="1"/>
  <c r="L41" i="24"/>
  <c r="M41" i="24" s="1"/>
  <c r="L41" i="23"/>
  <c r="M41" i="23" s="1"/>
  <c r="L41" i="22"/>
  <c r="M41" i="22" s="1"/>
  <c r="L41" i="21"/>
  <c r="M41" i="21" s="1"/>
  <c r="L41" i="17"/>
  <c r="M41" i="17" s="1"/>
  <c r="P56" i="5"/>
  <c r="L37" i="27"/>
  <c r="M37" i="27" s="1"/>
  <c r="L37" i="26"/>
  <c r="M37" i="26" s="1"/>
  <c r="L37" i="24"/>
  <c r="M37" i="24" s="1"/>
  <c r="L37" i="23"/>
  <c r="M37" i="23" s="1"/>
  <c r="L37" i="22"/>
  <c r="M37" i="22" s="1"/>
  <c r="L37" i="21"/>
  <c r="M37" i="21" s="1"/>
  <c r="L37" i="17"/>
  <c r="M37" i="17" s="1"/>
  <c r="P52" i="5"/>
  <c r="L33" i="27"/>
  <c r="M33" i="27" s="1"/>
  <c r="L33" i="26"/>
  <c r="M33" i="26" s="1"/>
  <c r="L33" i="24"/>
  <c r="M33" i="24" s="1"/>
  <c r="L33" i="23"/>
  <c r="M33" i="23" s="1"/>
  <c r="L33" i="22"/>
  <c r="M33" i="22" s="1"/>
  <c r="L33" i="21"/>
  <c r="M33" i="21" s="1"/>
  <c r="L33" i="17"/>
  <c r="M33" i="17" s="1"/>
  <c r="P48" i="5"/>
  <c r="L30" i="27"/>
  <c r="M30" i="27" s="1"/>
  <c r="L30" i="26"/>
  <c r="M30" i="26" s="1"/>
  <c r="L30" i="24"/>
  <c r="M30" i="24" s="1"/>
  <c r="L30" i="23"/>
  <c r="M30" i="23" s="1"/>
  <c r="L30" i="22"/>
  <c r="M30" i="22" s="1"/>
  <c r="L30" i="21"/>
  <c r="M30" i="21" s="1"/>
  <c r="P45" i="5"/>
  <c r="L30" i="17"/>
  <c r="M30" i="17" s="1"/>
  <c r="L42" i="15"/>
  <c r="L41" i="15"/>
  <c r="L37" i="15"/>
  <c r="L33" i="15"/>
  <c r="J19" i="16"/>
  <c r="K19" i="16" s="1"/>
  <c r="J20" i="16"/>
  <c r="K20" i="16" s="1"/>
  <c r="J21" i="16"/>
  <c r="K21" i="16" s="1"/>
  <c r="J22" i="16"/>
  <c r="K22" i="16" s="1"/>
  <c r="J23" i="16"/>
  <c r="K23" i="16" s="1"/>
  <c r="J24" i="16"/>
  <c r="K24" i="16" s="1"/>
  <c r="J35" i="15"/>
  <c r="K35" i="15" s="1"/>
  <c r="J31" i="15"/>
  <c r="K31" i="15" s="1"/>
  <c r="J36" i="16"/>
  <c r="K36" i="16" s="1"/>
  <c r="J37" i="16"/>
  <c r="K37" i="16" s="1"/>
  <c r="J38" i="16"/>
  <c r="K38" i="16" s="1"/>
  <c r="J39" i="16"/>
  <c r="K39" i="16" s="1"/>
  <c r="J40" i="16"/>
  <c r="K40" i="16" s="1"/>
  <c r="J41" i="16"/>
  <c r="K41" i="16" s="1"/>
  <c r="J42" i="16"/>
  <c r="K42" i="16" s="1"/>
  <c r="J43" i="16"/>
  <c r="K43" i="16" s="1"/>
  <c r="J44" i="16"/>
  <c r="K44" i="16" s="1"/>
  <c r="J31" i="16"/>
  <c r="K31" i="16" s="1"/>
  <c r="J34" i="16"/>
  <c r="K34" i="16" s="1"/>
  <c r="J35" i="16"/>
  <c r="K35" i="16" s="1"/>
  <c r="J44" i="15"/>
  <c r="K44" i="15" s="1"/>
  <c r="J40" i="15"/>
  <c r="K40" i="15" s="1"/>
  <c r="J32" i="16"/>
  <c r="K32" i="16" s="1"/>
  <c r="J33" i="16"/>
  <c r="K33" i="16" s="1"/>
  <c r="T28" i="17"/>
  <c r="M36" i="17"/>
  <c r="T36" i="17"/>
  <c r="T23" i="17"/>
  <c r="T25" i="17"/>
  <c r="T29" i="17"/>
  <c r="T33" i="17"/>
  <c r="T37" i="17"/>
  <c r="T41" i="17"/>
  <c r="T22" i="17"/>
  <c r="T18" i="17"/>
  <c r="T26" i="17"/>
  <c r="T30" i="17"/>
  <c r="M34" i="17"/>
  <c r="T34" i="17"/>
  <c r="T38" i="17"/>
  <c r="M42" i="17"/>
  <c r="T42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4" i="17"/>
  <c r="G23" i="17"/>
  <c r="G22" i="17"/>
  <c r="G21" i="17"/>
  <c r="G20" i="17"/>
  <c r="G19" i="17"/>
  <c r="G18" i="17"/>
  <c r="G25" i="17"/>
  <c r="T21" i="17"/>
  <c r="T27" i="17"/>
  <c r="T31" i="17"/>
  <c r="T35" i="17"/>
  <c r="M39" i="17"/>
  <c r="T39" i="17"/>
  <c r="T43" i="17"/>
  <c r="T20" i="17"/>
  <c r="M32" i="17"/>
  <c r="T32" i="17"/>
  <c r="T40" i="17"/>
  <c r="M44" i="17"/>
  <c r="T44" i="17"/>
  <c r="T19" i="17"/>
  <c r="I10" i="16"/>
  <c r="I13" i="16"/>
  <c r="G41" i="16" s="1"/>
  <c r="I9" i="16"/>
  <c r="J43" i="15"/>
  <c r="K43" i="15" s="1"/>
  <c r="J27" i="15"/>
  <c r="K27" i="15" s="1"/>
  <c r="J41" i="15"/>
  <c r="K41" i="15" s="1"/>
  <c r="J29" i="15"/>
  <c r="K29" i="15" s="1"/>
  <c r="J21" i="15"/>
  <c r="K21" i="15" s="1"/>
  <c r="J25" i="15"/>
  <c r="K25" i="15" s="1"/>
  <c r="J36" i="15"/>
  <c r="K36" i="15" s="1"/>
  <c r="J32" i="15"/>
  <c r="K32" i="15" s="1"/>
  <c r="J38" i="15"/>
  <c r="K38" i="15" s="1"/>
  <c r="D17" i="4"/>
  <c r="I17" i="4" s="1"/>
  <c r="M17" i="4" s="1"/>
  <c r="P17" i="4" s="1"/>
  <c r="G17" i="4"/>
  <c r="H17" i="4" s="1"/>
  <c r="O17" i="4"/>
  <c r="D18" i="4"/>
  <c r="I18" i="4" s="1"/>
  <c r="M18" i="4" s="1"/>
  <c r="G18" i="4"/>
  <c r="H18" i="4" s="1"/>
  <c r="O18" i="4"/>
  <c r="D19" i="4"/>
  <c r="I19" i="4" s="1"/>
  <c r="M19" i="4" s="1"/>
  <c r="G19" i="4"/>
  <c r="H19" i="4"/>
  <c r="O19" i="4"/>
  <c r="D20" i="4"/>
  <c r="I20" i="4" s="1"/>
  <c r="M20" i="4" s="1"/>
  <c r="G20" i="4"/>
  <c r="H20" i="4"/>
  <c r="O20" i="4"/>
  <c r="D21" i="4"/>
  <c r="I21" i="4" s="1"/>
  <c r="M21" i="4" s="1"/>
  <c r="G21" i="4"/>
  <c r="H21" i="4" s="1"/>
  <c r="O21" i="4"/>
  <c r="D22" i="4"/>
  <c r="I22" i="4" s="1"/>
  <c r="M22" i="4" s="1"/>
  <c r="G22" i="4"/>
  <c r="H22" i="4" s="1"/>
  <c r="O22" i="4"/>
  <c r="D23" i="4"/>
  <c r="I23" i="4" s="1"/>
  <c r="M23" i="4" s="1"/>
  <c r="G23" i="4"/>
  <c r="H23" i="4"/>
  <c r="O23" i="4"/>
  <c r="D24" i="4"/>
  <c r="I24" i="4" s="1"/>
  <c r="M24" i="4" s="1"/>
  <c r="G24" i="4"/>
  <c r="H24" i="4" s="1"/>
  <c r="O24" i="4"/>
  <c r="D25" i="4"/>
  <c r="I25" i="4" s="1"/>
  <c r="M25" i="4" s="1"/>
  <c r="G25" i="4"/>
  <c r="H25" i="4" s="1"/>
  <c r="O25" i="4"/>
  <c r="D26" i="4"/>
  <c r="I26" i="4" s="1"/>
  <c r="M26" i="4" s="1"/>
  <c r="G26" i="4"/>
  <c r="H26" i="4" s="1"/>
  <c r="O26" i="4"/>
  <c r="D27" i="4"/>
  <c r="I27" i="4" s="1"/>
  <c r="M27" i="4" s="1"/>
  <c r="G27" i="4"/>
  <c r="H27" i="4" s="1"/>
  <c r="O27" i="4"/>
  <c r="D28" i="4"/>
  <c r="I28" i="4" s="1"/>
  <c r="M28" i="4" s="1"/>
  <c r="G28" i="4"/>
  <c r="H28" i="4" s="1"/>
  <c r="O28" i="4"/>
  <c r="D29" i="4"/>
  <c r="I29" i="4" s="1"/>
  <c r="M29" i="4" s="1"/>
  <c r="G29" i="4"/>
  <c r="H29" i="4" s="1"/>
  <c r="O29" i="4"/>
  <c r="D30" i="4"/>
  <c r="I30" i="4" s="1"/>
  <c r="M30" i="4" s="1"/>
  <c r="G30" i="4"/>
  <c r="H30" i="4" s="1"/>
  <c r="O30" i="4"/>
  <c r="D31" i="4"/>
  <c r="I31" i="4" s="1"/>
  <c r="M31" i="4" s="1"/>
  <c r="G31" i="4"/>
  <c r="H31" i="4" s="1"/>
  <c r="O31" i="4"/>
  <c r="E21" i="2"/>
  <c r="I21" i="2" s="1"/>
  <c r="G21" i="2"/>
  <c r="H21" i="2" s="1"/>
  <c r="Q21" i="2" s="1"/>
  <c r="R21" i="2" s="1"/>
  <c r="L21" i="2"/>
  <c r="M21" i="2"/>
  <c r="E22" i="2"/>
  <c r="G22" i="2"/>
  <c r="H22" i="2"/>
  <c r="Q22" i="2" s="1"/>
  <c r="R22" i="2" s="1"/>
  <c r="I22" i="2"/>
  <c r="L22" i="2"/>
  <c r="M22" i="2"/>
  <c r="N22" i="2"/>
  <c r="O22" i="2" s="1"/>
  <c r="S22" i="2" s="1"/>
  <c r="E23" i="2"/>
  <c r="I23" i="2" s="1"/>
  <c r="G23" i="2"/>
  <c r="H23" i="2"/>
  <c r="L23" i="2"/>
  <c r="M23" i="2"/>
  <c r="N23" i="2"/>
  <c r="O23" i="2"/>
  <c r="Q23" i="2"/>
  <c r="R23" i="2" s="1"/>
  <c r="E24" i="2"/>
  <c r="I24" i="2" s="1"/>
  <c r="G24" i="2"/>
  <c r="H24" i="2" s="1"/>
  <c r="Q24" i="2" s="1"/>
  <c r="R24" i="2" s="1"/>
  <c r="L24" i="2"/>
  <c r="M24" i="2"/>
  <c r="N24" i="2" s="1"/>
  <c r="O24" i="2" s="1"/>
  <c r="S24" i="2" s="1"/>
  <c r="E25" i="2"/>
  <c r="I25" i="2" s="1"/>
  <c r="G25" i="2"/>
  <c r="H25" i="2"/>
  <c r="Q25" i="2" s="1"/>
  <c r="R25" i="2" s="1"/>
  <c r="L25" i="2"/>
  <c r="M25" i="2"/>
  <c r="N25" i="2"/>
  <c r="O25" i="2" s="1"/>
  <c r="E26" i="2"/>
  <c r="G26" i="2"/>
  <c r="H26" i="2"/>
  <c r="N26" i="2" s="1"/>
  <c r="O26" i="2" s="1"/>
  <c r="I26" i="2"/>
  <c r="L26" i="2"/>
  <c r="M26" i="2"/>
  <c r="E27" i="2"/>
  <c r="I27" i="2" s="1"/>
  <c r="G27" i="2"/>
  <c r="H27" i="2"/>
  <c r="L27" i="2"/>
  <c r="M27" i="2"/>
  <c r="N27" i="2"/>
  <c r="O27" i="2"/>
  <c r="Q27" i="2"/>
  <c r="R27" i="2" s="1"/>
  <c r="E28" i="2"/>
  <c r="I28" i="2" s="1"/>
  <c r="G28" i="2"/>
  <c r="H28" i="2" s="1"/>
  <c r="Q28" i="2" s="1"/>
  <c r="R28" i="2" s="1"/>
  <c r="L28" i="2"/>
  <c r="M28" i="2"/>
  <c r="N28" i="2" s="1"/>
  <c r="O28" i="2" s="1"/>
  <c r="S28" i="2" s="1"/>
  <c r="E29" i="2"/>
  <c r="I29" i="2" s="1"/>
  <c r="G29" i="2"/>
  <c r="H29" i="2"/>
  <c r="Q29" i="2" s="1"/>
  <c r="R29" i="2" s="1"/>
  <c r="L29" i="2"/>
  <c r="M29" i="2"/>
  <c r="Q30" i="4" l="1"/>
  <c r="T30" i="4" s="1"/>
  <c r="U30" i="24"/>
  <c r="N30" i="24"/>
  <c r="O30" i="24" s="1"/>
  <c r="U33" i="21"/>
  <c r="N33" i="21"/>
  <c r="O33" i="21" s="1"/>
  <c r="U30" i="22"/>
  <c r="N30" i="22"/>
  <c r="O30" i="22" s="1"/>
  <c r="N30" i="27"/>
  <c r="O30" i="27" s="1"/>
  <c r="U30" i="27"/>
  <c r="U33" i="22"/>
  <c r="N33" i="22"/>
  <c r="O33" i="22" s="1"/>
  <c r="U33" i="27"/>
  <c r="N33" i="27"/>
  <c r="O33" i="27" s="1"/>
  <c r="U37" i="22"/>
  <c r="N37" i="22"/>
  <c r="O37" i="22" s="1"/>
  <c r="U37" i="27"/>
  <c r="N37" i="27"/>
  <c r="O37" i="27" s="1"/>
  <c r="U41" i="22"/>
  <c r="N41" i="22"/>
  <c r="O41" i="22" s="1"/>
  <c r="U41" i="27"/>
  <c r="N41" i="27"/>
  <c r="O41" i="27" s="1"/>
  <c r="U31" i="24"/>
  <c r="N31" i="24"/>
  <c r="O31" i="24" s="1"/>
  <c r="U34" i="24"/>
  <c r="N34" i="24"/>
  <c r="O34" i="24" s="1"/>
  <c r="U38" i="24"/>
  <c r="N38" i="24"/>
  <c r="O38" i="24" s="1"/>
  <c r="U42" i="24"/>
  <c r="N42" i="24"/>
  <c r="O42" i="24" s="1"/>
  <c r="U35" i="21"/>
  <c r="N35" i="21"/>
  <c r="O35" i="21" s="1"/>
  <c r="U35" i="26"/>
  <c r="N35" i="26"/>
  <c r="O35" i="26" s="1"/>
  <c r="U39" i="21"/>
  <c r="N39" i="21"/>
  <c r="O39" i="21" s="1"/>
  <c r="U39" i="26"/>
  <c r="N39" i="26"/>
  <c r="O39" i="26" s="1"/>
  <c r="N43" i="21"/>
  <c r="O43" i="21" s="1"/>
  <c r="U43" i="21"/>
  <c r="N43" i="26"/>
  <c r="O43" i="26" s="1"/>
  <c r="U43" i="26"/>
  <c r="U36" i="21"/>
  <c r="N36" i="21"/>
  <c r="O36" i="21" s="1"/>
  <c r="U36" i="26"/>
  <c r="N36" i="26"/>
  <c r="O36" i="26" s="1"/>
  <c r="U40" i="21"/>
  <c r="N40" i="21"/>
  <c r="O40" i="21" s="1"/>
  <c r="U40" i="26"/>
  <c r="N40" i="26"/>
  <c r="O40" i="26" s="1"/>
  <c r="U44" i="21"/>
  <c r="N44" i="21"/>
  <c r="O44" i="21" s="1"/>
  <c r="N44" i="26"/>
  <c r="O44" i="26" s="1"/>
  <c r="U44" i="26"/>
  <c r="U32" i="23"/>
  <c r="N32" i="23"/>
  <c r="O32" i="23" s="1"/>
  <c r="U30" i="23"/>
  <c r="N30" i="23"/>
  <c r="O30" i="23" s="1"/>
  <c r="U33" i="23"/>
  <c r="N33" i="23"/>
  <c r="O33" i="23" s="1"/>
  <c r="U37" i="23"/>
  <c r="N37" i="23"/>
  <c r="O37" i="23" s="1"/>
  <c r="U41" i="23"/>
  <c r="N41" i="23"/>
  <c r="O41" i="23" s="1"/>
  <c r="U31" i="21"/>
  <c r="N31" i="21"/>
  <c r="O31" i="21" s="1"/>
  <c r="U31" i="26"/>
  <c r="N31" i="26"/>
  <c r="O31" i="26" s="1"/>
  <c r="U34" i="21"/>
  <c r="N34" i="21"/>
  <c r="O34" i="21" s="1"/>
  <c r="U34" i="26"/>
  <c r="N34" i="26"/>
  <c r="O34" i="26" s="1"/>
  <c r="U38" i="21"/>
  <c r="N38" i="21"/>
  <c r="O38" i="21" s="1"/>
  <c r="U38" i="26"/>
  <c r="N38" i="26"/>
  <c r="O38" i="26" s="1"/>
  <c r="N42" i="21"/>
  <c r="O42" i="21" s="1"/>
  <c r="U42" i="21"/>
  <c r="U42" i="26"/>
  <c r="N42" i="26"/>
  <c r="O42" i="26" s="1"/>
  <c r="U35" i="22"/>
  <c r="N35" i="22"/>
  <c r="O35" i="22" s="1"/>
  <c r="N35" i="27"/>
  <c r="O35" i="27" s="1"/>
  <c r="U35" i="27"/>
  <c r="U39" i="22"/>
  <c r="N39" i="22"/>
  <c r="O39" i="22" s="1"/>
  <c r="U39" i="27"/>
  <c r="N39" i="27"/>
  <c r="O39" i="27" s="1"/>
  <c r="U43" i="22"/>
  <c r="N43" i="22"/>
  <c r="O43" i="22" s="1"/>
  <c r="U43" i="27"/>
  <c r="N43" i="27"/>
  <c r="O43" i="27" s="1"/>
  <c r="U36" i="22"/>
  <c r="N36" i="22"/>
  <c r="O36" i="22" s="1"/>
  <c r="N36" i="27"/>
  <c r="O36" i="27" s="1"/>
  <c r="U36" i="27"/>
  <c r="U40" i="22"/>
  <c r="N40" i="22"/>
  <c r="O40" i="22" s="1"/>
  <c r="U40" i="27"/>
  <c r="N40" i="27"/>
  <c r="O40" i="27" s="1"/>
  <c r="U44" i="22"/>
  <c r="N44" i="22"/>
  <c r="O44" i="22" s="1"/>
  <c r="U44" i="27"/>
  <c r="N44" i="27"/>
  <c r="O44" i="27" s="1"/>
  <c r="U32" i="24"/>
  <c r="N32" i="24"/>
  <c r="O32" i="24" s="1"/>
  <c r="U33" i="24"/>
  <c r="N33" i="24"/>
  <c r="O33" i="24" s="1"/>
  <c r="U37" i="24"/>
  <c r="N37" i="24"/>
  <c r="O37" i="24" s="1"/>
  <c r="U41" i="24"/>
  <c r="N41" i="24"/>
  <c r="O41" i="24" s="1"/>
  <c r="U31" i="22"/>
  <c r="N31" i="22"/>
  <c r="O31" i="22" s="1"/>
  <c r="N31" i="27"/>
  <c r="O31" i="27" s="1"/>
  <c r="U31" i="27"/>
  <c r="U34" i="22"/>
  <c r="N34" i="22"/>
  <c r="O34" i="22" s="1"/>
  <c r="N34" i="27"/>
  <c r="O34" i="27" s="1"/>
  <c r="U34" i="27"/>
  <c r="U38" i="22"/>
  <c r="N38" i="22"/>
  <c r="O38" i="22" s="1"/>
  <c r="U38" i="27"/>
  <c r="N38" i="27"/>
  <c r="O38" i="27" s="1"/>
  <c r="U42" i="22"/>
  <c r="N42" i="22"/>
  <c r="O42" i="22" s="1"/>
  <c r="U42" i="27"/>
  <c r="N42" i="27"/>
  <c r="O42" i="27" s="1"/>
  <c r="U35" i="23"/>
  <c r="N35" i="23"/>
  <c r="O35" i="23" s="1"/>
  <c r="U39" i="23"/>
  <c r="N39" i="23"/>
  <c r="O39" i="23" s="1"/>
  <c r="U43" i="23"/>
  <c r="N43" i="23"/>
  <c r="O43" i="23" s="1"/>
  <c r="U36" i="23"/>
  <c r="N36" i="23"/>
  <c r="O36" i="23" s="1"/>
  <c r="U40" i="23"/>
  <c r="N40" i="23"/>
  <c r="O40" i="23" s="1"/>
  <c r="U44" i="23"/>
  <c r="N44" i="23"/>
  <c r="O44" i="23" s="1"/>
  <c r="U32" i="21"/>
  <c r="N32" i="21"/>
  <c r="O32" i="21" s="1"/>
  <c r="U32" i="26"/>
  <c r="N32" i="26"/>
  <c r="O32" i="26" s="1"/>
  <c r="N30" i="21"/>
  <c r="O30" i="21" s="1"/>
  <c r="U30" i="21"/>
  <c r="N30" i="26"/>
  <c r="O30" i="26" s="1"/>
  <c r="U30" i="26"/>
  <c r="U33" i="26"/>
  <c r="N33" i="26"/>
  <c r="O33" i="26" s="1"/>
  <c r="U37" i="21"/>
  <c r="N37" i="21"/>
  <c r="O37" i="21" s="1"/>
  <c r="N37" i="26"/>
  <c r="O37" i="26" s="1"/>
  <c r="U37" i="26"/>
  <c r="U41" i="21"/>
  <c r="N41" i="21"/>
  <c r="O41" i="21" s="1"/>
  <c r="U41" i="26"/>
  <c r="N41" i="26"/>
  <c r="O41" i="26" s="1"/>
  <c r="U31" i="23"/>
  <c r="N31" i="23"/>
  <c r="O31" i="23" s="1"/>
  <c r="U34" i="23"/>
  <c r="N34" i="23"/>
  <c r="O34" i="23" s="1"/>
  <c r="U38" i="23"/>
  <c r="N38" i="23"/>
  <c r="O38" i="23" s="1"/>
  <c r="U42" i="23"/>
  <c r="N42" i="23"/>
  <c r="O42" i="23" s="1"/>
  <c r="U35" i="24"/>
  <c r="N35" i="24"/>
  <c r="O35" i="24" s="1"/>
  <c r="U39" i="24"/>
  <c r="N39" i="24"/>
  <c r="O39" i="24" s="1"/>
  <c r="U43" i="24"/>
  <c r="N43" i="24"/>
  <c r="O43" i="24" s="1"/>
  <c r="U36" i="24"/>
  <c r="N36" i="24"/>
  <c r="O36" i="24" s="1"/>
  <c r="U40" i="24"/>
  <c r="N40" i="24"/>
  <c r="O40" i="24" s="1"/>
  <c r="U44" i="24"/>
  <c r="N44" i="24"/>
  <c r="O44" i="24" s="1"/>
  <c r="U32" i="22"/>
  <c r="N32" i="22"/>
  <c r="O32" i="22" s="1"/>
  <c r="U32" i="27"/>
  <c r="N32" i="27"/>
  <c r="O32" i="27" s="1"/>
  <c r="G35" i="16"/>
  <c r="G19" i="16"/>
  <c r="G27" i="16"/>
  <c r="G34" i="16"/>
  <c r="G40" i="16"/>
  <c r="G22" i="16"/>
  <c r="G43" i="16"/>
  <c r="G23" i="16"/>
  <c r="G30" i="16"/>
  <c r="G38" i="16"/>
  <c r="G44" i="16"/>
  <c r="G28" i="16"/>
  <c r="G18" i="16"/>
  <c r="G24" i="16"/>
  <c r="G32" i="16"/>
  <c r="G39" i="16"/>
  <c r="G20" i="16"/>
  <c r="G26" i="16"/>
  <c r="G31" i="16"/>
  <c r="G36" i="16"/>
  <c r="G42" i="16"/>
  <c r="U40" i="17"/>
  <c r="N40" i="17"/>
  <c r="O40" i="17" s="1"/>
  <c r="D25" i="20" s="1"/>
  <c r="U42" i="17"/>
  <c r="N42" i="17"/>
  <c r="O42" i="17" s="1"/>
  <c r="D27" i="20" s="1"/>
  <c r="U34" i="17"/>
  <c r="N34" i="17"/>
  <c r="O34" i="17" s="1"/>
  <c r="D19" i="20" s="1"/>
  <c r="U37" i="17"/>
  <c r="N37" i="17"/>
  <c r="O37" i="17" s="1"/>
  <c r="D22" i="20" s="1"/>
  <c r="U44" i="17"/>
  <c r="N44" i="17"/>
  <c r="O44" i="17" s="1"/>
  <c r="D29" i="20" s="1"/>
  <c r="U32" i="17"/>
  <c r="N32" i="17"/>
  <c r="O32" i="17" s="1"/>
  <c r="D17" i="20" s="1"/>
  <c r="U43" i="17"/>
  <c r="N43" i="17"/>
  <c r="O43" i="17" s="1"/>
  <c r="D28" i="20" s="1"/>
  <c r="U35" i="17"/>
  <c r="N35" i="17"/>
  <c r="O35" i="17" s="1"/>
  <c r="D20" i="20" s="1"/>
  <c r="U38" i="17"/>
  <c r="N38" i="17"/>
  <c r="O38" i="17" s="1"/>
  <c r="D23" i="20" s="1"/>
  <c r="U30" i="17"/>
  <c r="N30" i="17"/>
  <c r="O30" i="17" s="1"/>
  <c r="D15" i="20" s="1"/>
  <c r="U41" i="17"/>
  <c r="N41" i="17"/>
  <c r="O41" i="17" s="1"/>
  <c r="D26" i="20" s="1"/>
  <c r="U33" i="17"/>
  <c r="N33" i="17"/>
  <c r="O33" i="17" s="1"/>
  <c r="D18" i="20" s="1"/>
  <c r="U36" i="17"/>
  <c r="N36" i="17"/>
  <c r="O36" i="17" s="1"/>
  <c r="D21" i="20" s="1"/>
  <c r="U39" i="17"/>
  <c r="N39" i="17"/>
  <c r="O39" i="17" s="1"/>
  <c r="D24" i="20" s="1"/>
  <c r="U31" i="17"/>
  <c r="N31" i="17"/>
  <c r="O31" i="17" s="1"/>
  <c r="D16" i="20" s="1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G21" i="16"/>
  <c r="G25" i="16"/>
  <c r="G29" i="16"/>
  <c r="G33" i="16"/>
  <c r="G37" i="16"/>
  <c r="P21" i="4"/>
  <c r="P18" i="4"/>
  <c r="Q26" i="4"/>
  <c r="T26" i="4" s="1"/>
  <c r="Q25" i="4"/>
  <c r="T25" i="4" s="1"/>
  <c r="P30" i="4"/>
  <c r="P29" i="4"/>
  <c r="P26" i="4"/>
  <c r="P25" i="4"/>
  <c r="Q22" i="4"/>
  <c r="T22" i="4" s="1"/>
  <c r="P22" i="4"/>
  <c r="Q18" i="4"/>
  <c r="T18" i="4" s="1"/>
  <c r="Q29" i="4"/>
  <c r="T29" i="4" s="1"/>
  <c r="Q21" i="4"/>
  <c r="T21" i="4" s="1"/>
  <c r="Q17" i="4"/>
  <c r="T17" i="4" s="1"/>
  <c r="Q31" i="4"/>
  <c r="T31" i="4" s="1"/>
  <c r="P31" i="4"/>
  <c r="P27" i="4"/>
  <c r="Q27" i="4"/>
  <c r="T27" i="4" s="1"/>
  <c r="Q23" i="4"/>
  <c r="T23" i="4" s="1"/>
  <c r="P23" i="4"/>
  <c r="P19" i="4"/>
  <c r="Q19" i="4"/>
  <c r="T19" i="4" s="1"/>
  <c r="P28" i="4"/>
  <c r="Q28" i="4"/>
  <c r="T28" i="4" s="1"/>
  <c r="P24" i="4"/>
  <c r="Q24" i="4"/>
  <c r="T24" i="4" s="1"/>
  <c r="Q20" i="4"/>
  <c r="T20" i="4" s="1"/>
  <c r="P20" i="4"/>
  <c r="S27" i="2"/>
  <c r="S23" i="2"/>
  <c r="S25" i="2"/>
  <c r="N21" i="2"/>
  <c r="O21" i="2" s="1"/>
  <c r="S21" i="2" s="1"/>
  <c r="N29" i="2"/>
  <c r="O29" i="2" s="1"/>
  <c r="S29" i="2" s="1"/>
  <c r="Q26" i="2"/>
  <c r="R26" i="2" s="1"/>
  <c r="S26" i="2" s="1"/>
  <c r="J17" i="20" l="1"/>
  <c r="V32" i="27"/>
  <c r="P32" i="27"/>
  <c r="S32" i="27" s="1"/>
  <c r="H29" i="20"/>
  <c r="P44" i="24"/>
  <c r="S44" i="24" s="1"/>
  <c r="V44" i="24"/>
  <c r="H21" i="20"/>
  <c r="P36" i="24"/>
  <c r="S36" i="24" s="1"/>
  <c r="V36" i="24"/>
  <c r="H24" i="20"/>
  <c r="V39" i="24"/>
  <c r="P39" i="24"/>
  <c r="S39" i="24" s="1"/>
  <c r="G27" i="20"/>
  <c r="V42" i="23"/>
  <c r="P42" i="23"/>
  <c r="S42" i="23" s="1"/>
  <c r="G19" i="20"/>
  <c r="V34" i="23"/>
  <c r="P34" i="23"/>
  <c r="S34" i="23" s="1"/>
  <c r="I26" i="20"/>
  <c r="V41" i="26"/>
  <c r="P41" i="26"/>
  <c r="S41" i="26" s="1"/>
  <c r="I18" i="20"/>
  <c r="V33" i="26"/>
  <c r="P33" i="26"/>
  <c r="S33" i="26" s="1"/>
  <c r="E17" i="20"/>
  <c r="P32" i="21"/>
  <c r="S32" i="21" s="1"/>
  <c r="V32" i="21"/>
  <c r="G25" i="20"/>
  <c r="V40" i="23"/>
  <c r="P40" i="23"/>
  <c r="S40" i="23" s="1"/>
  <c r="G28" i="20"/>
  <c r="V43" i="23"/>
  <c r="P43" i="23"/>
  <c r="S43" i="23" s="1"/>
  <c r="G20" i="20"/>
  <c r="V35" i="23"/>
  <c r="P35" i="23"/>
  <c r="S35" i="23" s="1"/>
  <c r="F27" i="20"/>
  <c r="V42" i="22"/>
  <c r="P42" i="22"/>
  <c r="S42" i="22" s="1"/>
  <c r="F23" i="20"/>
  <c r="V38" i="22"/>
  <c r="P38" i="22"/>
  <c r="S38" i="22" s="1"/>
  <c r="F19" i="20"/>
  <c r="V34" i="22"/>
  <c r="P34" i="22"/>
  <c r="S34" i="22" s="1"/>
  <c r="F16" i="20"/>
  <c r="V31" i="22"/>
  <c r="P31" i="22"/>
  <c r="S31" i="22" s="1"/>
  <c r="H22" i="20"/>
  <c r="V37" i="24"/>
  <c r="P37" i="24"/>
  <c r="S37" i="24" s="1"/>
  <c r="H17" i="20"/>
  <c r="P32" i="24"/>
  <c r="S32" i="24" s="1"/>
  <c r="V32" i="24"/>
  <c r="F29" i="20"/>
  <c r="V44" i="22"/>
  <c r="P44" i="22"/>
  <c r="S44" i="22" s="1"/>
  <c r="F25" i="20"/>
  <c r="V40" i="22"/>
  <c r="P40" i="22"/>
  <c r="S40" i="22" s="1"/>
  <c r="F21" i="20"/>
  <c r="V36" i="22"/>
  <c r="P36" i="22"/>
  <c r="S36" i="22" s="1"/>
  <c r="F28" i="20"/>
  <c r="V43" i="22"/>
  <c r="P43" i="22"/>
  <c r="S43" i="22" s="1"/>
  <c r="F24" i="20"/>
  <c r="V39" i="22"/>
  <c r="P39" i="22"/>
  <c r="S39" i="22" s="1"/>
  <c r="F20" i="20"/>
  <c r="V35" i="22"/>
  <c r="P35" i="22"/>
  <c r="S35" i="22" s="1"/>
  <c r="E23" i="20"/>
  <c r="P38" i="21"/>
  <c r="S38" i="21" s="1"/>
  <c r="V38" i="21"/>
  <c r="E19" i="20"/>
  <c r="P34" i="21"/>
  <c r="S34" i="21" s="1"/>
  <c r="V34" i="21"/>
  <c r="E16" i="20"/>
  <c r="P31" i="21"/>
  <c r="S31" i="21" s="1"/>
  <c r="V31" i="21"/>
  <c r="G22" i="20"/>
  <c r="V37" i="23"/>
  <c r="P37" i="23"/>
  <c r="S37" i="23" s="1"/>
  <c r="G15" i="20"/>
  <c r="V30" i="23"/>
  <c r="P30" i="23"/>
  <c r="S30" i="23" s="1"/>
  <c r="I25" i="20"/>
  <c r="V40" i="26"/>
  <c r="P40" i="26"/>
  <c r="S40" i="26" s="1"/>
  <c r="I21" i="20"/>
  <c r="V36" i="26"/>
  <c r="P36" i="26"/>
  <c r="S36" i="26" s="1"/>
  <c r="I24" i="20"/>
  <c r="V39" i="26"/>
  <c r="P39" i="26"/>
  <c r="S39" i="26" s="1"/>
  <c r="I20" i="20"/>
  <c r="V35" i="26"/>
  <c r="P35" i="26"/>
  <c r="S35" i="26" s="1"/>
  <c r="H27" i="20"/>
  <c r="P42" i="24"/>
  <c r="S42" i="24" s="1"/>
  <c r="V42" i="24"/>
  <c r="H19" i="20"/>
  <c r="V34" i="24"/>
  <c r="P34" i="24"/>
  <c r="S34" i="24" s="1"/>
  <c r="J26" i="20"/>
  <c r="S41" i="27"/>
  <c r="V41" i="27"/>
  <c r="P41" i="27"/>
  <c r="J22" i="20"/>
  <c r="V37" i="27"/>
  <c r="P37" i="27"/>
  <c r="S37" i="27" s="1"/>
  <c r="J18" i="20"/>
  <c r="V33" i="27"/>
  <c r="P33" i="27"/>
  <c r="S33" i="27" s="1"/>
  <c r="E18" i="20"/>
  <c r="P33" i="21"/>
  <c r="S33" i="21" s="1"/>
  <c r="V33" i="21"/>
  <c r="I22" i="20"/>
  <c r="V37" i="26"/>
  <c r="P37" i="26"/>
  <c r="S37" i="26" s="1"/>
  <c r="E15" i="20"/>
  <c r="P30" i="21"/>
  <c r="S30" i="21" s="1"/>
  <c r="V30" i="21"/>
  <c r="E27" i="20"/>
  <c r="P42" i="21"/>
  <c r="S42" i="21" s="1"/>
  <c r="V42" i="21"/>
  <c r="I29" i="20"/>
  <c r="V44" i="26"/>
  <c r="P44" i="26"/>
  <c r="S44" i="26" s="1"/>
  <c r="I28" i="20"/>
  <c r="V43" i="26"/>
  <c r="P43" i="26"/>
  <c r="S43" i="26" s="1"/>
  <c r="J15" i="20"/>
  <c r="V30" i="27"/>
  <c r="P30" i="27"/>
  <c r="S30" i="27" s="1"/>
  <c r="F17" i="20"/>
  <c r="V32" i="22"/>
  <c r="P32" i="22"/>
  <c r="S32" i="22" s="1"/>
  <c r="H25" i="20"/>
  <c r="P40" i="24"/>
  <c r="S40" i="24" s="1"/>
  <c r="V40" i="24"/>
  <c r="H28" i="20"/>
  <c r="V43" i="24"/>
  <c r="P43" i="24"/>
  <c r="S43" i="24" s="1"/>
  <c r="H20" i="20"/>
  <c r="V35" i="24"/>
  <c r="P35" i="24"/>
  <c r="S35" i="24" s="1"/>
  <c r="G23" i="20"/>
  <c r="V38" i="23"/>
  <c r="P38" i="23"/>
  <c r="S38" i="23" s="1"/>
  <c r="G16" i="20"/>
  <c r="V31" i="23"/>
  <c r="P31" i="23"/>
  <c r="S31" i="23" s="1"/>
  <c r="E26" i="20"/>
  <c r="V41" i="21"/>
  <c r="P41" i="21"/>
  <c r="S41" i="21" s="1"/>
  <c r="E22" i="20"/>
  <c r="V37" i="21"/>
  <c r="P37" i="21"/>
  <c r="S37" i="21" s="1"/>
  <c r="I17" i="20"/>
  <c r="V32" i="26"/>
  <c r="P32" i="26"/>
  <c r="S32" i="26" s="1"/>
  <c r="G29" i="20"/>
  <c r="V44" i="23"/>
  <c r="P44" i="23"/>
  <c r="S44" i="23" s="1"/>
  <c r="G21" i="20"/>
  <c r="V36" i="23"/>
  <c r="P36" i="23"/>
  <c r="S36" i="23" s="1"/>
  <c r="G24" i="20"/>
  <c r="V39" i="23"/>
  <c r="P39" i="23"/>
  <c r="S39" i="23" s="1"/>
  <c r="J27" i="20"/>
  <c r="V42" i="27"/>
  <c r="P42" i="27"/>
  <c r="S42" i="27" s="1"/>
  <c r="J23" i="20"/>
  <c r="V38" i="27"/>
  <c r="P38" i="27"/>
  <c r="S38" i="27" s="1"/>
  <c r="H26" i="20"/>
  <c r="V41" i="24"/>
  <c r="P41" i="24"/>
  <c r="S41" i="24" s="1"/>
  <c r="H18" i="20"/>
  <c r="V33" i="24"/>
  <c r="P33" i="24"/>
  <c r="S33" i="24" s="1"/>
  <c r="J29" i="20"/>
  <c r="S44" i="27"/>
  <c r="V44" i="27"/>
  <c r="P44" i="27"/>
  <c r="J25" i="20"/>
  <c r="S40" i="27"/>
  <c r="V40" i="27"/>
  <c r="P40" i="27"/>
  <c r="J28" i="20"/>
  <c r="V43" i="27"/>
  <c r="P43" i="27"/>
  <c r="S43" i="27" s="1"/>
  <c r="J24" i="20"/>
  <c r="V39" i="27"/>
  <c r="P39" i="27"/>
  <c r="S39" i="27" s="1"/>
  <c r="I27" i="20"/>
  <c r="V42" i="26"/>
  <c r="P42" i="26"/>
  <c r="S42" i="26" s="1"/>
  <c r="I23" i="20"/>
  <c r="V38" i="26"/>
  <c r="P38" i="26"/>
  <c r="S38" i="26" s="1"/>
  <c r="I19" i="20"/>
  <c r="V34" i="26"/>
  <c r="P34" i="26"/>
  <c r="S34" i="26" s="1"/>
  <c r="I16" i="20"/>
  <c r="V31" i="26"/>
  <c r="P31" i="26"/>
  <c r="S31" i="26" s="1"/>
  <c r="G26" i="20"/>
  <c r="V41" i="23"/>
  <c r="P41" i="23"/>
  <c r="S41" i="23" s="1"/>
  <c r="G18" i="20"/>
  <c r="V33" i="23"/>
  <c r="P33" i="23"/>
  <c r="S33" i="23" s="1"/>
  <c r="G17" i="20"/>
  <c r="V32" i="23"/>
  <c r="P32" i="23"/>
  <c r="S32" i="23" s="1"/>
  <c r="E29" i="20"/>
  <c r="V44" i="21"/>
  <c r="P44" i="21"/>
  <c r="S44" i="21" s="1"/>
  <c r="E25" i="20"/>
  <c r="P40" i="21"/>
  <c r="S40" i="21" s="1"/>
  <c r="V40" i="21"/>
  <c r="E21" i="20"/>
  <c r="P36" i="21"/>
  <c r="S36" i="21" s="1"/>
  <c r="V36" i="21"/>
  <c r="E24" i="20"/>
  <c r="V39" i="21"/>
  <c r="P39" i="21"/>
  <c r="S39" i="21" s="1"/>
  <c r="E20" i="20"/>
  <c r="P35" i="21"/>
  <c r="S35" i="21" s="1"/>
  <c r="V35" i="21"/>
  <c r="H23" i="20"/>
  <c r="P38" i="24"/>
  <c r="S38" i="24" s="1"/>
  <c r="V38" i="24"/>
  <c r="H16" i="20"/>
  <c r="V31" i="24"/>
  <c r="P31" i="24"/>
  <c r="S31" i="24" s="1"/>
  <c r="F26" i="20"/>
  <c r="V41" i="22"/>
  <c r="P41" i="22"/>
  <c r="S41" i="22" s="1"/>
  <c r="F22" i="20"/>
  <c r="V37" i="22"/>
  <c r="P37" i="22"/>
  <c r="S37" i="22" s="1"/>
  <c r="F18" i="20"/>
  <c r="V33" i="22"/>
  <c r="P33" i="22"/>
  <c r="S33" i="22" s="1"/>
  <c r="F15" i="20"/>
  <c r="V30" i="22"/>
  <c r="P30" i="22"/>
  <c r="S30" i="22" s="1"/>
  <c r="H15" i="20"/>
  <c r="V30" i="24"/>
  <c r="P30" i="24"/>
  <c r="S30" i="24" s="1"/>
  <c r="I15" i="20"/>
  <c r="V30" i="26"/>
  <c r="P30" i="26"/>
  <c r="S30" i="26" s="1"/>
  <c r="J19" i="20"/>
  <c r="V34" i="27"/>
  <c r="P34" i="27"/>
  <c r="S34" i="27" s="1"/>
  <c r="J16" i="20"/>
  <c r="V31" i="27"/>
  <c r="P31" i="27"/>
  <c r="S31" i="27" s="1"/>
  <c r="J21" i="20"/>
  <c r="V36" i="27"/>
  <c r="P36" i="27"/>
  <c r="S36" i="27" s="1"/>
  <c r="J20" i="20"/>
  <c r="V35" i="27"/>
  <c r="P35" i="27"/>
  <c r="S35" i="27" s="1"/>
  <c r="E28" i="20"/>
  <c r="V43" i="21"/>
  <c r="P43" i="21"/>
  <c r="S43" i="21" s="1"/>
  <c r="V31" i="17"/>
  <c r="P31" i="17"/>
  <c r="S31" i="17" s="1"/>
  <c r="V39" i="17"/>
  <c r="P39" i="17"/>
  <c r="S39" i="17" s="1"/>
  <c r="V36" i="17"/>
  <c r="P36" i="17"/>
  <c r="S36" i="17" s="1"/>
  <c r="V41" i="17"/>
  <c r="P41" i="17"/>
  <c r="S41" i="17" s="1"/>
  <c r="V30" i="17"/>
  <c r="P30" i="17"/>
  <c r="S30" i="17" s="1"/>
  <c r="V35" i="17"/>
  <c r="P35" i="17"/>
  <c r="S35" i="17" s="1"/>
  <c r="V32" i="17"/>
  <c r="P32" i="17"/>
  <c r="S32" i="17" s="1"/>
  <c r="V37" i="17"/>
  <c r="P37" i="17"/>
  <c r="S37" i="17" s="1"/>
  <c r="V34" i="17"/>
  <c r="P34" i="17"/>
  <c r="S34" i="17" s="1"/>
  <c r="V40" i="17"/>
  <c r="P40" i="17"/>
  <c r="S40" i="17" s="1"/>
  <c r="V33" i="17"/>
  <c r="P33" i="17"/>
  <c r="S33" i="17" s="1"/>
  <c r="V38" i="17"/>
  <c r="P38" i="17"/>
  <c r="S38" i="17" s="1"/>
  <c r="V43" i="17"/>
  <c r="P43" i="17"/>
  <c r="S43" i="17" s="1"/>
  <c r="V44" i="17"/>
  <c r="P44" i="17"/>
  <c r="S44" i="17" s="1"/>
  <c r="V42" i="17"/>
  <c r="P42" i="17"/>
  <c r="S42" i="17" s="1"/>
  <c r="T18" i="16"/>
  <c r="T22" i="16"/>
  <c r="T26" i="16"/>
  <c r="M30" i="16"/>
  <c r="T30" i="16"/>
  <c r="M34" i="16"/>
  <c r="T34" i="16"/>
  <c r="M38" i="16"/>
  <c r="T38" i="16"/>
  <c r="M42" i="16"/>
  <c r="T42" i="16"/>
  <c r="T19" i="16"/>
  <c r="T23" i="16"/>
  <c r="T27" i="16"/>
  <c r="M31" i="16"/>
  <c r="T31" i="16"/>
  <c r="M35" i="16"/>
  <c r="T35" i="16"/>
  <c r="M39" i="16"/>
  <c r="T39" i="16"/>
  <c r="M43" i="16"/>
  <c r="T43" i="16"/>
  <c r="T20" i="16"/>
  <c r="T24" i="16"/>
  <c r="T28" i="16"/>
  <c r="M32" i="16"/>
  <c r="T32" i="16"/>
  <c r="M36" i="16"/>
  <c r="T36" i="16"/>
  <c r="M40" i="16"/>
  <c r="T40" i="16"/>
  <c r="M44" i="16"/>
  <c r="T44" i="16"/>
  <c r="T21" i="16"/>
  <c r="T25" i="16"/>
  <c r="T29" i="16"/>
  <c r="M33" i="16"/>
  <c r="T33" i="16"/>
  <c r="M37" i="16"/>
  <c r="T37" i="16"/>
  <c r="M41" i="16"/>
  <c r="T41" i="16"/>
  <c r="U41" i="16" l="1"/>
  <c r="N41" i="16"/>
  <c r="O41" i="16" s="1"/>
  <c r="C26" i="20" s="1"/>
  <c r="U36" i="16"/>
  <c r="N36" i="16"/>
  <c r="O36" i="16" s="1"/>
  <c r="C21" i="20" s="1"/>
  <c r="U39" i="16"/>
  <c r="N39" i="16"/>
  <c r="O39" i="16" s="1"/>
  <c r="C24" i="20" s="1"/>
  <c r="U31" i="16"/>
  <c r="N31" i="16"/>
  <c r="O31" i="16" s="1"/>
  <c r="C16" i="20" s="1"/>
  <c r="U42" i="16"/>
  <c r="N42" i="16"/>
  <c r="O42" i="16" s="1"/>
  <c r="C27" i="20" s="1"/>
  <c r="U34" i="16"/>
  <c r="N34" i="16"/>
  <c r="O34" i="16" s="1"/>
  <c r="C19" i="20" s="1"/>
  <c r="U33" i="16"/>
  <c r="N33" i="16"/>
  <c r="O33" i="16" s="1"/>
  <c r="C18" i="20" s="1"/>
  <c r="U44" i="16"/>
  <c r="N44" i="16"/>
  <c r="O44" i="16" s="1"/>
  <c r="C29" i="20" s="1"/>
  <c r="U37" i="16"/>
  <c r="N37" i="16"/>
  <c r="O37" i="16" s="1"/>
  <c r="C22" i="20" s="1"/>
  <c r="U40" i="16"/>
  <c r="N40" i="16"/>
  <c r="O40" i="16" s="1"/>
  <c r="C25" i="20" s="1"/>
  <c r="U32" i="16"/>
  <c r="N32" i="16"/>
  <c r="O32" i="16" s="1"/>
  <c r="C17" i="20" s="1"/>
  <c r="U43" i="16"/>
  <c r="N43" i="16"/>
  <c r="O43" i="16" s="1"/>
  <c r="C28" i="20" s="1"/>
  <c r="U35" i="16"/>
  <c r="N35" i="16"/>
  <c r="O35" i="16" s="1"/>
  <c r="C20" i="20" s="1"/>
  <c r="U38" i="16"/>
  <c r="N38" i="16"/>
  <c r="O38" i="16" s="1"/>
  <c r="C23" i="20" s="1"/>
  <c r="U30" i="16"/>
  <c r="N30" i="16"/>
  <c r="O30" i="16" s="1"/>
  <c r="C15" i="20" s="1"/>
  <c r="V38" i="16" l="1"/>
  <c r="P38" i="16"/>
  <c r="S38" i="16" s="1"/>
  <c r="V43" i="16"/>
  <c r="P43" i="16"/>
  <c r="S43" i="16" s="1"/>
  <c r="V32" i="16"/>
  <c r="P32" i="16"/>
  <c r="S32" i="16" s="1"/>
  <c r="V37" i="16"/>
  <c r="P37" i="16"/>
  <c r="S37" i="16" s="1"/>
  <c r="V33" i="16"/>
  <c r="P33" i="16"/>
  <c r="S33" i="16" s="1"/>
  <c r="V42" i="16"/>
  <c r="P42" i="16"/>
  <c r="S42" i="16" s="1"/>
  <c r="V31" i="16"/>
  <c r="P31" i="16"/>
  <c r="S31" i="16" s="1"/>
  <c r="V36" i="16"/>
  <c r="P36" i="16"/>
  <c r="S36" i="16" s="1"/>
  <c r="V41" i="16"/>
  <c r="P41" i="16"/>
  <c r="S41" i="16" s="1"/>
  <c r="V30" i="16"/>
  <c r="P30" i="16"/>
  <c r="S30" i="16" s="1"/>
  <c r="V35" i="16"/>
  <c r="P35" i="16"/>
  <c r="S35" i="16" s="1"/>
  <c r="V40" i="16"/>
  <c r="P40" i="16"/>
  <c r="S40" i="16" s="1"/>
  <c r="V44" i="16"/>
  <c r="P44" i="16"/>
  <c r="S44" i="16" s="1"/>
  <c r="V34" i="16"/>
  <c r="P34" i="16"/>
  <c r="S34" i="16" s="1"/>
  <c r="V39" i="16"/>
  <c r="P39" i="16"/>
  <c r="S39" i="16" s="1"/>
  <c r="W40" i="16" l="1"/>
  <c r="Y40" i="16" s="1"/>
  <c r="X40" i="16"/>
  <c r="Z40" i="16" s="1"/>
  <c r="X41" i="16"/>
  <c r="Z41" i="16" s="1"/>
  <c r="W41" i="16"/>
  <c r="Y41" i="16" s="1"/>
  <c r="X42" i="16"/>
  <c r="Z42" i="16" s="1"/>
  <c r="W42" i="16"/>
  <c r="Y42" i="16" s="1"/>
  <c r="W33" i="16"/>
  <c r="Y33" i="16" s="1"/>
  <c r="X33" i="16"/>
  <c r="Z33" i="16" s="1"/>
  <c r="W43" i="16"/>
  <c r="Y43" i="16" s="1"/>
  <c r="X43" i="16"/>
  <c r="Z43" i="16" s="1"/>
  <c r="X38" i="16"/>
  <c r="Z38" i="16" s="1"/>
  <c r="W38" i="16"/>
  <c r="Y38" i="16" s="1"/>
  <c r="W39" i="16"/>
  <c r="Y39" i="16" s="1"/>
  <c r="X39" i="16"/>
  <c r="Z39" i="16" s="1"/>
  <c r="X34" i="16"/>
  <c r="Z34" i="16" s="1"/>
  <c r="W34" i="16"/>
  <c r="Y34" i="16" s="1"/>
  <c r="W44" i="16"/>
  <c r="Y44" i="16" s="1"/>
  <c r="X44" i="16"/>
  <c r="Z44" i="16" s="1"/>
  <c r="X35" i="16"/>
  <c r="Z35" i="16" s="1"/>
  <c r="W35" i="16"/>
  <c r="Y35" i="16" s="1"/>
  <c r="W30" i="16"/>
  <c r="Y30" i="16" s="1"/>
  <c r="X30" i="16"/>
  <c r="Z30" i="16" s="1"/>
  <c r="W36" i="16"/>
  <c r="Y36" i="16" s="1"/>
  <c r="X36" i="16"/>
  <c r="Z36" i="16" s="1"/>
  <c r="W31" i="16"/>
  <c r="Y31" i="16" s="1"/>
  <c r="X31" i="16"/>
  <c r="Z31" i="16" s="1"/>
  <c r="X37" i="16"/>
  <c r="Z37" i="16" s="1"/>
  <c r="W37" i="16"/>
  <c r="Y37" i="16" s="1"/>
  <c r="W32" i="16"/>
  <c r="Y32" i="16" s="1"/>
  <c r="X32" i="16"/>
  <c r="Z32" i="16" s="1"/>
  <c r="F15" i="15"/>
  <c r="J33" i="15" l="1"/>
  <c r="K33" i="15" s="1"/>
  <c r="R18" i="15"/>
  <c r="I18" i="15"/>
  <c r="F14" i="15"/>
  <c r="F13" i="15"/>
  <c r="F12" i="15"/>
  <c r="F11" i="15"/>
  <c r="F10" i="15"/>
  <c r="F9" i="15"/>
  <c r="F8" i="15"/>
  <c r="F7" i="15"/>
  <c r="F6" i="15"/>
  <c r="F5" i="15"/>
  <c r="F4" i="15"/>
  <c r="F3" i="15"/>
  <c r="D6" i="4"/>
  <c r="I6" i="4" s="1"/>
  <c r="D7" i="4"/>
  <c r="I7" i="4" s="1"/>
  <c r="D8" i="4"/>
  <c r="I8" i="4" s="1"/>
  <c r="D9" i="4"/>
  <c r="I9" i="4" s="1"/>
  <c r="D10" i="4"/>
  <c r="I10" i="4" s="1"/>
  <c r="D11" i="4"/>
  <c r="I11" i="4" s="1"/>
  <c r="M11" i="4" s="1"/>
  <c r="D12" i="4"/>
  <c r="I12" i="4" s="1"/>
  <c r="M12" i="4" s="1"/>
  <c r="D13" i="4"/>
  <c r="I13" i="4" s="1"/>
  <c r="M13" i="4" s="1"/>
  <c r="D14" i="4"/>
  <c r="I14" i="4" s="1"/>
  <c r="M14" i="4" s="1"/>
  <c r="D15" i="4"/>
  <c r="I15" i="4" s="1"/>
  <c r="M15" i="4" s="1"/>
  <c r="D16" i="4"/>
  <c r="I16" i="4" s="1"/>
  <c r="M16" i="4" s="1"/>
  <c r="D5" i="4"/>
  <c r="I5" i="4" s="1"/>
  <c r="X4" i="4" s="1"/>
  <c r="G5" i="4"/>
  <c r="H5" i="4" s="1"/>
  <c r="L12" i="5"/>
  <c r="G12" i="5" s="1"/>
  <c r="H12" i="5" s="1"/>
  <c r="L13" i="5"/>
  <c r="G13" i="5" s="1"/>
  <c r="H13" i="5" s="1"/>
  <c r="L14" i="5"/>
  <c r="G14" i="5" s="1"/>
  <c r="H14" i="5" s="1"/>
  <c r="L11" i="5"/>
  <c r="G11" i="5" s="1"/>
  <c r="H11" i="5" s="1"/>
  <c r="L10" i="5"/>
  <c r="G10" i="5" s="1"/>
  <c r="H10" i="5" s="1"/>
  <c r="L9" i="5"/>
  <c r="G9" i="5" s="1"/>
  <c r="H9" i="5" s="1"/>
  <c r="L8" i="5"/>
  <c r="G8" i="5" s="1"/>
  <c r="H8" i="5" s="1"/>
  <c r="L7" i="5"/>
  <c r="G7" i="5" s="1"/>
  <c r="H7" i="5" s="1"/>
  <c r="L6" i="5"/>
  <c r="G6" i="5" s="1"/>
  <c r="H6" i="5" s="1"/>
  <c r="L5" i="5"/>
  <c r="G5" i="5" s="1"/>
  <c r="H5" i="5" s="1"/>
  <c r="L4" i="5"/>
  <c r="G4" i="5" s="1"/>
  <c r="H4" i="5" s="1"/>
  <c r="L3" i="5"/>
  <c r="G3" i="5" s="1"/>
  <c r="H3" i="5" s="1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G9" i="4"/>
  <c r="H9" i="4" s="1"/>
  <c r="G10" i="4"/>
  <c r="H10" i="4" s="1"/>
  <c r="G12" i="4"/>
  <c r="H12" i="4" s="1"/>
  <c r="G16" i="4"/>
  <c r="H16" i="4" s="1"/>
  <c r="O16" i="4"/>
  <c r="O15" i="4"/>
  <c r="O14" i="4"/>
  <c r="O13" i="4"/>
  <c r="O12" i="4"/>
  <c r="O11" i="4"/>
  <c r="G11" i="4"/>
  <c r="H11" i="4" s="1"/>
  <c r="O10" i="4"/>
  <c r="O9" i="4"/>
  <c r="O8" i="4"/>
  <c r="O7" i="4"/>
  <c r="O6" i="4"/>
  <c r="O5" i="4"/>
  <c r="G7" i="4"/>
  <c r="H7" i="4" s="1"/>
  <c r="G13" i="4"/>
  <c r="H13" i="4" s="1"/>
  <c r="G14" i="4"/>
  <c r="H14" i="4" s="1"/>
  <c r="G6" i="4"/>
  <c r="H6" i="4" s="1"/>
  <c r="G8" i="4"/>
  <c r="H8" i="4" s="1"/>
  <c r="G15" i="4"/>
  <c r="H15" i="4" s="1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L18" i="27" l="1"/>
  <c r="M18" i="27" s="1"/>
  <c r="L18" i="26"/>
  <c r="M18" i="26" s="1"/>
  <c r="L18" i="24"/>
  <c r="M18" i="24" s="1"/>
  <c r="L18" i="23"/>
  <c r="M18" i="23" s="1"/>
  <c r="L18" i="22"/>
  <c r="M18" i="22" s="1"/>
  <c r="L18" i="21"/>
  <c r="M18" i="21" s="1"/>
  <c r="P33" i="5"/>
  <c r="L18" i="17"/>
  <c r="M18" i="17" s="1"/>
  <c r="L18" i="16"/>
  <c r="M18" i="16" s="1"/>
  <c r="L22" i="27"/>
  <c r="M22" i="27" s="1"/>
  <c r="L22" i="26"/>
  <c r="M22" i="26" s="1"/>
  <c r="L22" i="24"/>
  <c r="M22" i="24" s="1"/>
  <c r="L22" i="23"/>
  <c r="M22" i="23" s="1"/>
  <c r="L22" i="22"/>
  <c r="M22" i="22" s="1"/>
  <c r="L22" i="21"/>
  <c r="M22" i="21" s="1"/>
  <c r="P37" i="5"/>
  <c r="L22" i="17"/>
  <c r="M22" i="17" s="1"/>
  <c r="L22" i="16"/>
  <c r="M22" i="16" s="1"/>
  <c r="L22" i="15"/>
  <c r="L26" i="27"/>
  <c r="M26" i="27" s="1"/>
  <c r="L26" i="26"/>
  <c r="M26" i="26" s="1"/>
  <c r="L26" i="24"/>
  <c r="M26" i="24" s="1"/>
  <c r="L26" i="23"/>
  <c r="M26" i="23" s="1"/>
  <c r="L26" i="22"/>
  <c r="M26" i="22" s="1"/>
  <c r="L26" i="21"/>
  <c r="M26" i="21" s="1"/>
  <c r="P41" i="5"/>
  <c r="L26" i="17"/>
  <c r="M26" i="17" s="1"/>
  <c r="L26" i="16"/>
  <c r="M26" i="16" s="1"/>
  <c r="L26" i="15"/>
  <c r="L29" i="27"/>
  <c r="M29" i="27" s="1"/>
  <c r="L29" i="26"/>
  <c r="M29" i="26" s="1"/>
  <c r="L29" i="24"/>
  <c r="M29" i="24" s="1"/>
  <c r="L29" i="23"/>
  <c r="M29" i="23" s="1"/>
  <c r="L29" i="22"/>
  <c r="M29" i="22" s="1"/>
  <c r="L29" i="21"/>
  <c r="M29" i="21" s="1"/>
  <c r="P44" i="5"/>
  <c r="L29" i="17"/>
  <c r="M29" i="17" s="1"/>
  <c r="L29" i="16"/>
  <c r="M29" i="16" s="1"/>
  <c r="L29" i="15"/>
  <c r="L23" i="27"/>
  <c r="M23" i="27" s="1"/>
  <c r="L23" i="26"/>
  <c r="M23" i="26" s="1"/>
  <c r="L23" i="24"/>
  <c r="M23" i="24" s="1"/>
  <c r="L23" i="23"/>
  <c r="M23" i="23" s="1"/>
  <c r="L23" i="22"/>
  <c r="M23" i="22" s="1"/>
  <c r="L23" i="21"/>
  <c r="M23" i="21" s="1"/>
  <c r="L23" i="17"/>
  <c r="M23" i="17" s="1"/>
  <c r="P38" i="5"/>
  <c r="L23" i="16"/>
  <c r="M23" i="16" s="1"/>
  <c r="L23" i="15"/>
  <c r="L20" i="27"/>
  <c r="M20" i="27" s="1"/>
  <c r="L20" i="26"/>
  <c r="M20" i="26" s="1"/>
  <c r="L20" i="24"/>
  <c r="M20" i="24" s="1"/>
  <c r="L20" i="23"/>
  <c r="M20" i="23" s="1"/>
  <c r="L20" i="22"/>
  <c r="M20" i="22" s="1"/>
  <c r="L20" i="21"/>
  <c r="M20" i="21" s="1"/>
  <c r="P35" i="5"/>
  <c r="L20" i="17"/>
  <c r="M20" i="17" s="1"/>
  <c r="L20" i="16"/>
  <c r="M20" i="16" s="1"/>
  <c r="L20" i="15"/>
  <c r="L24" i="27"/>
  <c r="M24" i="27" s="1"/>
  <c r="L24" i="26"/>
  <c r="M24" i="26" s="1"/>
  <c r="L24" i="24"/>
  <c r="M24" i="24" s="1"/>
  <c r="L24" i="23"/>
  <c r="M24" i="23" s="1"/>
  <c r="L24" i="22"/>
  <c r="M24" i="22" s="1"/>
  <c r="L24" i="21"/>
  <c r="M24" i="21" s="1"/>
  <c r="P39" i="5"/>
  <c r="L24" i="17"/>
  <c r="M24" i="17" s="1"/>
  <c r="L24" i="16"/>
  <c r="M24" i="16" s="1"/>
  <c r="L24" i="15"/>
  <c r="L28" i="27"/>
  <c r="M28" i="27" s="1"/>
  <c r="L28" i="26"/>
  <c r="M28" i="26" s="1"/>
  <c r="L28" i="24"/>
  <c r="M28" i="24" s="1"/>
  <c r="L28" i="23"/>
  <c r="M28" i="23" s="1"/>
  <c r="L28" i="22"/>
  <c r="M28" i="22" s="1"/>
  <c r="L28" i="21"/>
  <c r="M28" i="21" s="1"/>
  <c r="P43" i="5"/>
  <c r="L28" i="17"/>
  <c r="M28" i="17" s="1"/>
  <c r="L28" i="16"/>
  <c r="M28" i="16" s="1"/>
  <c r="L28" i="15"/>
  <c r="L19" i="27"/>
  <c r="M19" i="27" s="1"/>
  <c r="L19" i="26"/>
  <c r="M19" i="26" s="1"/>
  <c r="L19" i="24"/>
  <c r="M19" i="24" s="1"/>
  <c r="L19" i="23"/>
  <c r="M19" i="23" s="1"/>
  <c r="L19" i="22"/>
  <c r="M19" i="22" s="1"/>
  <c r="L19" i="21"/>
  <c r="M19" i="21" s="1"/>
  <c r="P34" i="5"/>
  <c r="L19" i="17"/>
  <c r="M19" i="17" s="1"/>
  <c r="L19" i="16"/>
  <c r="M19" i="16" s="1"/>
  <c r="L19" i="15"/>
  <c r="L21" i="27"/>
  <c r="M21" i="27" s="1"/>
  <c r="L21" i="26"/>
  <c r="M21" i="26" s="1"/>
  <c r="L21" i="24"/>
  <c r="M21" i="24" s="1"/>
  <c r="L21" i="23"/>
  <c r="M21" i="23" s="1"/>
  <c r="L21" i="22"/>
  <c r="M21" i="22" s="1"/>
  <c r="L21" i="21"/>
  <c r="M21" i="21" s="1"/>
  <c r="P36" i="5"/>
  <c r="L21" i="17"/>
  <c r="M21" i="17" s="1"/>
  <c r="L21" i="16"/>
  <c r="M21" i="16" s="1"/>
  <c r="L21" i="15"/>
  <c r="L25" i="27"/>
  <c r="M25" i="27" s="1"/>
  <c r="L25" i="26"/>
  <c r="M25" i="26" s="1"/>
  <c r="L25" i="24"/>
  <c r="M25" i="24" s="1"/>
  <c r="L25" i="23"/>
  <c r="M25" i="23" s="1"/>
  <c r="L25" i="22"/>
  <c r="M25" i="22" s="1"/>
  <c r="L25" i="21"/>
  <c r="M25" i="21" s="1"/>
  <c r="P40" i="5"/>
  <c r="L25" i="17"/>
  <c r="M25" i="17" s="1"/>
  <c r="L25" i="16"/>
  <c r="M25" i="16" s="1"/>
  <c r="L25" i="15"/>
  <c r="L27" i="27"/>
  <c r="M27" i="27" s="1"/>
  <c r="L27" i="26"/>
  <c r="M27" i="26" s="1"/>
  <c r="L27" i="24"/>
  <c r="M27" i="24" s="1"/>
  <c r="L27" i="23"/>
  <c r="M27" i="23" s="1"/>
  <c r="L27" i="22"/>
  <c r="M27" i="22" s="1"/>
  <c r="L27" i="21"/>
  <c r="M27" i="21" s="1"/>
  <c r="P42" i="5"/>
  <c r="L27" i="17"/>
  <c r="M27" i="17" s="1"/>
  <c r="L27" i="16"/>
  <c r="M27" i="16" s="1"/>
  <c r="L27" i="15"/>
  <c r="I10" i="15"/>
  <c r="I9" i="15"/>
  <c r="I13" i="15"/>
  <c r="I12" i="15"/>
  <c r="J18" i="15"/>
  <c r="K18" i="15" s="1"/>
  <c r="X6" i="4"/>
  <c r="M7" i="4"/>
  <c r="M10" i="4"/>
  <c r="X9" i="4"/>
  <c r="M6" i="4"/>
  <c r="X5" i="4"/>
  <c r="M5" i="4"/>
  <c r="Q5" i="4" s="1"/>
  <c r="M9" i="4"/>
  <c r="X8" i="4"/>
  <c r="X7" i="4"/>
  <c r="M8" i="4"/>
  <c r="L18" i="15"/>
  <c r="P13" i="4"/>
  <c r="Q13" i="4"/>
  <c r="T13" i="4" s="1"/>
  <c r="P12" i="4"/>
  <c r="Q12" i="4"/>
  <c r="T12" i="4" s="1"/>
  <c r="P16" i="4"/>
  <c r="Q16" i="4"/>
  <c r="T16" i="4" s="1"/>
  <c r="P15" i="4"/>
  <c r="Q15" i="4"/>
  <c r="T15" i="4" s="1"/>
  <c r="P14" i="4"/>
  <c r="Q14" i="4"/>
  <c r="T14" i="4" s="1"/>
  <c r="P11" i="4"/>
  <c r="Q11" i="4"/>
  <c r="T11" i="4" s="1"/>
  <c r="N25" i="23" l="1"/>
  <c r="O25" i="23" s="1"/>
  <c r="U25" i="23"/>
  <c r="U19" i="23"/>
  <c r="N19" i="23"/>
  <c r="O19" i="23" s="1"/>
  <c r="U27" i="24"/>
  <c r="N27" i="24"/>
  <c r="O27" i="24" s="1"/>
  <c r="U25" i="16"/>
  <c r="N25" i="16"/>
  <c r="O25" i="16" s="1"/>
  <c r="N25" i="22"/>
  <c r="O25" i="22" s="1"/>
  <c r="U25" i="22"/>
  <c r="U25" i="27"/>
  <c r="N25" i="27"/>
  <c r="O25" i="27" s="1"/>
  <c r="U21" i="24"/>
  <c r="N21" i="24"/>
  <c r="O21" i="24" s="1"/>
  <c r="U19" i="16"/>
  <c r="N19" i="16"/>
  <c r="O19" i="16" s="1"/>
  <c r="N19" i="22"/>
  <c r="O19" i="22" s="1"/>
  <c r="U19" i="22"/>
  <c r="U19" i="27"/>
  <c r="N19" i="27"/>
  <c r="O19" i="27" s="1"/>
  <c r="U28" i="24"/>
  <c r="N28" i="24"/>
  <c r="O28" i="24" s="1"/>
  <c r="U24" i="16"/>
  <c r="N24" i="16"/>
  <c r="O24" i="16" s="1"/>
  <c r="N24" i="22"/>
  <c r="O24" i="22" s="1"/>
  <c r="U24" i="22"/>
  <c r="U24" i="27"/>
  <c r="N24" i="27"/>
  <c r="O24" i="27" s="1"/>
  <c r="U20" i="24"/>
  <c r="N20" i="24"/>
  <c r="O20" i="24" s="1"/>
  <c r="U23" i="16"/>
  <c r="N23" i="16"/>
  <c r="O23" i="16" s="1"/>
  <c r="N23" i="22"/>
  <c r="O23" i="22" s="1"/>
  <c r="U23" i="22"/>
  <c r="U23" i="27"/>
  <c r="N23" i="27"/>
  <c r="O23" i="27" s="1"/>
  <c r="U29" i="24"/>
  <c r="N29" i="24"/>
  <c r="O29" i="24" s="1"/>
  <c r="U26" i="16"/>
  <c r="N26" i="16"/>
  <c r="O26" i="16" s="1"/>
  <c r="N26" i="22"/>
  <c r="O26" i="22" s="1"/>
  <c r="U26" i="22"/>
  <c r="U26" i="27"/>
  <c r="N26" i="27"/>
  <c r="O26" i="27" s="1"/>
  <c r="U22" i="24"/>
  <c r="N22" i="24"/>
  <c r="O22" i="24" s="1"/>
  <c r="N18" i="17"/>
  <c r="O18" i="17" s="1"/>
  <c r="U18" i="17"/>
  <c r="U18" i="23"/>
  <c r="N18" i="23"/>
  <c r="O18" i="23" s="1"/>
  <c r="U25" i="17"/>
  <c r="N25" i="17"/>
  <c r="O25" i="17" s="1"/>
  <c r="N21" i="26"/>
  <c r="O21" i="26" s="1"/>
  <c r="U21" i="26"/>
  <c r="U28" i="21"/>
  <c r="N28" i="21"/>
  <c r="O28" i="21" s="1"/>
  <c r="N28" i="26"/>
  <c r="O28" i="26" s="1"/>
  <c r="U28" i="26"/>
  <c r="U24" i="17"/>
  <c r="N24" i="17"/>
  <c r="O24" i="17" s="1"/>
  <c r="U24" i="23"/>
  <c r="N24" i="23"/>
  <c r="O24" i="23" s="1"/>
  <c r="N20" i="21"/>
  <c r="O20" i="21" s="1"/>
  <c r="U20" i="21"/>
  <c r="N20" i="26"/>
  <c r="O20" i="26" s="1"/>
  <c r="U20" i="26"/>
  <c r="U23" i="23"/>
  <c r="N23" i="23"/>
  <c r="O23" i="23" s="1"/>
  <c r="U29" i="21"/>
  <c r="N29" i="21"/>
  <c r="O29" i="21" s="1"/>
  <c r="U29" i="26"/>
  <c r="N29" i="26"/>
  <c r="O29" i="26" s="1"/>
  <c r="U26" i="17"/>
  <c r="N26" i="17"/>
  <c r="O26" i="17" s="1"/>
  <c r="N26" i="23"/>
  <c r="O26" i="23" s="1"/>
  <c r="U26" i="23"/>
  <c r="U22" i="21"/>
  <c r="N22" i="21"/>
  <c r="O22" i="21" s="1"/>
  <c r="U22" i="26"/>
  <c r="N22" i="26"/>
  <c r="O22" i="26" s="1"/>
  <c r="U18" i="24"/>
  <c r="N18" i="24"/>
  <c r="O18" i="24" s="1"/>
  <c r="U27" i="26"/>
  <c r="N27" i="26"/>
  <c r="O27" i="26" s="1"/>
  <c r="N19" i="17"/>
  <c r="O19" i="17" s="1"/>
  <c r="U19" i="17"/>
  <c r="U27" i="16"/>
  <c r="N27" i="16"/>
  <c r="O27" i="16" s="1"/>
  <c r="U27" i="22"/>
  <c r="N27" i="22"/>
  <c r="O27" i="22" s="1"/>
  <c r="U27" i="27"/>
  <c r="N27" i="27"/>
  <c r="O27" i="27" s="1"/>
  <c r="U25" i="24"/>
  <c r="N25" i="24"/>
  <c r="O25" i="24" s="1"/>
  <c r="U21" i="16"/>
  <c r="N21" i="16"/>
  <c r="O21" i="16" s="1"/>
  <c r="N21" i="22"/>
  <c r="O21" i="22" s="1"/>
  <c r="U21" i="22"/>
  <c r="U21" i="27"/>
  <c r="N21" i="27"/>
  <c r="O21" i="27" s="1"/>
  <c r="U19" i="24"/>
  <c r="N19" i="24"/>
  <c r="O19" i="24" s="1"/>
  <c r="U28" i="16"/>
  <c r="N28" i="16"/>
  <c r="O28" i="16" s="1"/>
  <c r="U28" i="22"/>
  <c r="N28" i="22"/>
  <c r="O28" i="22" s="1"/>
  <c r="U28" i="27"/>
  <c r="N28" i="27"/>
  <c r="O28" i="27" s="1"/>
  <c r="U24" i="24"/>
  <c r="N24" i="24"/>
  <c r="O24" i="24" s="1"/>
  <c r="U20" i="16"/>
  <c r="N20" i="16"/>
  <c r="O20" i="16" s="1"/>
  <c r="N20" i="22"/>
  <c r="O20" i="22" s="1"/>
  <c r="U20" i="22"/>
  <c r="U20" i="27"/>
  <c r="N20" i="27"/>
  <c r="O20" i="27" s="1"/>
  <c r="U23" i="17"/>
  <c r="N23" i="17"/>
  <c r="O23" i="17" s="1"/>
  <c r="U23" i="24"/>
  <c r="N23" i="24"/>
  <c r="O23" i="24" s="1"/>
  <c r="U29" i="16"/>
  <c r="N29" i="16"/>
  <c r="O29" i="16" s="1"/>
  <c r="U29" i="22"/>
  <c r="N29" i="22"/>
  <c r="O29" i="22" s="1"/>
  <c r="U29" i="27"/>
  <c r="N29" i="27"/>
  <c r="O29" i="27" s="1"/>
  <c r="N26" i="24"/>
  <c r="O26" i="24" s="1"/>
  <c r="U26" i="24"/>
  <c r="U22" i="16"/>
  <c r="N22" i="16"/>
  <c r="O22" i="16" s="1"/>
  <c r="N22" i="22"/>
  <c r="O22" i="22" s="1"/>
  <c r="U22" i="22"/>
  <c r="U22" i="27"/>
  <c r="N22" i="27"/>
  <c r="O22" i="27" s="1"/>
  <c r="U18" i="21"/>
  <c r="N18" i="21"/>
  <c r="O18" i="21" s="1"/>
  <c r="N18" i="26"/>
  <c r="O18" i="26" s="1"/>
  <c r="U18" i="26"/>
  <c r="U27" i="21"/>
  <c r="N27" i="21"/>
  <c r="O27" i="21" s="1"/>
  <c r="U21" i="21"/>
  <c r="N21" i="21"/>
  <c r="O21" i="21" s="1"/>
  <c r="U27" i="17"/>
  <c r="N27" i="17"/>
  <c r="O27" i="17" s="1"/>
  <c r="N27" i="23"/>
  <c r="O27" i="23" s="1"/>
  <c r="U27" i="23"/>
  <c r="U25" i="21"/>
  <c r="N25" i="21"/>
  <c r="O25" i="21" s="1"/>
  <c r="U25" i="26"/>
  <c r="N25" i="26"/>
  <c r="O25" i="26" s="1"/>
  <c r="U21" i="17"/>
  <c r="N21" i="17"/>
  <c r="O21" i="17" s="1"/>
  <c r="U21" i="23"/>
  <c r="N21" i="23"/>
  <c r="O21" i="23" s="1"/>
  <c r="U19" i="21"/>
  <c r="N19" i="21"/>
  <c r="O19" i="21" s="1"/>
  <c r="N19" i="26"/>
  <c r="O19" i="26" s="1"/>
  <c r="U19" i="26"/>
  <c r="U28" i="17"/>
  <c r="N28" i="17"/>
  <c r="O28" i="17" s="1"/>
  <c r="U28" i="23"/>
  <c r="N28" i="23"/>
  <c r="O28" i="23" s="1"/>
  <c r="U24" i="21"/>
  <c r="N24" i="21"/>
  <c r="O24" i="21" s="1"/>
  <c r="U24" i="26"/>
  <c r="N24" i="26"/>
  <c r="O24" i="26" s="1"/>
  <c r="N20" i="17"/>
  <c r="O20" i="17" s="1"/>
  <c r="U20" i="17"/>
  <c r="U20" i="23"/>
  <c r="N20" i="23"/>
  <c r="O20" i="23" s="1"/>
  <c r="U23" i="21"/>
  <c r="N23" i="21"/>
  <c r="O23" i="21" s="1"/>
  <c r="U23" i="26"/>
  <c r="N23" i="26"/>
  <c r="O23" i="26" s="1"/>
  <c r="U29" i="17"/>
  <c r="N29" i="17"/>
  <c r="O29" i="17" s="1"/>
  <c r="U29" i="23"/>
  <c r="N29" i="23"/>
  <c r="O29" i="23" s="1"/>
  <c r="U26" i="21"/>
  <c r="N26" i="21"/>
  <c r="O26" i="21" s="1"/>
  <c r="U26" i="26"/>
  <c r="N26" i="26"/>
  <c r="O26" i="26" s="1"/>
  <c r="N22" i="17"/>
  <c r="O22" i="17" s="1"/>
  <c r="U22" i="17"/>
  <c r="U22" i="23"/>
  <c r="N22" i="23"/>
  <c r="O22" i="23" s="1"/>
  <c r="U18" i="16"/>
  <c r="N18" i="16"/>
  <c r="O18" i="16" s="1"/>
  <c r="N18" i="22"/>
  <c r="O18" i="22" s="1"/>
  <c r="U18" i="22"/>
  <c r="U18" i="27"/>
  <c r="N18" i="27"/>
  <c r="O18" i="27" s="1"/>
  <c r="G18" i="15"/>
  <c r="F18" i="15"/>
  <c r="T18" i="15" s="1"/>
  <c r="G37" i="15"/>
  <c r="G22" i="15"/>
  <c r="G26" i="15"/>
  <c r="G30" i="15"/>
  <c r="G19" i="15"/>
  <c r="G23" i="15"/>
  <c r="G27" i="15"/>
  <c r="G31" i="15"/>
  <c r="G41" i="15"/>
  <c r="G42" i="15"/>
  <c r="G43" i="15"/>
  <c r="G20" i="15"/>
  <c r="G24" i="15"/>
  <c r="G28" i="15"/>
  <c r="G39" i="15"/>
  <c r="G40" i="15"/>
  <c r="G21" i="15"/>
  <c r="G25" i="15"/>
  <c r="G29" i="15"/>
  <c r="G33" i="15"/>
  <c r="G34" i="15"/>
  <c r="G35" i="15"/>
  <c r="G36" i="15"/>
  <c r="G38" i="15"/>
  <c r="G32" i="15"/>
  <c r="G44" i="15"/>
  <c r="F42" i="15"/>
  <c r="F19" i="15"/>
  <c r="F23" i="15"/>
  <c r="F27" i="15"/>
  <c r="F31" i="15"/>
  <c r="F20" i="15"/>
  <c r="F24" i="15"/>
  <c r="F28" i="15"/>
  <c r="F39" i="15"/>
  <c r="F40" i="15"/>
  <c r="F43" i="15"/>
  <c r="F21" i="15"/>
  <c r="F25" i="15"/>
  <c r="F29" i="15"/>
  <c r="F33" i="15"/>
  <c r="F34" i="15"/>
  <c r="F35" i="15"/>
  <c r="F36" i="15"/>
  <c r="F37" i="15"/>
  <c r="F38" i="15"/>
  <c r="F22" i="15"/>
  <c r="F26" i="15"/>
  <c r="F30" i="15"/>
  <c r="F32" i="15"/>
  <c r="F44" i="15"/>
  <c r="F41" i="15"/>
  <c r="Q9" i="4"/>
  <c r="T9" i="4" s="1"/>
  <c r="P9" i="4"/>
  <c r="Q6" i="4"/>
  <c r="T6" i="4" s="1"/>
  <c r="P6" i="4"/>
  <c r="P8" i="4"/>
  <c r="Q8" i="4"/>
  <c r="T8" i="4" s="1"/>
  <c r="P5" i="4"/>
  <c r="T5" i="4"/>
  <c r="P10" i="4"/>
  <c r="Q10" i="4"/>
  <c r="T10" i="4" s="1"/>
  <c r="Q7" i="4"/>
  <c r="T7" i="4" s="1"/>
  <c r="P7" i="4"/>
  <c r="C3" i="20" l="1"/>
  <c r="V18" i="16"/>
  <c r="P18" i="16"/>
  <c r="S18" i="16" s="1"/>
  <c r="E11" i="20"/>
  <c r="P26" i="21"/>
  <c r="S26" i="21" s="1"/>
  <c r="V26" i="21"/>
  <c r="D14" i="20"/>
  <c r="V29" i="17"/>
  <c r="P29" i="17"/>
  <c r="S29" i="17" s="1"/>
  <c r="E8" i="20"/>
  <c r="V23" i="21"/>
  <c r="P23" i="21"/>
  <c r="S23" i="21" s="1"/>
  <c r="E9" i="20"/>
  <c r="P24" i="21"/>
  <c r="S24" i="21" s="1"/>
  <c r="V24" i="21"/>
  <c r="D13" i="20"/>
  <c r="V28" i="17"/>
  <c r="P28" i="17"/>
  <c r="S28" i="17" s="1"/>
  <c r="E4" i="20"/>
  <c r="P19" i="21"/>
  <c r="S19" i="21" s="1"/>
  <c r="V19" i="21"/>
  <c r="D6" i="20"/>
  <c r="P21" i="17"/>
  <c r="S21" i="17" s="1"/>
  <c r="V21" i="17"/>
  <c r="E10" i="20"/>
  <c r="V25" i="21"/>
  <c r="P25" i="21"/>
  <c r="S25" i="21" s="1"/>
  <c r="D12" i="20"/>
  <c r="P27" i="17"/>
  <c r="S27" i="17" s="1"/>
  <c r="V27" i="17"/>
  <c r="E12" i="20"/>
  <c r="P27" i="21"/>
  <c r="S27" i="21" s="1"/>
  <c r="V27" i="21"/>
  <c r="E3" i="20"/>
  <c r="P18" i="21"/>
  <c r="S18" i="21" s="1"/>
  <c r="V18" i="21"/>
  <c r="F14" i="20"/>
  <c r="V29" i="22"/>
  <c r="P29" i="22"/>
  <c r="S29" i="22" s="1"/>
  <c r="H8" i="20"/>
  <c r="P23" i="24"/>
  <c r="S23" i="24" s="1"/>
  <c r="V23" i="24"/>
  <c r="J5" i="20"/>
  <c r="S20" i="27"/>
  <c r="V20" i="27"/>
  <c r="P20" i="27"/>
  <c r="C5" i="20"/>
  <c r="V20" i="16"/>
  <c r="P20" i="16"/>
  <c r="S20" i="16" s="1"/>
  <c r="J13" i="20"/>
  <c r="V28" i="27"/>
  <c r="P28" i="27"/>
  <c r="S28" i="27" s="1"/>
  <c r="C13" i="20"/>
  <c r="V28" i="16"/>
  <c r="P28" i="16"/>
  <c r="S28" i="16" s="1"/>
  <c r="J6" i="20"/>
  <c r="V21" i="27"/>
  <c r="P21" i="27"/>
  <c r="S21" i="27" s="1"/>
  <c r="C6" i="20"/>
  <c r="V21" i="16"/>
  <c r="P21" i="16"/>
  <c r="S21" i="16" s="1"/>
  <c r="J12" i="20"/>
  <c r="P27" i="27"/>
  <c r="S27" i="27" s="1"/>
  <c r="V27" i="27"/>
  <c r="C12" i="20"/>
  <c r="V27" i="16"/>
  <c r="P27" i="16"/>
  <c r="S27" i="16" s="1"/>
  <c r="I12" i="20"/>
  <c r="V27" i="26"/>
  <c r="P27" i="26"/>
  <c r="S27" i="26" s="1"/>
  <c r="I7" i="20"/>
  <c r="V22" i="26"/>
  <c r="P22" i="26"/>
  <c r="S22" i="26" s="1"/>
  <c r="I14" i="20"/>
  <c r="V29" i="26"/>
  <c r="P29" i="26"/>
  <c r="S29" i="26" s="1"/>
  <c r="G8" i="20"/>
  <c r="V23" i="23"/>
  <c r="P23" i="23"/>
  <c r="S23" i="23" s="1"/>
  <c r="D9" i="20"/>
  <c r="P24" i="17"/>
  <c r="S24" i="17" s="1"/>
  <c r="V24" i="17"/>
  <c r="P28" i="21"/>
  <c r="S28" i="21" s="1"/>
  <c r="E13" i="20"/>
  <c r="V28" i="21"/>
  <c r="D10" i="20"/>
  <c r="V25" i="17"/>
  <c r="P25" i="17"/>
  <c r="S25" i="17" s="1"/>
  <c r="J11" i="20"/>
  <c r="V26" i="27"/>
  <c r="P26" i="27"/>
  <c r="S26" i="27" s="1"/>
  <c r="C11" i="20"/>
  <c r="V26" i="16"/>
  <c r="P26" i="16"/>
  <c r="S26" i="16" s="1"/>
  <c r="J8" i="20"/>
  <c r="V23" i="27"/>
  <c r="P23" i="27"/>
  <c r="S23" i="27" s="1"/>
  <c r="C8" i="20"/>
  <c r="P23" i="16"/>
  <c r="S23" i="16" s="1"/>
  <c r="V23" i="16"/>
  <c r="J9" i="20"/>
  <c r="V24" i="27"/>
  <c r="P24" i="27"/>
  <c r="S24" i="27" s="1"/>
  <c r="C9" i="20"/>
  <c r="V24" i="16"/>
  <c r="P24" i="16"/>
  <c r="S24" i="16" s="1"/>
  <c r="J4" i="20"/>
  <c r="S19" i="27"/>
  <c r="V19" i="27"/>
  <c r="P19" i="27"/>
  <c r="C4" i="20"/>
  <c r="P19" i="16"/>
  <c r="S19" i="16" s="1"/>
  <c r="V19" i="16"/>
  <c r="J10" i="20"/>
  <c r="V25" i="27"/>
  <c r="P25" i="27"/>
  <c r="S25" i="27" s="1"/>
  <c r="C10" i="20"/>
  <c r="V25" i="16"/>
  <c r="P25" i="16"/>
  <c r="S25" i="16" s="1"/>
  <c r="G4" i="20"/>
  <c r="V19" i="23"/>
  <c r="P19" i="23"/>
  <c r="S19" i="23" s="1"/>
  <c r="F7" i="20"/>
  <c r="V22" i="22"/>
  <c r="P22" i="22"/>
  <c r="S22" i="22" s="1"/>
  <c r="H11" i="20"/>
  <c r="V26" i="24"/>
  <c r="P26" i="24"/>
  <c r="S26" i="24" s="1"/>
  <c r="G11" i="20"/>
  <c r="V26" i="23"/>
  <c r="P26" i="23"/>
  <c r="S26" i="23" s="1"/>
  <c r="E5" i="20"/>
  <c r="P20" i="21"/>
  <c r="S20" i="21" s="1"/>
  <c r="V20" i="21"/>
  <c r="D3" i="20"/>
  <c r="P18" i="17"/>
  <c r="S18" i="17" s="1"/>
  <c r="V18" i="17"/>
  <c r="G7" i="20"/>
  <c r="V22" i="23"/>
  <c r="P22" i="23"/>
  <c r="S22" i="23" s="1"/>
  <c r="I11" i="20"/>
  <c r="V26" i="26"/>
  <c r="P26" i="26"/>
  <c r="S26" i="26" s="1"/>
  <c r="G14" i="20"/>
  <c r="V29" i="23"/>
  <c r="P29" i="23"/>
  <c r="S29" i="23" s="1"/>
  <c r="I8" i="20"/>
  <c r="V23" i="26"/>
  <c r="P23" i="26"/>
  <c r="S23" i="26" s="1"/>
  <c r="G5" i="20"/>
  <c r="V20" i="23"/>
  <c r="P20" i="23"/>
  <c r="S20" i="23" s="1"/>
  <c r="I9" i="20"/>
  <c r="V24" i="26"/>
  <c r="P24" i="26"/>
  <c r="S24" i="26" s="1"/>
  <c r="G13" i="20"/>
  <c r="V28" i="23"/>
  <c r="P28" i="23"/>
  <c r="S28" i="23" s="1"/>
  <c r="G6" i="20"/>
  <c r="V21" i="23"/>
  <c r="P21" i="23"/>
  <c r="S21" i="23" s="1"/>
  <c r="I10" i="20"/>
  <c r="V25" i="26"/>
  <c r="P25" i="26"/>
  <c r="S25" i="26" s="1"/>
  <c r="E6" i="20"/>
  <c r="P21" i="21"/>
  <c r="S21" i="21" s="1"/>
  <c r="V21" i="21"/>
  <c r="J7" i="20"/>
  <c r="S22" i="27"/>
  <c r="V22" i="27"/>
  <c r="P22" i="27"/>
  <c r="C7" i="20"/>
  <c r="V22" i="16"/>
  <c r="P22" i="16"/>
  <c r="S22" i="16" s="1"/>
  <c r="J14" i="20"/>
  <c r="V29" i="27"/>
  <c r="P29" i="27"/>
  <c r="S29" i="27" s="1"/>
  <c r="C14" i="20"/>
  <c r="P29" i="16"/>
  <c r="S29" i="16" s="1"/>
  <c r="V29" i="16"/>
  <c r="D8" i="20"/>
  <c r="V23" i="17"/>
  <c r="P23" i="17"/>
  <c r="S23" i="17" s="1"/>
  <c r="H9" i="20"/>
  <c r="P24" i="24"/>
  <c r="S24" i="24" s="1"/>
  <c r="V24" i="24"/>
  <c r="F13" i="20"/>
  <c r="V28" i="22"/>
  <c r="P28" i="22"/>
  <c r="S28" i="22" s="1"/>
  <c r="H4" i="20"/>
  <c r="V19" i="24"/>
  <c r="P19" i="24"/>
  <c r="S19" i="24" s="1"/>
  <c r="H10" i="20"/>
  <c r="P25" i="24"/>
  <c r="S25" i="24" s="1"/>
  <c r="V25" i="24"/>
  <c r="F12" i="20"/>
  <c r="V27" i="22"/>
  <c r="P27" i="22"/>
  <c r="S27" i="22" s="1"/>
  <c r="H3" i="20"/>
  <c r="V18" i="24"/>
  <c r="P18" i="24"/>
  <c r="S18" i="24" s="1"/>
  <c r="E7" i="20"/>
  <c r="P22" i="21"/>
  <c r="S22" i="21" s="1"/>
  <c r="V22" i="21"/>
  <c r="D11" i="20"/>
  <c r="V26" i="17"/>
  <c r="P26" i="17"/>
  <c r="S26" i="17" s="1"/>
  <c r="E14" i="20"/>
  <c r="V29" i="21"/>
  <c r="P29" i="21"/>
  <c r="S29" i="21" s="1"/>
  <c r="G9" i="20"/>
  <c r="V24" i="23"/>
  <c r="P24" i="23"/>
  <c r="S24" i="23" s="1"/>
  <c r="G3" i="20"/>
  <c r="V18" i="23"/>
  <c r="P18" i="23"/>
  <c r="S18" i="23" s="1"/>
  <c r="H7" i="20"/>
  <c r="V22" i="24"/>
  <c r="P22" i="24"/>
  <c r="S22" i="24" s="1"/>
  <c r="H14" i="20"/>
  <c r="V29" i="24"/>
  <c r="P29" i="24"/>
  <c r="S29" i="24" s="1"/>
  <c r="H5" i="20"/>
  <c r="P20" i="24"/>
  <c r="S20" i="24" s="1"/>
  <c r="V20" i="24"/>
  <c r="H13" i="20"/>
  <c r="P28" i="24"/>
  <c r="S28" i="24" s="1"/>
  <c r="V28" i="24"/>
  <c r="H6" i="20"/>
  <c r="P21" i="24"/>
  <c r="S21" i="24" s="1"/>
  <c r="V21" i="24"/>
  <c r="H12" i="20"/>
  <c r="P27" i="24"/>
  <c r="S27" i="24" s="1"/>
  <c r="V27" i="24"/>
  <c r="J3" i="20"/>
  <c r="V18" i="27"/>
  <c r="P18" i="27"/>
  <c r="S18" i="27" s="1"/>
  <c r="D7" i="20"/>
  <c r="V22" i="17"/>
  <c r="P22" i="17"/>
  <c r="S22" i="17" s="1"/>
  <c r="D5" i="20"/>
  <c r="P20" i="17"/>
  <c r="S20" i="17" s="1"/>
  <c r="V20" i="17"/>
  <c r="F3" i="20"/>
  <c r="V18" i="22"/>
  <c r="P18" i="22"/>
  <c r="S18" i="22" s="1"/>
  <c r="I4" i="20"/>
  <c r="V19" i="26"/>
  <c r="P19" i="26"/>
  <c r="S19" i="26" s="1"/>
  <c r="G12" i="20"/>
  <c r="V27" i="23"/>
  <c r="P27" i="23"/>
  <c r="S27" i="23" s="1"/>
  <c r="I3" i="20"/>
  <c r="V18" i="26"/>
  <c r="P18" i="26"/>
  <c r="S18" i="26" s="1"/>
  <c r="F5" i="20"/>
  <c r="V20" i="22"/>
  <c r="P20" i="22"/>
  <c r="S20" i="22" s="1"/>
  <c r="F6" i="20"/>
  <c r="V21" i="22"/>
  <c r="P21" i="22"/>
  <c r="S21" i="22" s="1"/>
  <c r="D4" i="20"/>
  <c r="V19" i="17"/>
  <c r="P19" i="17"/>
  <c r="S19" i="17" s="1"/>
  <c r="I5" i="20"/>
  <c r="V20" i="26"/>
  <c r="P20" i="26"/>
  <c r="S20" i="26" s="1"/>
  <c r="I13" i="20"/>
  <c r="V28" i="26"/>
  <c r="P28" i="26"/>
  <c r="S28" i="26" s="1"/>
  <c r="I6" i="20"/>
  <c r="V21" i="26"/>
  <c r="P21" i="26"/>
  <c r="S21" i="26" s="1"/>
  <c r="F11" i="20"/>
  <c r="V26" i="22"/>
  <c r="P26" i="22"/>
  <c r="S26" i="22" s="1"/>
  <c r="F8" i="20"/>
  <c r="V23" i="22"/>
  <c r="P23" i="22"/>
  <c r="S23" i="22" s="1"/>
  <c r="F9" i="20"/>
  <c r="V24" i="22"/>
  <c r="P24" i="22"/>
  <c r="S24" i="22" s="1"/>
  <c r="F4" i="20"/>
  <c r="V19" i="22"/>
  <c r="P19" i="22"/>
  <c r="S19" i="22" s="1"/>
  <c r="F10" i="20"/>
  <c r="V25" i="22"/>
  <c r="P25" i="22"/>
  <c r="S25" i="22" s="1"/>
  <c r="G10" i="20"/>
  <c r="P25" i="23"/>
  <c r="S25" i="23" s="1"/>
  <c r="V25" i="23"/>
  <c r="M18" i="15"/>
  <c r="U18" i="15" s="1"/>
  <c r="M44" i="15"/>
  <c r="T44" i="15"/>
  <c r="M22" i="15"/>
  <c r="T22" i="15"/>
  <c r="M35" i="15"/>
  <c r="T35" i="15"/>
  <c r="M25" i="15"/>
  <c r="T25" i="15"/>
  <c r="M39" i="15"/>
  <c r="T39" i="15"/>
  <c r="M31" i="15"/>
  <c r="T31" i="15"/>
  <c r="M42" i="15"/>
  <c r="T42" i="15"/>
  <c r="M32" i="15"/>
  <c r="T32" i="15"/>
  <c r="M38" i="15"/>
  <c r="T38" i="15"/>
  <c r="M34" i="15"/>
  <c r="T34" i="15"/>
  <c r="M21" i="15"/>
  <c r="T21" i="15"/>
  <c r="M28" i="15"/>
  <c r="T28" i="15"/>
  <c r="M27" i="15"/>
  <c r="T27" i="15"/>
  <c r="M30" i="15"/>
  <c r="T30" i="15"/>
  <c r="M37" i="15"/>
  <c r="T37" i="15"/>
  <c r="M33" i="15"/>
  <c r="T33" i="15"/>
  <c r="M43" i="15"/>
  <c r="T43" i="15"/>
  <c r="M24" i="15"/>
  <c r="T24" i="15"/>
  <c r="M23" i="15"/>
  <c r="T23" i="15"/>
  <c r="M41" i="15"/>
  <c r="T41" i="15"/>
  <c r="M26" i="15"/>
  <c r="T26" i="15"/>
  <c r="M36" i="15"/>
  <c r="T36" i="15"/>
  <c r="M29" i="15"/>
  <c r="T29" i="15"/>
  <c r="M40" i="15"/>
  <c r="T40" i="15"/>
  <c r="M20" i="15"/>
  <c r="T20" i="15"/>
  <c r="M19" i="15"/>
  <c r="T19" i="15"/>
  <c r="N18" i="15" l="1"/>
  <c r="O18" i="15" s="1"/>
  <c r="V18" i="15" s="1"/>
  <c r="W18" i="15" s="1"/>
  <c r="Y18" i="15" s="1"/>
  <c r="W20" i="26"/>
  <c r="Y20" i="26" s="1"/>
  <c r="X20" i="26"/>
  <c r="Z20" i="26" s="1"/>
  <c r="X18" i="26"/>
  <c r="Z18" i="26" s="1"/>
  <c r="W18" i="26"/>
  <c r="Y18" i="26" s="1"/>
  <c r="W24" i="22"/>
  <c r="Y24" i="22" s="1"/>
  <c r="X24" i="22"/>
  <c r="Z24" i="22" s="1"/>
  <c r="W28" i="26"/>
  <c r="Y28" i="26" s="1"/>
  <c r="X28" i="26"/>
  <c r="Z28" i="26" s="1"/>
  <c r="W20" i="22"/>
  <c r="Y20" i="22" s="1"/>
  <c r="X20" i="22"/>
  <c r="Z20" i="22" s="1"/>
  <c r="W18" i="22"/>
  <c r="Y18" i="22" s="1"/>
  <c r="X18" i="22"/>
  <c r="Z18" i="22" s="1"/>
  <c r="X20" i="24"/>
  <c r="Z20" i="24" s="1"/>
  <c r="W20" i="24"/>
  <c r="Y20" i="24" s="1"/>
  <c r="X29" i="24"/>
  <c r="Z29" i="24" s="1"/>
  <c r="W29" i="24"/>
  <c r="Y29" i="24" s="1"/>
  <c r="X28" i="23"/>
  <c r="Z28" i="23" s="1"/>
  <c r="W28" i="23"/>
  <c r="Y28" i="23" s="1"/>
  <c r="X29" i="23"/>
  <c r="Z29" i="23" s="1"/>
  <c r="W29" i="23"/>
  <c r="Y29" i="23" s="1"/>
  <c r="X19" i="23"/>
  <c r="Z19" i="23" s="1"/>
  <c r="W19" i="23"/>
  <c r="Y19" i="23" s="1"/>
  <c r="X19" i="16"/>
  <c r="Z19" i="16" s="1"/>
  <c r="W19" i="16"/>
  <c r="Y19" i="16" s="1"/>
  <c r="W24" i="16"/>
  <c r="Y24" i="16" s="1"/>
  <c r="X24" i="16"/>
  <c r="Z24" i="16" s="1"/>
  <c r="X28" i="21"/>
  <c r="Z28" i="21" s="1"/>
  <c r="W28" i="21"/>
  <c r="Y28" i="21" s="1"/>
  <c r="W19" i="22"/>
  <c r="Y19" i="22" s="1"/>
  <c r="X19" i="22"/>
  <c r="Z19" i="22" s="1"/>
  <c r="W21" i="26"/>
  <c r="Y21" i="26" s="1"/>
  <c r="X21" i="26"/>
  <c r="Z21" i="26" s="1"/>
  <c r="W21" i="22"/>
  <c r="Y21" i="22" s="1"/>
  <c r="X21" i="22"/>
  <c r="Z21" i="22" s="1"/>
  <c r="X19" i="26"/>
  <c r="Z19" i="26" s="1"/>
  <c r="W19" i="26"/>
  <c r="Y19" i="26" s="1"/>
  <c r="X28" i="24"/>
  <c r="Z28" i="24" s="1"/>
  <c r="W28" i="24"/>
  <c r="Y28" i="24" s="1"/>
  <c r="X24" i="23"/>
  <c r="Z24" i="23" s="1"/>
  <c r="W24" i="23"/>
  <c r="Y24" i="23" s="1"/>
  <c r="X22" i="21"/>
  <c r="Z22" i="21" s="1"/>
  <c r="W22" i="21"/>
  <c r="Y22" i="21" s="1"/>
  <c r="X18" i="24"/>
  <c r="Z18" i="24" s="1"/>
  <c r="W18" i="24"/>
  <c r="Y18" i="24" s="1"/>
  <c r="X28" i="22"/>
  <c r="Z28" i="22" s="1"/>
  <c r="W28" i="22"/>
  <c r="Y28" i="22" s="1"/>
  <c r="W29" i="16"/>
  <c r="Y29" i="16" s="1"/>
  <c r="X29" i="16"/>
  <c r="Z29" i="16" s="1"/>
  <c r="X21" i="23"/>
  <c r="Z21" i="23" s="1"/>
  <c r="W21" i="23"/>
  <c r="Y21" i="23" s="1"/>
  <c r="W23" i="26"/>
  <c r="Y23" i="26" s="1"/>
  <c r="X23" i="26"/>
  <c r="Z23" i="26" s="1"/>
  <c r="X22" i="22"/>
  <c r="Z22" i="22" s="1"/>
  <c r="W22" i="22"/>
  <c r="Y22" i="22" s="1"/>
  <c r="W23" i="16"/>
  <c r="Y23" i="16" s="1"/>
  <c r="X23" i="16"/>
  <c r="Z23" i="16" s="1"/>
  <c r="W22" i="26"/>
  <c r="Y22" i="26" s="1"/>
  <c r="X22" i="26"/>
  <c r="Z22" i="26" s="1"/>
  <c r="W21" i="16"/>
  <c r="Y21" i="16" s="1"/>
  <c r="X21" i="16"/>
  <c r="Z21" i="16" s="1"/>
  <c r="W20" i="16"/>
  <c r="Y20" i="16" s="1"/>
  <c r="X20" i="16"/>
  <c r="Z20" i="16" s="1"/>
  <c r="W18" i="21"/>
  <c r="Y18" i="21" s="1"/>
  <c r="X18" i="21"/>
  <c r="Z18" i="21" s="1"/>
  <c r="W21" i="17"/>
  <c r="Y21" i="17" s="1"/>
  <c r="X21" i="17"/>
  <c r="Z21" i="17" s="1"/>
  <c r="X29" i="17"/>
  <c r="Z29" i="17" s="1"/>
  <c r="W29" i="17"/>
  <c r="Y29" i="17" s="1"/>
  <c r="X25" i="23"/>
  <c r="Z25" i="23" s="1"/>
  <c r="W25" i="23"/>
  <c r="Y25" i="23" s="1"/>
  <c r="W25" i="22"/>
  <c r="Y25" i="22" s="1"/>
  <c r="X25" i="22"/>
  <c r="Z25" i="22" s="1"/>
  <c r="X26" i="22"/>
  <c r="Z26" i="22" s="1"/>
  <c r="W26" i="22"/>
  <c r="Y26" i="22" s="1"/>
  <c r="W19" i="17"/>
  <c r="Y19" i="17" s="1"/>
  <c r="X19" i="17"/>
  <c r="Z19" i="17" s="1"/>
  <c r="X27" i="23"/>
  <c r="Z27" i="23" s="1"/>
  <c r="W27" i="23"/>
  <c r="Y27" i="23" s="1"/>
  <c r="W20" i="17"/>
  <c r="Y20" i="17" s="1"/>
  <c r="X20" i="17"/>
  <c r="Z20" i="17" s="1"/>
  <c r="W22" i="17"/>
  <c r="Y22" i="17" s="1"/>
  <c r="X22" i="17"/>
  <c r="Z22" i="17" s="1"/>
  <c r="X21" i="24"/>
  <c r="Z21" i="24" s="1"/>
  <c r="W21" i="24"/>
  <c r="Y21" i="24" s="1"/>
  <c r="X18" i="23"/>
  <c r="Z18" i="23" s="1"/>
  <c r="W18" i="23"/>
  <c r="Y18" i="23" s="1"/>
  <c r="X25" i="24"/>
  <c r="Z25" i="24" s="1"/>
  <c r="W25" i="24"/>
  <c r="Y25" i="24" s="1"/>
  <c r="X19" i="24"/>
  <c r="Z19" i="24" s="1"/>
  <c r="W19" i="24"/>
  <c r="Y19" i="24" s="1"/>
  <c r="W21" i="21"/>
  <c r="Y21" i="21" s="1"/>
  <c r="X21" i="21"/>
  <c r="Z21" i="21" s="1"/>
  <c r="W25" i="26"/>
  <c r="Y25" i="26" s="1"/>
  <c r="X25" i="26"/>
  <c r="Z25" i="26" s="1"/>
  <c r="X20" i="23"/>
  <c r="Z20" i="23" s="1"/>
  <c r="W20" i="23"/>
  <c r="Y20" i="23" s="1"/>
  <c r="X22" i="23"/>
  <c r="Z22" i="23" s="1"/>
  <c r="W22" i="23"/>
  <c r="Y22" i="23" s="1"/>
  <c r="X26" i="24"/>
  <c r="Z26" i="24" s="1"/>
  <c r="W26" i="24"/>
  <c r="Y26" i="24" s="1"/>
  <c r="X25" i="17"/>
  <c r="Z25" i="17" s="1"/>
  <c r="W25" i="17"/>
  <c r="Y25" i="17" s="1"/>
  <c r="W29" i="26"/>
  <c r="Y29" i="26" s="1"/>
  <c r="X29" i="26"/>
  <c r="Z29" i="26" s="1"/>
  <c r="X24" i="21"/>
  <c r="Z24" i="21" s="1"/>
  <c r="W24" i="21"/>
  <c r="Y24" i="21" s="1"/>
  <c r="X23" i="21"/>
  <c r="Z23" i="21" s="1"/>
  <c r="W23" i="21"/>
  <c r="Y23" i="21" s="1"/>
  <c r="X27" i="24"/>
  <c r="Z27" i="24" s="1"/>
  <c r="W27" i="24"/>
  <c r="Y27" i="24" s="1"/>
  <c r="X22" i="24"/>
  <c r="Z22" i="24" s="1"/>
  <c r="W22" i="24"/>
  <c r="Y22" i="24" s="1"/>
  <c r="X26" i="17"/>
  <c r="Z26" i="17" s="1"/>
  <c r="W26" i="17"/>
  <c r="Y26" i="17" s="1"/>
  <c r="X24" i="24"/>
  <c r="Z24" i="24" s="1"/>
  <c r="W24" i="24"/>
  <c r="Y24" i="24" s="1"/>
  <c r="W23" i="17"/>
  <c r="Y23" i="17" s="1"/>
  <c r="X23" i="17"/>
  <c r="Z23" i="17" s="1"/>
  <c r="W24" i="26"/>
  <c r="Y24" i="26" s="1"/>
  <c r="X24" i="26"/>
  <c r="Z24" i="26" s="1"/>
  <c r="W26" i="26"/>
  <c r="Y26" i="26" s="1"/>
  <c r="X26" i="26"/>
  <c r="Z26" i="26" s="1"/>
  <c r="W20" i="21"/>
  <c r="Y20" i="21" s="1"/>
  <c r="X20" i="21"/>
  <c r="Z20" i="21" s="1"/>
  <c r="X26" i="23"/>
  <c r="Z26" i="23" s="1"/>
  <c r="W26" i="23"/>
  <c r="Y26" i="23" s="1"/>
  <c r="X25" i="16"/>
  <c r="Z25" i="16" s="1"/>
  <c r="W25" i="16"/>
  <c r="Y25" i="16" s="1"/>
  <c r="X24" i="17"/>
  <c r="Z24" i="17" s="1"/>
  <c r="W24" i="17"/>
  <c r="Y24" i="17" s="1"/>
  <c r="X23" i="23"/>
  <c r="Z23" i="23" s="1"/>
  <c r="W23" i="23"/>
  <c r="Y23" i="23" s="1"/>
  <c r="W27" i="16"/>
  <c r="Y27" i="16" s="1"/>
  <c r="X27" i="16"/>
  <c r="Z27" i="16" s="1"/>
  <c r="W28" i="16"/>
  <c r="Y28" i="16" s="1"/>
  <c r="X28" i="16"/>
  <c r="Z28" i="16" s="1"/>
  <c r="X23" i="24"/>
  <c r="Z23" i="24" s="1"/>
  <c r="W23" i="24"/>
  <c r="Y23" i="24" s="1"/>
  <c r="X29" i="22"/>
  <c r="Z29" i="22" s="1"/>
  <c r="W29" i="22"/>
  <c r="Y29" i="22" s="1"/>
  <c r="X27" i="17"/>
  <c r="Z27" i="17" s="1"/>
  <c r="W27" i="17"/>
  <c r="Y27" i="17" s="1"/>
  <c r="X25" i="21"/>
  <c r="Z25" i="21" s="1"/>
  <c r="W25" i="21"/>
  <c r="Y25" i="21" s="1"/>
  <c r="X26" i="21"/>
  <c r="Z26" i="21" s="1"/>
  <c r="W26" i="21"/>
  <c r="Y26" i="21" s="1"/>
  <c r="X18" i="16"/>
  <c r="Z18" i="16" s="1"/>
  <c r="W18" i="16"/>
  <c r="Y18" i="16" s="1"/>
  <c r="W23" i="22"/>
  <c r="Y23" i="22" s="1"/>
  <c r="X23" i="22"/>
  <c r="Z23" i="22" s="1"/>
  <c r="X29" i="21"/>
  <c r="Z29" i="21" s="1"/>
  <c r="W29" i="21"/>
  <c r="Y29" i="21" s="1"/>
  <c r="W27" i="22"/>
  <c r="Y27" i="22" s="1"/>
  <c r="X27" i="22"/>
  <c r="Z27" i="22" s="1"/>
  <c r="W22" i="16"/>
  <c r="Y22" i="16" s="1"/>
  <c r="X22" i="16"/>
  <c r="Z22" i="16" s="1"/>
  <c r="W18" i="17"/>
  <c r="Y18" i="17" s="1"/>
  <c r="X18" i="17"/>
  <c r="Z18" i="17" s="1"/>
  <c r="W26" i="16"/>
  <c r="Y26" i="16" s="1"/>
  <c r="X26" i="16"/>
  <c r="Z26" i="16" s="1"/>
  <c r="W27" i="26"/>
  <c r="Y27" i="26" s="1"/>
  <c r="X27" i="26"/>
  <c r="Z27" i="26" s="1"/>
  <c r="X27" i="21"/>
  <c r="Z27" i="21" s="1"/>
  <c r="W27" i="21"/>
  <c r="Y27" i="21" s="1"/>
  <c r="X19" i="21"/>
  <c r="Z19" i="21" s="1"/>
  <c r="W19" i="21"/>
  <c r="Y19" i="21" s="1"/>
  <c r="X28" i="17"/>
  <c r="Z28" i="17" s="1"/>
  <c r="W28" i="17"/>
  <c r="Y28" i="17" s="1"/>
  <c r="U19" i="15"/>
  <c r="N19" i="15"/>
  <c r="O19" i="15" s="1"/>
  <c r="B4" i="20" s="1"/>
  <c r="N40" i="15"/>
  <c r="O40" i="15" s="1"/>
  <c r="B25" i="20" s="1"/>
  <c r="U40" i="15"/>
  <c r="U36" i="15"/>
  <c r="N36" i="15"/>
  <c r="O36" i="15" s="1"/>
  <c r="B21" i="20" s="1"/>
  <c r="N41" i="15"/>
  <c r="O41" i="15" s="1"/>
  <c r="B26" i="20" s="1"/>
  <c r="U41" i="15"/>
  <c r="N24" i="15"/>
  <c r="O24" i="15" s="1"/>
  <c r="B9" i="20" s="1"/>
  <c r="U24" i="15"/>
  <c r="U33" i="15"/>
  <c r="N33" i="15"/>
  <c r="O33" i="15" s="1"/>
  <c r="B18" i="20" s="1"/>
  <c r="N30" i="15"/>
  <c r="O30" i="15" s="1"/>
  <c r="B15" i="20" s="1"/>
  <c r="U30" i="15"/>
  <c r="U28" i="15"/>
  <c r="N28" i="15"/>
  <c r="O28" i="15" s="1"/>
  <c r="B13" i="20" s="1"/>
  <c r="N34" i="15"/>
  <c r="O34" i="15" s="1"/>
  <c r="B19" i="20" s="1"/>
  <c r="U34" i="15"/>
  <c r="N32" i="15"/>
  <c r="O32" i="15" s="1"/>
  <c r="B17" i="20" s="1"/>
  <c r="U32" i="15"/>
  <c r="N31" i="15"/>
  <c r="O31" i="15" s="1"/>
  <c r="B16" i="20" s="1"/>
  <c r="U31" i="15"/>
  <c r="N25" i="15"/>
  <c r="O25" i="15" s="1"/>
  <c r="B10" i="20" s="1"/>
  <c r="U25" i="15"/>
  <c r="N22" i="15"/>
  <c r="O22" i="15" s="1"/>
  <c r="B7" i="20" s="1"/>
  <c r="U22" i="15"/>
  <c r="N20" i="15"/>
  <c r="O20" i="15" s="1"/>
  <c r="B5" i="20" s="1"/>
  <c r="U20" i="15"/>
  <c r="U29" i="15"/>
  <c r="N29" i="15"/>
  <c r="O29" i="15" s="1"/>
  <c r="B14" i="20" s="1"/>
  <c r="U26" i="15"/>
  <c r="N26" i="15"/>
  <c r="O26" i="15" s="1"/>
  <c r="B11" i="20" s="1"/>
  <c r="N23" i="15"/>
  <c r="O23" i="15" s="1"/>
  <c r="B8" i="20" s="1"/>
  <c r="U23" i="15"/>
  <c r="U43" i="15"/>
  <c r="N43" i="15"/>
  <c r="O43" i="15" s="1"/>
  <c r="B28" i="20" s="1"/>
  <c r="U37" i="15"/>
  <c r="N37" i="15"/>
  <c r="O37" i="15" s="1"/>
  <c r="B22" i="20" s="1"/>
  <c r="U27" i="15"/>
  <c r="N27" i="15"/>
  <c r="O27" i="15" s="1"/>
  <c r="B12" i="20" s="1"/>
  <c r="U21" i="15"/>
  <c r="N21" i="15"/>
  <c r="O21" i="15" s="1"/>
  <c r="B6" i="20" s="1"/>
  <c r="N38" i="15"/>
  <c r="O38" i="15" s="1"/>
  <c r="B23" i="20" s="1"/>
  <c r="U38" i="15"/>
  <c r="N42" i="15"/>
  <c r="O42" i="15" s="1"/>
  <c r="B27" i="20" s="1"/>
  <c r="U42" i="15"/>
  <c r="U39" i="15"/>
  <c r="N39" i="15"/>
  <c r="O39" i="15" s="1"/>
  <c r="B24" i="20" s="1"/>
  <c r="U35" i="15"/>
  <c r="N35" i="15"/>
  <c r="O35" i="15" s="1"/>
  <c r="B20" i="20" s="1"/>
  <c r="N44" i="15"/>
  <c r="O44" i="15" s="1"/>
  <c r="B29" i="20" s="1"/>
  <c r="U44" i="15"/>
  <c r="B3" i="20" l="1"/>
  <c r="P18" i="15"/>
  <c r="S18" i="15" s="1"/>
  <c r="X18" i="15"/>
  <c r="Z18" i="15" s="1"/>
  <c r="V44" i="15"/>
  <c r="P44" i="15"/>
  <c r="S44" i="15" s="1"/>
  <c r="P38" i="15"/>
  <c r="S38" i="15" s="1"/>
  <c r="V38" i="15"/>
  <c r="P20" i="15"/>
  <c r="S20" i="15" s="1"/>
  <c r="V20" i="15"/>
  <c r="V25" i="15"/>
  <c r="P25" i="15"/>
  <c r="S25" i="15" s="1"/>
  <c r="V32" i="15"/>
  <c r="P32" i="15"/>
  <c r="S32" i="15" s="1"/>
  <c r="P41" i="15"/>
  <c r="S41" i="15" s="1"/>
  <c r="V41" i="15"/>
  <c r="V40" i="15"/>
  <c r="P40" i="15"/>
  <c r="S40" i="15" s="1"/>
  <c r="V35" i="15"/>
  <c r="P35" i="15"/>
  <c r="S35" i="15" s="1"/>
  <c r="P21" i="15"/>
  <c r="S21" i="15" s="1"/>
  <c r="V21" i="15"/>
  <c r="P37" i="15"/>
  <c r="S37" i="15" s="1"/>
  <c r="V37" i="15"/>
  <c r="V29" i="15"/>
  <c r="P29" i="15"/>
  <c r="S29" i="15" s="1"/>
  <c r="P36" i="15"/>
  <c r="S36" i="15" s="1"/>
  <c r="V36" i="15"/>
  <c r="V19" i="15"/>
  <c r="P19" i="15"/>
  <c r="S19" i="15" s="1"/>
  <c r="P42" i="15"/>
  <c r="S42" i="15" s="1"/>
  <c r="V42" i="15"/>
  <c r="P23" i="15"/>
  <c r="S23" i="15" s="1"/>
  <c r="V23" i="15"/>
  <c r="V22" i="15"/>
  <c r="P22" i="15"/>
  <c r="S22" i="15" s="1"/>
  <c r="V31" i="15"/>
  <c r="P31" i="15"/>
  <c r="S31" i="15" s="1"/>
  <c r="V34" i="15"/>
  <c r="P34" i="15"/>
  <c r="S34" i="15" s="1"/>
  <c r="P30" i="15"/>
  <c r="S30" i="15" s="1"/>
  <c r="V30" i="15"/>
  <c r="V24" i="15"/>
  <c r="P24" i="15"/>
  <c r="S24" i="15" s="1"/>
  <c r="V39" i="15"/>
  <c r="P39" i="15"/>
  <c r="S39" i="15" s="1"/>
  <c r="P27" i="15"/>
  <c r="S27" i="15" s="1"/>
  <c r="V27" i="15"/>
  <c r="V43" i="15"/>
  <c r="P43" i="15"/>
  <c r="S43" i="15" s="1"/>
  <c r="P26" i="15"/>
  <c r="S26" i="15" s="1"/>
  <c r="V26" i="15"/>
  <c r="P28" i="15"/>
  <c r="S28" i="15" s="1"/>
  <c r="V28" i="15"/>
  <c r="P33" i="15"/>
  <c r="S33" i="15" s="1"/>
  <c r="V33" i="15"/>
  <c r="X24" i="15" l="1"/>
  <c r="Z24" i="15" s="1"/>
  <c r="W24" i="15"/>
  <c r="Y24" i="15" s="1"/>
  <c r="W35" i="15"/>
  <c r="Y35" i="15" s="1"/>
  <c r="X35" i="15"/>
  <c r="Z35" i="15" s="1"/>
  <c r="W25" i="15"/>
  <c r="Y25" i="15" s="1"/>
  <c r="X25" i="15"/>
  <c r="Z25" i="15" s="1"/>
  <c r="W21" i="15"/>
  <c r="Y21" i="15" s="1"/>
  <c r="X21" i="15"/>
  <c r="Z21" i="15" s="1"/>
  <c r="X20" i="15"/>
  <c r="Z20" i="15" s="1"/>
  <c r="W20" i="15"/>
  <c r="Y20" i="15" s="1"/>
  <c r="X22" i="15"/>
  <c r="Z22" i="15" s="1"/>
  <c r="W22" i="15"/>
  <c r="Y22" i="15" s="1"/>
  <c r="X28" i="15"/>
  <c r="Z28" i="15" s="1"/>
  <c r="W28" i="15"/>
  <c r="Y28" i="15" s="1"/>
  <c r="W23" i="15"/>
  <c r="Y23" i="15" s="1"/>
  <c r="X23" i="15"/>
  <c r="Z23" i="15" s="1"/>
  <c r="W39" i="15"/>
  <c r="Y39" i="15" s="1"/>
  <c r="X39" i="15"/>
  <c r="Z39" i="15" s="1"/>
  <c r="W31" i="15"/>
  <c r="Y31" i="15" s="1"/>
  <c r="X31" i="15"/>
  <c r="Z31" i="15" s="1"/>
  <c r="W19" i="15"/>
  <c r="Y19" i="15" s="1"/>
  <c r="X19" i="15"/>
  <c r="Z19" i="15" s="1"/>
  <c r="W29" i="15"/>
  <c r="Y29" i="15" s="1"/>
  <c r="X29" i="15"/>
  <c r="Z29" i="15" s="1"/>
  <c r="X40" i="15"/>
  <c r="Z40" i="15" s="1"/>
  <c r="W40" i="15"/>
  <c r="Y40" i="15" s="1"/>
  <c r="X32" i="15"/>
  <c r="Z32" i="15" s="1"/>
  <c r="W32" i="15"/>
  <c r="Y32" i="15" s="1"/>
  <c r="X44" i="15"/>
  <c r="Z44" i="15" s="1"/>
  <c r="W44" i="15"/>
  <c r="Y44" i="15" s="1"/>
  <c r="X34" i="15"/>
  <c r="Z34" i="15" s="1"/>
  <c r="W34" i="15"/>
  <c r="Y34" i="15" s="1"/>
  <c r="X30" i="15"/>
  <c r="Z30" i="15" s="1"/>
  <c r="W30" i="15"/>
  <c r="Y30" i="15" s="1"/>
  <c r="W43" i="15"/>
  <c r="Y43" i="15" s="1"/>
  <c r="X43" i="15"/>
  <c r="Z43" i="15" s="1"/>
  <c r="W33" i="15"/>
  <c r="Y33" i="15" s="1"/>
  <c r="X33" i="15"/>
  <c r="Z33" i="15" s="1"/>
  <c r="X26" i="15"/>
  <c r="Z26" i="15" s="1"/>
  <c r="W26" i="15"/>
  <c r="Y26" i="15" s="1"/>
  <c r="W27" i="15"/>
  <c r="Y27" i="15" s="1"/>
  <c r="X27" i="15"/>
  <c r="Z27" i="15" s="1"/>
  <c r="X42" i="15"/>
  <c r="Z42" i="15" s="1"/>
  <c r="W42" i="15"/>
  <c r="Y42" i="15" s="1"/>
  <c r="X36" i="15"/>
  <c r="Z36" i="15" s="1"/>
  <c r="W36" i="15"/>
  <c r="Y36" i="15" s="1"/>
  <c r="W37" i="15"/>
  <c r="Y37" i="15" s="1"/>
  <c r="X37" i="15"/>
  <c r="Z37" i="15" s="1"/>
  <c r="W41" i="15"/>
  <c r="Y41" i="15" s="1"/>
  <c r="X41" i="15"/>
  <c r="Z41" i="15" s="1"/>
  <c r="X38" i="15"/>
  <c r="Z38" i="15" s="1"/>
  <c r="W38" i="15"/>
  <c r="Y38" i="15" s="1"/>
</calcChain>
</file>

<file path=xl/sharedStrings.xml><?xml version="1.0" encoding="utf-8"?>
<sst xmlns="http://schemas.openxmlformats.org/spreadsheetml/2006/main" count="1653" uniqueCount="305">
  <si>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</si>
  <si>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</si>
  <si>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</si>
  <si>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</si>
  <si>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</si>
  <si>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</si>
  <si>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</si>
  <si>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</si>
  <si>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</si>
  <si>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</si>
  <si>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</si>
  <si>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</si>
  <si>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</si>
  <si>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</si>
  <si>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</si>
  <si>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</si>
  <si>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</si>
  <si>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</si>
  <si>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</si>
  <si>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</si>
  <si>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</si>
  <si>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</si>
  <si>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</si>
  <si>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</si>
  <si>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</si>
  <si>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</si>
  <si>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</si>
  <si>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</si>
  <si>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</si>
  <si>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</si>
  <si>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</si>
  <si>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</si>
  <si>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</si>
  <si>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</si>
  <si>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</si>
  <si>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</si>
  <si>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</si>
  <si>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</si>
  <si>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</si>
  <si>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</si>
  <si>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</si>
  <si>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</si>
  <si>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</si>
  <si>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</si>
  <si>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</si>
  <si>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</si>
  <si>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</si>
  <si>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</si>
  <si>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</si>
  <si>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</si>
  <si>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</si>
  <si>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</si>
  <si>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</si>
  <si>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</si>
  <si>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</si>
  <si>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</si>
  <si>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</si>
  <si>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</si>
  <si>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</si>
  <si>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</si>
  <si>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</si>
  <si>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</si>
  <si>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</si>
  <si>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</si>
  <si>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</si>
  <si>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</si>
  <si>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</si>
  <si>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</si>
  <si>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</si>
  <si>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</si>
  <si>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</si>
  <si>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</si>
  <si>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</si>
  <si>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</si>
  <si>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</si>
  <si>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</si>
  <si>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</si>
  <si>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</si>
  <si>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</si>
  <si>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</si>
  <si>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</si>
  <si>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</si>
  <si>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</si>
  <si>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</si>
  <si>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</si>
  <si>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</si>
  <si>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</si>
  <si>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</si>
  <si>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</si>
  <si>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</si>
  <si>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</si>
  <si>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</si>
  <si>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</si>
  <si>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</si>
  <si>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</si>
  <si>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</si>
  <si>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</si>
  <si>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</si>
  <si>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</si>
  <si>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</si>
  <si>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</si>
  <si>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</si>
  <si>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</si>
  <si>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</si>
  <si>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</si>
  <si>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</si>
  <si>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</si>
  <si>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</si>
  <si>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</si>
  <si>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</si>
  <si>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</si>
  <si>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</si>
  <si>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</si>
  <si>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</si>
  <si>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</si>
  <si>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#</t>
  </si>
  <si>
    <t>P_Jar</t>
  </si>
  <si>
    <t>Leakage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</si>
  <si>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</si>
  <si>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</si>
  <si>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</si>
  <si>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</si>
  <si>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</si>
  <si>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equivalent of dry soil approved by Jeff</t>
  </si>
  <si>
    <t>Composite</t>
  </si>
  <si>
    <t>WHC  Tube No.</t>
  </si>
  <si>
    <t>Tube empty</t>
  </si>
  <si>
    <t>Tube w soil</t>
  </si>
  <si>
    <t>Tube WHC</t>
  </si>
  <si>
    <t>GRrf_comp_0-10</t>
  </si>
  <si>
    <t>GRrf_comp_10-20</t>
  </si>
  <si>
    <t>GRrf_comp_20-30</t>
  </si>
  <si>
    <t>GRwf_comp_0-10</t>
  </si>
  <si>
    <t>GRwf_comp_10-20</t>
  </si>
  <si>
    <t>GRwf_comp_20-30</t>
  </si>
  <si>
    <t>GRpp_comp_0-10</t>
  </si>
  <si>
    <t>GRpp_comp_10-20</t>
  </si>
  <si>
    <t>GRpp_comp_20-30</t>
  </si>
  <si>
    <t>ANrf_comp_0-10</t>
  </si>
  <si>
    <t>ANrf_comp_10-20</t>
  </si>
  <si>
    <t>ANrf_comp_20-30</t>
  </si>
  <si>
    <t>ANwf_comp_0-10</t>
  </si>
  <si>
    <t>ANwf_comp_10-20</t>
  </si>
  <si>
    <t>ANwf_comp_20-30</t>
  </si>
  <si>
    <t>ANpp_comp_0-10</t>
  </si>
  <si>
    <t>ANpp_comp_10-20</t>
  </si>
  <si>
    <t>ANpp_comp_20-30</t>
  </si>
  <si>
    <t>BSrf_comp_0-10</t>
  </si>
  <si>
    <t>BSrf_comp_10-20</t>
  </si>
  <si>
    <t>BSrf_comp_20-30</t>
  </si>
  <si>
    <t>BSwf_comp_0-10</t>
  </si>
  <si>
    <t>BSwf_comp_10-20</t>
  </si>
  <si>
    <t>BSwf_comp_20-30</t>
  </si>
  <si>
    <t>BSpp_comp_0-10</t>
  </si>
  <si>
    <t>BSpp_comp_10-20</t>
  </si>
  <si>
    <t>BSpp_comp_20-30</t>
  </si>
  <si>
    <t>No.</t>
  </si>
  <si>
    <t>H2O added</t>
  </si>
  <si>
    <t>1_GRrf_comp_0-10</t>
  </si>
  <si>
    <t>2_GRrf_comp_10-20</t>
  </si>
  <si>
    <t>3_GRrf_comp_20-30</t>
  </si>
  <si>
    <t>4_GRwf_comp_0-10</t>
  </si>
  <si>
    <t>5_GRwf_comp_10-20</t>
  </si>
  <si>
    <t>6_GRwf_comp_20-30</t>
  </si>
  <si>
    <t>7_GRpp_comp_0-10</t>
  </si>
  <si>
    <t>8_GRpp_comp_10-20</t>
  </si>
  <si>
    <t>9_GRpp_comp_20-30</t>
  </si>
  <si>
    <t>10_ANrf_comp_0-10</t>
  </si>
  <si>
    <t>11_ANrf_comp_10-20</t>
  </si>
  <si>
    <t>12_ANrf_comp_20-30</t>
  </si>
  <si>
    <t>13_ANwf_comp_0-10</t>
  </si>
  <si>
    <t>14_ANwf_comp_10-20</t>
  </si>
  <si>
    <t>15_ANwf_comp_20-30</t>
  </si>
  <si>
    <t>16_ANpp_comp_0-10</t>
  </si>
  <si>
    <t>17_ANpp_comp_10-20</t>
  </si>
  <si>
    <t>18_ANpp_comp_20-30</t>
  </si>
  <si>
    <t>19_BSrf_comp_0-10</t>
  </si>
  <si>
    <t>20_BSrf_comp_10-20</t>
  </si>
  <si>
    <t>21_BSrf_comp_20-30</t>
  </si>
  <si>
    <t>22_BSwf_comp_0-10</t>
  </si>
  <si>
    <t>23_BSwf_comp_10-20</t>
  </si>
  <si>
    <t>24_BSwf_comp_20-30</t>
  </si>
  <si>
    <t>25_BSpp_comp_0-10</t>
  </si>
  <si>
    <t>26_BSpp_comp_10-20</t>
  </si>
  <si>
    <t>27_BSpp_comp_20-30</t>
  </si>
  <si>
    <t>Diff. Volume</t>
  </si>
  <si>
    <t xml:space="preserve">Expected CO2 </t>
  </si>
  <si>
    <t>extrahiert 27.02.2020</t>
  </si>
  <si>
    <t>name of the sample (obligatoric)</t>
  </si>
  <si>
    <t>flask name                         (for gas samples only)</t>
  </si>
  <si>
    <t>origin of the sample</t>
  </si>
  <si>
    <t>year of sampling (integer numbers only)</t>
  </si>
  <si>
    <t>inorganic carbon content in %         (not for gas samples)</t>
  </si>
  <si>
    <t>filling pressure     (bar)              (for gas samples only)</t>
  </si>
  <si>
    <t>comment</t>
  </si>
  <si>
    <t>reserved for the number in the BGC-DB in a far future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</si>
  <si>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</si>
  <si>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</si>
  <si>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</si>
  <si>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7_GRpp_comp_Inc_0-10</t>
  </si>
  <si>
    <t>16_ANpp_comp_Inc_0-10</t>
  </si>
  <si>
    <t>25_BSpp_comp_Inc_0-10</t>
  </si>
  <si>
    <t>_2019_rep</t>
  </si>
  <si>
    <t>1_GRrf_comp_0-10_2019_rep</t>
  </si>
  <si>
    <t>2_GRrf_comp_10-20_2019_rep</t>
  </si>
  <si>
    <t>3_GRrf_comp_20-30_2019_rep</t>
  </si>
  <si>
    <t>4_GRwf_comp_0-10_2019_rep</t>
  </si>
  <si>
    <t>5_GRwf_comp_10-20_2019_rep</t>
  </si>
  <si>
    <t>6_GRwf_comp_20-30_2019_rep</t>
  </si>
  <si>
    <t>7_GRpp_comp_0-10_2019_rep</t>
  </si>
  <si>
    <t>8_GRpp_comp_10-20_2019_rep</t>
  </si>
  <si>
    <t>9_GRpp_comp_20-30_2019_rep</t>
  </si>
  <si>
    <t>10_ANrf_comp_0-10_2019_rep</t>
  </si>
  <si>
    <t>11_ANrf_comp_10-20_2019_rep</t>
  </si>
  <si>
    <t>12_ANrf_comp_20-30_2019_rep</t>
  </si>
  <si>
    <t>13_ANwf_comp_0-10_2019_rep</t>
  </si>
  <si>
    <t>14_ANwf_comp_10-20_2019_rep</t>
  </si>
  <si>
    <t>15_ANwf_comp_20-30_2019_rep</t>
  </si>
  <si>
    <t>16_ANpp_comp_0-10_2019_rep</t>
  </si>
  <si>
    <t>17_ANpp_comp_10-20_2019_rep</t>
  </si>
  <si>
    <t>18_ANpp_comp_20-30_2019_rep</t>
  </si>
  <si>
    <t>19_BSrf_comp_0-10_2019_rep</t>
  </si>
  <si>
    <t>20_BSrf_comp_10-20_2019_rep</t>
  </si>
  <si>
    <t>21_BSrf_comp_20-30_2019_rep</t>
  </si>
  <si>
    <t>22_BSwf_comp_0-10_2019_rep</t>
  </si>
  <si>
    <t>23_BSwf_comp_10-20_2019_rep</t>
  </si>
  <si>
    <t>24_BSwf_comp_20-30_2019_rep</t>
  </si>
  <si>
    <t>25_BSpp_comp_0-10_2019_rep</t>
  </si>
  <si>
    <t>26_BSpp_comp_10-20_2019_rep</t>
  </si>
  <si>
    <t>27_BSpp_comp_20-30_2019_rep</t>
  </si>
  <si>
    <t>Sierra Nevada 2019_rep</t>
  </si>
  <si>
    <t>C/jar</t>
  </si>
  <si>
    <t>extracted</t>
  </si>
  <si>
    <t>Container</t>
  </si>
  <si>
    <t>P0074</t>
  </si>
  <si>
    <t>P0085</t>
  </si>
  <si>
    <t>P0060</t>
  </si>
  <si>
    <t>P0081</t>
  </si>
  <si>
    <t>P0065</t>
  </si>
  <si>
    <t>P0080</t>
  </si>
  <si>
    <t>P0082</t>
  </si>
  <si>
    <t>P0068</t>
  </si>
  <si>
    <t>P0076</t>
  </si>
  <si>
    <t>leakage</t>
  </si>
  <si>
    <t>P0064</t>
  </si>
  <si>
    <t>12_ANrf_comp_20-30_2001_a</t>
  </si>
  <si>
    <t>12_ANrf_comp_20-30_2001_b</t>
  </si>
  <si>
    <t>22_BSwf_comp_0-10_2001_a</t>
  </si>
  <si>
    <t>22_BSwf_comp_0-10_2001_b</t>
  </si>
  <si>
    <t>27_BSpp_comp_20-30_2001_a</t>
  </si>
  <si>
    <t>27_BSpp_comp_20-30_2001_b</t>
  </si>
  <si>
    <t>1_GRrf_comp_0-3_2001_a</t>
  </si>
  <si>
    <t>1_GRrf_comp_0-3_2001_b</t>
  </si>
  <si>
    <t>2_GRrf_comp_3-8_2001_a</t>
  </si>
  <si>
    <t>2_GRrf_comp_3-8_2001_b</t>
  </si>
  <si>
    <t>3_GRrf_comp_8-27_2001_a</t>
  </si>
  <si>
    <t>3_GRrf_comp_8-27_2001_b</t>
  </si>
  <si>
    <t>4_GRwf_comp_0-4_2001_a</t>
  </si>
  <si>
    <t>4_GRwf_comp_0-4_2001_b</t>
  </si>
  <si>
    <t>5_GRwf_comp_4-13_2001_a</t>
  </si>
  <si>
    <t>5_GRwf_comp_4-13_2001_b</t>
  </si>
  <si>
    <t>6_GRwf_comp_13-28_2001_a</t>
  </si>
  <si>
    <t>6_GRwf_comp_13-28_2001_b</t>
  </si>
  <si>
    <t>7_GRpp_comp_0-7_2001_a</t>
  </si>
  <si>
    <t>7_GRpp_comp_0-7_2001_b</t>
  </si>
  <si>
    <t>8_GRpp_comp_7-15_2001_a</t>
  </si>
  <si>
    <t>8_GRpp_comp_7-15_2001_b</t>
  </si>
  <si>
    <t>9_GRpp_comp_15-27_2001_a</t>
  </si>
  <si>
    <t>9_GRpp_comp_15-27_2001_b</t>
  </si>
  <si>
    <t>10_ANrf_comp_0-11_2001_a</t>
  </si>
  <si>
    <t>10_ANrf_comp_0-11_2001_b</t>
  </si>
  <si>
    <t>11_ANrf_comp_11-32_2001_a</t>
  </si>
  <si>
    <t>11_ANrf_comp_11-32_2001_b</t>
  </si>
  <si>
    <t>10-20</t>
  </si>
  <si>
    <t>20-30</t>
  </si>
  <si>
    <t>16_ANpp_comp_0-6_2001_a</t>
  </si>
  <si>
    <t>16_ANpp_comp_0-6_2001_b</t>
  </si>
  <si>
    <t>13_ANwf_comp_0-11_2001_a</t>
  </si>
  <si>
    <t>13_ANwf_comp_0-11_2001_b</t>
  </si>
  <si>
    <t>14_ANwf_comp_11-35_2001_a</t>
  </si>
  <si>
    <t>14_ANwf_comp_11-35_2001_b</t>
  </si>
  <si>
    <t>15_ANwf_comp_20-30_2019_a</t>
  </si>
  <si>
    <t>15_ANwf_comp_20-30_2019_b</t>
  </si>
  <si>
    <t>17_ANpp_comp_6-13_2001_a</t>
  </si>
  <si>
    <t>17_ANpp_comp_6-13_2001_b</t>
  </si>
  <si>
    <t>18_ANpp_comp_13-33_2001_a</t>
  </si>
  <si>
    <t>18_ANpp_comp_13-33_2001_b</t>
  </si>
  <si>
    <t>19_BSrf_comp_0-8_2001_a</t>
  </si>
  <si>
    <t>19_BSrf_comp_0-8_2001_b</t>
  </si>
  <si>
    <t>20_BSrf_comp_8-15_2001_a</t>
  </si>
  <si>
    <t>20_BSrf_comp_8-15_2001_b</t>
  </si>
  <si>
    <t>21_BSrf_comp_15-30_2001_a</t>
  </si>
  <si>
    <t>21_BSrf_comp_15-30_2001_b</t>
  </si>
  <si>
    <t>23_BSwf_comp_10-19_2001_a</t>
  </si>
  <si>
    <t>23_BSwf_comp_10-19_2001_b</t>
  </si>
  <si>
    <t>24_BSwf_comp_19-28_2001_a</t>
  </si>
  <si>
    <t>24_BSwf_comp_19-28_2001_b</t>
  </si>
  <si>
    <t>25_BSpp_comp_0-7_2001_a</t>
  </si>
  <si>
    <t>25_BSpp_comp_0-7_2001_b</t>
  </si>
  <si>
    <t>26_BSpp_comp_7-18_2001_a</t>
  </si>
  <si>
    <t>26_BSpp_comp_7-18_2001_b</t>
  </si>
  <si>
    <t>MV 3,3 ?</t>
  </si>
  <si>
    <t>1,8?</t>
  </si>
  <si>
    <t>2GRrf_comp_0-8_2001_a</t>
  </si>
  <si>
    <t>2GRrf_comp_0-8_2001_b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</si>
</sst>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30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6" fillId="0" borderId="0"/>
  </cellStyleXfs>
  <cellXfs count="1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2" borderId="0" xfId="0" applyNumberFormat="1" applyFill="1"/>
    <xf numFmtId="2" fontId="0" fillId="3" borderId="3" xfId="0" applyNumberFormat="1" applyFill="1" applyBorder="1"/>
    <xf numFmtId="2" fontId="0" fillId="0" borderId="0" xfId="0" applyNumberFormat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2" borderId="0" xfId="0" applyNumberFormat="1" applyFill="1"/>
    <xf numFmtId="0" fontId="3" fillId="8" borderId="0" xfId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1" fontId="3" fillId="8" borderId="6" xfId="1" applyNumberFormat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2" fontId="3" fillId="9" borderId="6" xfId="1" applyNumberFormat="1" applyFont="1" applyFill="1" applyBorder="1" applyAlignment="1">
      <alignment horizontal="center"/>
    </xf>
    <xf numFmtId="0" fontId="3" fillId="10" borderId="0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2" borderId="2" xfId="1" applyFont="1" applyFill="1" applyBorder="1" applyAlignment="1">
      <alignment horizontal="center"/>
    </xf>
    <xf numFmtId="2" fontId="3" fillId="12" borderId="2" xfId="1" applyNumberFormat="1" applyFont="1" applyFill="1" applyBorder="1" applyAlignment="1">
      <alignment horizontal="center"/>
    </xf>
    <xf numFmtId="0" fontId="3" fillId="12" borderId="11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3" borderId="13" xfId="1" applyFont="1" applyFill="1" applyBorder="1" applyAlignment="1">
      <alignment horizontal="center"/>
    </xf>
    <xf numFmtId="0" fontId="4" fillId="13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3" borderId="15" xfId="1" applyFont="1" applyFill="1" applyBorder="1" applyAlignment="1">
      <alignment horizontal="center"/>
    </xf>
    <xf numFmtId="0" fontId="4" fillId="13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4" fontId="0" fillId="0" borderId="0" xfId="0" applyNumberFormat="1"/>
    <xf numFmtId="0" fontId="5" fillId="0" borderId="0" xfId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2" fontId="0" fillId="14" borderId="0" xfId="0" applyNumberFormat="1" applyFill="1"/>
    <xf numFmtId="2" fontId="4" fillId="14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9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right" vertical="center" wrapText="1"/>
    </xf>
    <xf numFmtId="0" fontId="4" fillId="13" borderId="19" xfId="1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0" borderId="17" xfId="0" applyFont="1" applyBorder="1"/>
    <xf numFmtId="0" fontId="23" fillId="15" borderId="17" xfId="0" applyFont="1" applyFill="1" applyBorder="1" applyAlignment="1">
      <alignment horizontal="center" wrapText="1"/>
    </xf>
    <xf numFmtId="0" fontId="23" fillId="16" borderId="17" xfId="0" applyFont="1" applyFill="1" applyBorder="1" applyAlignment="1">
      <alignment horizontal="center" wrapText="1"/>
    </xf>
    <xf numFmtId="0" fontId="26" fillId="0" borderId="17" xfId="0" applyFont="1" applyBorder="1" applyAlignment="1">
      <alignment horizontal="center"/>
    </xf>
    <xf numFmtId="167" fontId="4" fillId="0" borderId="17" xfId="1" applyNumberFormat="1" applyFont="1" applyFill="1" applyBorder="1" applyAlignment="1">
      <alignment horizontal="center"/>
    </xf>
    <xf numFmtId="0" fontId="27" fillId="0" borderId="17" xfId="0" applyFont="1" applyBorder="1"/>
    <xf numFmtId="0" fontId="22" fillId="0" borderId="17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166" fontId="28" fillId="0" borderId="17" xfId="0" applyNumberFormat="1" applyFont="1" applyFill="1" applyBorder="1" applyAlignment="1">
      <alignment horizontal="center" wrapText="1"/>
    </xf>
    <xf numFmtId="166" fontId="28" fillId="0" borderId="17" xfId="0" applyNumberFormat="1" applyFont="1" applyFill="1" applyBorder="1" applyAlignment="1">
      <alignment horizontal="center"/>
    </xf>
    <xf numFmtId="166" fontId="28" fillId="0" borderId="17" xfId="0" applyNumberFormat="1" applyFont="1" applyBorder="1" applyAlignment="1">
      <alignment horizontal="center"/>
    </xf>
    <xf numFmtId="2" fontId="0" fillId="17" borderId="0" xfId="0" applyNumberFormat="1" applyFill="1"/>
    <xf numFmtId="0" fontId="29" fillId="0" borderId="1" xfId="0" applyFont="1" applyBorder="1" applyAlignment="1">
      <alignment horizontal="center" vertical="center" wrapText="1"/>
    </xf>
    <xf numFmtId="167" fontId="0" fillId="0" borderId="0" xfId="0" applyNumberFormat="1" applyFill="1" applyAlignment="1">
      <alignment horizontal="center"/>
    </xf>
    <xf numFmtId="167" fontId="1" fillId="0" borderId="0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18" borderId="0" xfId="0" applyNumberFormat="1" applyFill="1"/>
    <xf numFmtId="0" fontId="3" fillId="12" borderId="0" xfId="1" applyFont="1" applyFill="1" applyBorder="1" applyAlignment="1">
      <alignment horizontal="center"/>
    </xf>
    <xf numFmtId="2" fontId="0" fillId="7" borderId="0" xfId="0" applyNumberFormat="1" applyFill="1"/>
    <xf numFmtId="2" fontId="0" fillId="8" borderId="0" xfId="0" applyNumberFormat="1" applyFill="1"/>
    <xf numFmtId="0" fontId="4" fillId="8" borderId="0" xfId="1" applyFont="1" applyFill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0" fillId="19" borderId="0" xfId="0" applyFill="1"/>
    <xf numFmtId="0" fontId="0" fillId="17" borderId="0" xfId="0" applyFill="1"/>
    <xf numFmtId="0" fontId="0" fillId="20" borderId="17" xfId="0" applyFill="1" applyBorder="1" applyAlignment="1">
      <alignment horizontal="left"/>
    </xf>
    <xf numFmtId="0" fontId="0" fillId="21" borderId="17" xfId="0" applyFill="1" applyBorder="1" applyAlignment="1">
      <alignment horizontal="left"/>
    </xf>
    <xf numFmtId="49" fontId="0" fillId="0" borderId="17" xfId="0" applyNumberFormat="1" applyBorder="1" applyAlignment="1">
      <alignment horizontal="center"/>
    </xf>
    <xf numFmtId="0" fontId="0" fillId="22" borderId="17" xfId="0" applyFill="1" applyBorder="1" applyAlignment="1">
      <alignment horizontal="left"/>
    </xf>
    <xf numFmtId="0" fontId="0" fillId="22" borderId="17" xfId="0" applyFill="1" applyBorder="1"/>
    <xf numFmtId="0" fontId="0" fillId="0" borderId="17" xfId="0" applyFill="1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167" fontId="1" fillId="17" borderId="0" xfId="0" applyNumberFormat="1" applyFont="1" applyFill="1" applyBorder="1" applyAlignment="1">
      <alignment horizontal="center" wrapText="1"/>
    </xf>
    <xf numFmtId="0" fontId="0" fillId="17" borderId="17" xfId="0" applyFill="1" applyBorder="1" applyAlignment="1">
      <alignment horizontal="center"/>
    </xf>
  </cellXfs>
  <cellStyles count="3">
    <cellStyle name="Standard" xfId="0" builtinId="0"/>
    <cellStyle name="Standard 3" xfId="1"/>
    <cellStyle name="Standard_Au_Dataimport2003" xfId="2"/>
  </cellStyles>
  <dxfs count="3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'2019_IncRep_09.07.20'!$D$3:$D$15</c:f>
              <c:numCache>
                <c:formatCode>0.00</c:formatCode>
                <c:ptCount val="13"/>
                <c:pt idx="0">
                  <c:v>1596.3</c:v>
                </c:pt>
                <c:pt idx="1">
                  <c:v>1429.3</c:v>
                </c:pt>
                <c:pt idx="2">
                  <c:v>1335.6</c:v>
                </c:pt>
                <c:pt idx="3">
                  <c:v>1179.3</c:v>
                </c:pt>
                <c:pt idx="4">
                  <c:v>1032.5999999999999</c:v>
                </c:pt>
                <c:pt idx="5">
                  <c:v>811.97</c:v>
                </c:pt>
                <c:pt idx="6">
                  <c:v>697.47</c:v>
                </c:pt>
                <c:pt idx="7">
                  <c:v>519.59</c:v>
                </c:pt>
                <c:pt idx="8">
                  <c:v>378.59</c:v>
                </c:pt>
                <c:pt idx="9" formatCode="General">
                  <c:v>141.30000000000001</c:v>
                </c:pt>
                <c:pt idx="10" formatCode="General">
                  <c:v>59.98</c:v>
                </c:pt>
                <c:pt idx="11" formatCode="General">
                  <c:v>25.242000000000001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'2019_IncRep_09.07.20'!$F$3:$F$15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8656"/>
        <c:axId val="148399232"/>
      </c:scatterChart>
      <c:valAx>
        <c:axId val="1483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399232"/>
        <c:crosses val="autoZero"/>
        <c:crossBetween val="midCat"/>
      </c:valAx>
      <c:valAx>
        <c:axId val="14839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39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3520"/>
        <c:axId val="149804096"/>
      </c:scatterChart>
      <c:valAx>
        <c:axId val="1498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804096"/>
        <c:crosses val="autoZero"/>
        <c:crossBetween val="midCat"/>
      </c:valAx>
      <c:valAx>
        <c:axId val="14980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80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'2019_IncRep_13.07.20'!$D$3:$D$15</c:f>
              <c:numCache>
                <c:formatCode>0.00</c:formatCode>
                <c:ptCount val="13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'2019_IncRep_13.07.20'!$F$3:$F$15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6400"/>
        <c:axId val="149594112"/>
      </c:scatterChart>
      <c:valAx>
        <c:axId val="1498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94112"/>
        <c:crosses val="autoZero"/>
        <c:crossBetween val="midCat"/>
      </c:valAx>
      <c:valAx>
        <c:axId val="14959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80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'2019_IncRep_13.07.20'!$E$3:$E$15</c:f>
              <c:numCache>
                <c:formatCode>0.00</c:formatCode>
                <c:ptCount val="13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'2019_IncRep_13.07.20'!$F$3:$F$15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5264"/>
        <c:axId val="149595840"/>
      </c:scatterChart>
      <c:valAx>
        <c:axId val="1495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95840"/>
        <c:crosses val="autoZero"/>
        <c:crossBetween val="midCat"/>
      </c:valAx>
      <c:valAx>
        <c:axId val="14959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9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7568"/>
        <c:axId val="149598144"/>
      </c:scatterChart>
      <c:valAx>
        <c:axId val="1495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98144"/>
        <c:crosses val="autoZero"/>
        <c:crossBetween val="midCat"/>
      </c:valAx>
      <c:valAx>
        <c:axId val="14959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9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9872"/>
        <c:axId val="149600448"/>
      </c:scatterChart>
      <c:valAx>
        <c:axId val="1495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600448"/>
        <c:crosses val="autoZero"/>
        <c:crossBetween val="midCat"/>
      </c:valAx>
      <c:valAx>
        <c:axId val="14960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59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5456"/>
        <c:axId val="150676032"/>
      </c:scatterChart>
      <c:valAx>
        <c:axId val="1506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76032"/>
        <c:crosses val="autoZero"/>
        <c:crossBetween val="midCat"/>
      </c:valAx>
      <c:valAx>
        <c:axId val="15067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7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7760"/>
        <c:axId val="150678336"/>
      </c:scatterChart>
      <c:valAx>
        <c:axId val="1506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78336"/>
        <c:crosses val="autoZero"/>
        <c:crossBetween val="midCat"/>
      </c:valAx>
      <c:valAx>
        <c:axId val="1506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7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'2019_IncRep_15.07.20'!$D$3:$D$15</c:f>
              <c:numCache>
                <c:formatCode>0.00</c:formatCode>
                <c:ptCount val="13"/>
                <c:pt idx="0">
                  <c:v>1505.2</c:v>
                </c:pt>
                <c:pt idx="1">
                  <c:v>1352.8</c:v>
                </c:pt>
                <c:pt idx="2">
                  <c:v>1256.5999999999999</c:v>
                </c:pt>
                <c:pt idx="3">
                  <c:v>1074</c:v>
                </c:pt>
                <c:pt idx="4">
                  <c:v>952.28</c:v>
                </c:pt>
                <c:pt idx="5">
                  <c:v>764.92</c:v>
                </c:pt>
                <c:pt idx="6">
                  <c:v>645.34</c:v>
                </c:pt>
                <c:pt idx="7">
                  <c:v>478.91</c:v>
                </c:pt>
                <c:pt idx="8">
                  <c:v>347.72</c:v>
                </c:pt>
                <c:pt idx="9" formatCode="General">
                  <c:v>122.24</c:v>
                </c:pt>
                <c:pt idx="10" formatCode="General">
                  <c:v>50.777000000000001</c:v>
                </c:pt>
                <c:pt idx="11" formatCode="General">
                  <c:v>24.338000000000001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'2019_IncRep_15.07.20'!$F$3:$F$15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0064"/>
        <c:axId val="150680640"/>
      </c:scatterChart>
      <c:valAx>
        <c:axId val="1506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80640"/>
        <c:crosses val="autoZero"/>
        <c:crossBetween val="midCat"/>
      </c:valAx>
      <c:valAx>
        <c:axId val="15068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8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'2019_IncRep_15.07.20'!$E$3:$E$15</c:f>
              <c:numCache>
                <c:formatCode>0.00</c:formatCode>
                <c:ptCount val="13"/>
                <c:pt idx="0">
                  <c:v>285.02</c:v>
                </c:pt>
                <c:pt idx="1">
                  <c:v>272.38</c:v>
                </c:pt>
                <c:pt idx="2">
                  <c:v>248.6</c:v>
                </c:pt>
                <c:pt idx="3">
                  <c:v>220.1</c:v>
                </c:pt>
                <c:pt idx="4">
                  <c:v>184.54</c:v>
                </c:pt>
                <c:pt idx="5">
                  <c:v>158.07</c:v>
                </c:pt>
                <c:pt idx="6">
                  <c:v>132.61000000000001</c:v>
                </c:pt>
                <c:pt idx="7">
                  <c:v>95.477999999999994</c:v>
                </c:pt>
                <c:pt idx="8">
                  <c:v>72.328000000000003</c:v>
                </c:pt>
                <c:pt idx="9" formatCode="General">
                  <c:v>29.501000000000001</c:v>
                </c:pt>
                <c:pt idx="10" formatCode="General">
                  <c:v>14.065</c:v>
                </c:pt>
                <c:pt idx="11" formatCode="General">
                  <c:v>7.577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'2019_IncRep_15.07.20'!$F$3:$F$15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2368"/>
        <c:axId val="150682944"/>
      </c:scatterChart>
      <c:valAx>
        <c:axId val="1506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82944"/>
        <c:crosses val="autoZero"/>
        <c:crossBetween val="midCat"/>
      </c:valAx>
      <c:valAx>
        <c:axId val="1506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68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5024"/>
        <c:axId val="150865600"/>
      </c:scatterChart>
      <c:valAx>
        <c:axId val="1508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865600"/>
        <c:crosses val="autoZero"/>
        <c:crossBetween val="midCat"/>
      </c:valAx>
      <c:valAx>
        <c:axId val="15086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86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'2019_IncRep_09.07.20'!$E$3:$E$15</c:f>
              <c:numCache>
                <c:formatCode>0.00</c:formatCode>
                <c:ptCount val="13"/>
                <c:pt idx="0">
                  <c:v>406.37</c:v>
                </c:pt>
                <c:pt idx="1">
                  <c:v>384.38</c:v>
                </c:pt>
                <c:pt idx="2">
                  <c:v>343.32</c:v>
                </c:pt>
                <c:pt idx="3">
                  <c:v>307.99</c:v>
                </c:pt>
                <c:pt idx="4">
                  <c:v>265.79000000000002</c:v>
                </c:pt>
                <c:pt idx="5">
                  <c:v>228.77</c:v>
                </c:pt>
                <c:pt idx="6">
                  <c:v>201.31</c:v>
                </c:pt>
                <c:pt idx="7">
                  <c:v>134.72</c:v>
                </c:pt>
                <c:pt idx="8">
                  <c:v>105.91</c:v>
                </c:pt>
                <c:pt idx="9" formatCode="General">
                  <c:v>41.707999999999998</c:v>
                </c:pt>
                <c:pt idx="10" formatCode="General">
                  <c:v>21.881</c:v>
                </c:pt>
                <c:pt idx="11" formatCode="General">
                  <c:v>11.093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'2019_IncRep_09.07.20'!$F$3:$F$15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00384"/>
        <c:axId val="148400960"/>
      </c:scatterChart>
      <c:valAx>
        <c:axId val="1484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400960"/>
        <c:crosses val="autoZero"/>
        <c:crossBetween val="midCat"/>
      </c:valAx>
      <c:valAx>
        <c:axId val="14840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40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7328"/>
        <c:axId val="150867904"/>
      </c:scatterChart>
      <c:valAx>
        <c:axId val="1508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867904"/>
        <c:crosses val="autoZero"/>
        <c:crossBetween val="midCat"/>
      </c:valAx>
      <c:valAx>
        <c:axId val="15086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86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9632"/>
        <c:axId val="150870208"/>
      </c:scatterChart>
      <c:valAx>
        <c:axId val="1508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870208"/>
        <c:crosses val="autoZero"/>
        <c:crossBetween val="midCat"/>
      </c:valAx>
      <c:valAx>
        <c:axId val="15087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086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2960"/>
        <c:axId val="151593536"/>
      </c:scatterChart>
      <c:valAx>
        <c:axId val="1515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93536"/>
        <c:crosses val="autoZero"/>
        <c:crossBetween val="midCat"/>
      </c:valAx>
      <c:valAx>
        <c:axId val="15159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'2019_IncRep_17.07.20'!$D$3:$D$15</c:f>
              <c:numCache>
                <c:formatCode>0.00</c:formatCode>
                <c:ptCount val="13"/>
                <c:pt idx="0">
                  <c:v>1545.5</c:v>
                </c:pt>
                <c:pt idx="1">
                  <c:v>1338</c:v>
                </c:pt>
                <c:pt idx="2">
                  <c:v>1241</c:v>
                </c:pt>
                <c:pt idx="3">
                  <c:v>1078.8</c:v>
                </c:pt>
                <c:pt idx="4">
                  <c:v>937.29</c:v>
                </c:pt>
                <c:pt idx="5">
                  <c:v>780.72</c:v>
                </c:pt>
                <c:pt idx="6">
                  <c:v>661.46</c:v>
                </c:pt>
                <c:pt idx="7">
                  <c:v>471.48</c:v>
                </c:pt>
                <c:pt idx="8">
                  <c:v>321.35000000000002</c:v>
                </c:pt>
                <c:pt idx="9" formatCode="General">
                  <c:v>114.72</c:v>
                </c:pt>
                <c:pt idx="10" formatCode="General">
                  <c:v>53.838000000000001</c:v>
                </c:pt>
                <c:pt idx="11" formatCode="General">
                  <c:v>22.286000000000001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5264"/>
        <c:axId val="151595840"/>
      </c:scatterChart>
      <c:valAx>
        <c:axId val="1515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95840"/>
        <c:crosses val="autoZero"/>
        <c:crossBetween val="midCat"/>
      </c:valAx>
      <c:valAx>
        <c:axId val="15159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9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'2019_IncRep_17.07.20'!$E$3:$E$15</c:f>
              <c:numCache>
                <c:formatCode>0.00</c:formatCode>
                <c:ptCount val="13"/>
                <c:pt idx="0">
                  <c:v>277.8</c:v>
                </c:pt>
                <c:pt idx="1">
                  <c:v>247.53</c:v>
                </c:pt>
                <c:pt idx="2">
                  <c:v>243.12</c:v>
                </c:pt>
                <c:pt idx="3">
                  <c:v>203.18</c:v>
                </c:pt>
                <c:pt idx="4">
                  <c:v>187.01</c:v>
                </c:pt>
                <c:pt idx="5">
                  <c:v>151.66</c:v>
                </c:pt>
                <c:pt idx="6">
                  <c:v>128.44</c:v>
                </c:pt>
                <c:pt idx="7">
                  <c:v>94.231999999999999</c:v>
                </c:pt>
                <c:pt idx="8">
                  <c:v>69.397000000000006</c:v>
                </c:pt>
                <c:pt idx="9" formatCode="General">
                  <c:v>27.167999999999999</c:v>
                </c:pt>
                <c:pt idx="10" formatCode="General">
                  <c:v>13.759</c:v>
                </c:pt>
                <c:pt idx="11" formatCode="General">
                  <c:v>6.94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7568"/>
        <c:axId val="151598144"/>
      </c:scatterChart>
      <c:valAx>
        <c:axId val="1515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98144"/>
        <c:crosses val="autoZero"/>
        <c:crossBetween val="midCat"/>
      </c:valAx>
      <c:valAx>
        <c:axId val="15159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9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0448"/>
        <c:axId val="151543808"/>
      </c:scatterChart>
      <c:valAx>
        <c:axId val="151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43808"/>
        <c:crosses val="autoZero"/>
        <c:crossBetween val="midCat"/>
      </c:valAx>
      <c:valAx>
        <c:axId val="15154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60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4960"/>
        <c:axId val="151545536"/>
      </c:scatterChart>
      <c:valAx>
        <c:axId val="1515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45536"/>
        <c:crosses val="autoZero"/>
        <c:crossBetween val="midCat"/>
      </c:valAx>
      <c:valAx>
        <c:axId val="15154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4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7264"/>
        <c:axId val="151547840"/>
      </c:scatterChart>
      <c:valAx>
        <c:axId val="1515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47840"/>
        <c:crosses val="autoZero"/>
        <c:crossBetween val="midCat"/>
      </c:valAx>
      <c:valAx>
        <c:axId val="1515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4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9568"/>
        <c:axId val="151550144"/>
      </c:scatterChart>
      <c:valAx>
        <c:axId val="1515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50144"/>
        <c:crosses val="autoZero"/>
        <c:crossBetween val="midCat"/>
      </c:valAx>
      <c:valAx>
        <c:axId val="15155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5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'2019_IncRep_20.07.20'!$D$3:$D$15</c:f>
              <c:numCache>
                <c:formatCode>0.00</c:formatCode>
                <c:ptCount val="13"/>
                <c:pt idx="0">
                  <c:v>1475.2</c:v>
                </c:pt>
                <c:pt idx="1">
                  <c:v>1320.6</c:v>
                </c:pt>
                <c:pt idx="2">
                  <c:v>1191.8</c:v>
                </c:pt>
                <c:pt idx="3">
                  <c:v>1024.5999999999999</c:v>
                </c:pt>
                <c:pt idx="4">
                  <c:v>933.27</c:v>
                </c:pt>
                <c:pt idx="5">
                  <c:v>737</c:v>
                </c:pt>
                <c:pt idx="6">
                  <c:v>618.77</c:v>
                </c:pt>
                <c:pt idx="7">
                  <c:v>445.15</c:v>
                </c:pt>
                <c:pt idx="8">
                  <c:v>311.73</c:v>
                </c:pt>
                <c:pt idx="9" formatCode="General">
                  <c:v>118.02</c:v>
                </c:pt>
                <c:pt idx="10" formatCode="General">
                  <c:v>40.334000000000003</c:v>
                </c:pt>
                <c:pt idx="11" formatCode="General">
                  <c:v>19.423999999999999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8784"/>
        <c:axId val="151159360"/>
      </c:scatterChart>
      <c:valAx>
        <c:axId val="1511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59360"/>
        <c:crosses val="autoZero"/>
        <c:crossBetween val="midCat"/>
      </c:valAx>
      <c:valAx>
        <c:axId val="15115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5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02688"/>
        <c:axId val="148403264"/>
      </c:scatterChart>
      <c:valAx>
        <c:axId val="1484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403264"/>
        <c:crosses val="autoZero"/>
        <c:crossBetween val="midCat"/>
      </c:valAx>
      <c:valAx>
        <c:axId val="14840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40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'2019_IncRep_20.07.20'!$E$3:$E$15</c:f>
              <c:numCache>
                <c:formatCode>0.00</c:formatCode>
                <c:ptCount val="13"/>
                <c:pt idx="0">
                  <c:v>272.52</c:v>
                </c:pt>
                <c:pt idx="1">
                  <c:v>253.26</c:v>
                </c:pt>
                <c:pt idx="2">
                  <c:v>233.45</c:v>
                </c:pt>
                <c:pt idx="3">
                  <c:v>206.49</c:v>
                </c:pt>
                <c:pt idx="4">
                  <c:v>175.24</c:v>
                </c:pt>
                <c:pt idx="5">
                  <c:v>143.11000000000001</c:v>
                </c:pt>
                <c:pt idx="6">
                  <c:v>127.9</c:v>
                </c:pt>
                <c:pt idx="7">
                  <c:v>90.715000000000003</c:v>
                </c:pt>
                <c:pt idx="8">
                  <c:v>67.28</c:v>
                </c:pt>
                <c:pt idx="9" formatCode="General">
                  <c:v>27.08</c:v>
                </c:pt>
                <c:pt idx="10" formatCode="General">
                  <c:v>10.833</c:v>
                </c:pt>
                <c:pt idx="11" formatCode="General">
                  <c:v>6.1420000000000003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1088"/>
        <c:axId val="151161664"/>
      </c:scatterChart>
      <c:valAx>
        <c:axId val="15116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61664"/>
        <c:crosses val="autoZero"/>
        <c:crossBetween val="midCat"/>
      </c:valAx>
      <c:valAx>
        <c:axId val="15116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6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3392"/>
        <c:axId val="151163968"/>
      </c:scatterChart>
      <c:valAx>
        <c:axId val="1511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63968"/>
        <c:crosses val="autoZero"/>
        <c:crossBetween val="midCat"/>
      </c:valAx>
      <c:valAx>
        <c:axId val="15116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6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5696"/>
        <c:axId val="151166272"/>
      </c:scatterChart>
      <c:valAx>
        <c:axId val="1511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66272"/>
        <c:crosses val="autoZero"/>
        <c:crossBetween val="midCat"/>
      </c:valAx>
      <c:valAx>
        <c:axId val="15116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1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7776"/>
        <c:axId val="152348352"/>
      </c:scatterChart>
      <c:valAx>
        <c:axId val="1523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348352"/>
        <c:crosses val="autoZero"/>
        <c:crossBetween val="midCat"/>
      </c:valAx>
      <c:valAx>
        <c:axId val="15234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34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0080"/>
        <c:axId val="152350656"/>
      </c:scatterChart>
      <c:valAx>
        <c:axId val="1523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350656"/>
        <c:crosses val="autoZero"/>
        <c:crossBetween val="midCat"/>
      </c:valAx>
      <c:valAx>
        <c:axId val="15235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35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'2019_IncRep_22.07.20'!$D$3:$D$15</c:f>
              <c:numCache>
                <c:formatCode>0.00</c:formatCode>
                <c:ptCount val="13"/>
                <c:pt idx="0">
                  <c:v>1518.7</c:v>
                </c:pt>
                <c:pt idx="1">
                  <c:v>1366.1</c:v>
                </c:pt>
                <c:pt idx="2">
                  <c:v>1221.5999999999999</c:v>
                </c:pt>
                <c:pt idx="3">
                  <c:v>1080.3</c:v>
                </c:pt>
                <c:pt idx="4">
                  <c:v>925.45</c:v>
                </c:pt>
                <c:pt idx="5">
                  <c:v>760.84</c:v>
                </c:pt>
                <c:pt idx="6">
                  <c:v>649.78</c:v>
                </c:pt>
                <c:pt idx="7">
                  <c:v>458.45</c:v>
                </c:pt>
                <c:pt idx="8">
                  <c:v>342.07</c:v>
                </c:pt>
                <c:pt idx="9" formatCode="General">
                  <c:v>116.04</c:v>
                </c:pt>
                <c:pt idx="10" formatCode="General">
                  <c:v>52.231000000000002</c:v>
                </c:pt>
                <c:pt idx="11" formatCode="General">
                  <c:v>19.710999999999999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'2019_IncRep_22.07.20'!$F$3:$F$15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2384"/>
        <c:axId val="152352960"/>
      </c:scatterChart>
      <c:valAx>
        <c:axId val="1523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352960"/>
        <c:crosses val="autoZero"/>
        <c:crossBetween val="midCat"/>
      </c:valAx>
      <c:valAx>
        <c:axId val="15235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35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'2019_IncRep_22.07.20'!$E$3:$E$15</c:f>
              <c:numCache>
                <c:formatCode>0.00</c:formatCode>
                <c:ptCount val="13"/>
                <c:pt idx="0">
                  <c:v>268.76</c:v>
                </c:pt>
                <c:pt idx="1">
                  <c:v>250.04</c:v>
                </c:pt>
                <c:pt idx="2">
                  <c:v>238.8</c:v>
                </c:pt>
                <c:pt idx="3">
                  <c:v>196.84</c:v>
                </c:pt>
                <c:pt idx="4">
                  <c:v>182.48</c:v>
                </c:pt>
                <c:pt idx="5">
                  <c:v>144.85</c:v>
                </c:pt>
                <c:pt idx="6">
                  <c:v>126.76</c:v>
                </c:pt>
                <c:pt idx="7">
                  <c:v>95.08</c:v>
                </c:pt>
                <c:pt idx="8">
                  <c:v>69.608999999999995</c:v>
                </c:pt>
                <c:pt idx="9" formatCode="General">
                  <c:v>26.925999999999998</c:v>
                </c:pt>
                <c:pt idx="10" formatCode="General">
                  <c:v>13.96</c:v>
                </c:pt>
                <c:pt idx="11" formatCode="General">
                  <c:v>6.2039999999999997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'2019_IncRep_22.07.20'!$F$3:$F$15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4080"/>
        <c:axId val="152494656"/>
      </c:scatterChart>
      <c:valAx>
        <c:axId val="1524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494656"/>
        <c:crosses val="autoZero"/>
        <c:crossBetween val="midCat"/>
      </c:valAx>
      <c:valAx>
        <c:axId val="15249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49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6384"/>
        <c:axId val="152496960"/>
      </c:scatterChart>
      <c:valAx>
        <c:axId val="1524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496960"/>
        <c:crosses val="autoZero"/>
        <c:crossBetween val="midCat"/>
      </c:valAx>
      <c:valAx>
        <c:axId val="15249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49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8688"/>
        <c:axId val="152499264"/>
      </c:scatterChart>
      <c:valAx>
        <c:axId val="1524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499264"/>
        <c:crosses val="autoZero"/>
        <c:crossBetween val="midCat"/>
      </c:valAx>
      <c:valAx>
        <c:axId val="15249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49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01568"/>
        <c:axId val="151912448"/>
      </c:scatterChart>
      <c:valAx>
        <c:axId val="1525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912448"/>
        <c:crosses val="autoZero"/>
        <c:crossBetween val="midCat"/>
      </c:valAx>
      <c:valAx>
        <c:axId val="15191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250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04992"/>
        <c:axId val="148405568"/>
      </c:scatterChart>
      <c:valAx>
        <c:axId val="1484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405568"/>
        <c:crosses val="autoZero"/>
        <c:crossBetween val="midCat"/>
      </c:valAx>
      <c:valAx>
        <c:axId val="14840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840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3600"/>
        <c:axId val="151914176"/>
      </c:scatterChart>
      <c:valAx>
        <c:axId val="1519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914176"/>
        <c:crosses val="autoZero"/>
        <c:crossBetween val="midCat"/>
      </c:valAx>
      <c:valAx>
        <c:axId val="15191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9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'2019_IncRep_24.07.20'!$D$3:$D$15</c:f>
              <c:numCache>
                <c:formatCode>0.00</c:formatCode>
                <c:ptCount val="13"/>
                <c:pt idx="0">
                  <c:v>1467.1</c:v>
                </c:pt>
                <c:pt idx="1">
                  <c:v>1330.7</c:v>
                </c:pt>
                <c:pt idx="2">
                  <c:v>1215.2</c:v>
                </c:pt>
                <c:pt idx="3">
                  <c:v>1046.7</c:v>
                </c:pt>
                <c:pt idx="4">
                  <c:v>938.51</c:v>
                </c:pt>
                <c:pt idx="5">
                  <c:v>770.93</c:v>
                </c:pt>
                <c:pt idx="6">
                  <c:v>649.07000000000005</c:v>
                </c:pt>
                <c:pt idx="7">
                  <c:v>426.22</c:v>
                </c:pt>
                <c:pt idx="8">
                  <c:v>333.78</c:v>
                </c:pt>
                <c:pt idx="9" formatCode="General">
                  <c:v>102.4</c:v>
                </c:pt>
                <c:pt idx="10" formatCode="General">
                  <c:v>49.927</c:v>
                </c:pt>
                <c:pt idx="11" formatCode="General">
                  <c:v>23.289000000000001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'2019_IncRep_24.07.20'!$F$3:$F$15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6480"/>
        <c:axId val="151917056"/>
      </c:scatterChart>
      <c:valAx>
        <c:axId val="1519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917056"/>
        <c:crosses val="autoZero"/>
        <c:crossBetween val="midCat"/>
      </c:valAx>
      <c:valAx>
        <c:axId val="15191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91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'2019_IncRep_24.07.20'!$E$3:$E$15</c:f>
              <c:numCache>
                <c:formatCode>0.00</c:formatCode>
                <c:ptCount val="13"/>
                <c:pt idx="0">
                  <c:v>279.32</c:v>
                </c:pt>
                <c:pt idx="1">
                  <c:v>252.08</c:v>
                </c:pt>
                <c:pt idx="2">
                  <c:v>235.85</c:v>
                </c:pt>
                <c:pt idx="3">
                  <c:v>194.17</c:v>
                </c:pt>
                <c:pt idx="4">
                  <c:v>178.18</c:v>
                </c:pt>
                <c:pt idx="5">
                  <c:v>142.49</c:v>
                </c:pt>
                <c:pt idx="6">
                  <c:v>128.44999999999999</c:v>
                </c:pt>
                <c:pt idx="7">
                  <c:v>92.323999999999998</c:v>
                </c:pt>
                <c:pt idx="8">
                  <c:v>67.134</c:v>
                </c:pt>
                <c:pt idx="9" formatCode="General">
                  <c:v>23.847000000000001</c:v>
                </c:pt>
                <c:pt idx="10" formatCode="General">
                  <c:v>12.765000000000001</c:v>
                </c:pt>
                <c:pt idx="11" formatCode="General">
                  <c:v>6.9169999999999998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'2019_IncRep_24.07.20'!$F$3:$F$15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8784"/>
        <c:axId val="151919360"/>
      </c:scatterChart>
      <c:valAx>
        <c:axId val="1519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919360"/>
        <c:crosses val="autoZero"/>
        <c:crossBetween val="midCat"/>
      </c:valAx>
      <c:valAx>
        <c:axId val="15191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191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328"/>
        <c:axId val="2507904"/>
      </c:scatterChart>
      <c:valAx>
        <c:axId val="25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07904"/>
        <c:crosses val="autoZero"/>
        <c:crossBetween val="midCat"/>
      </c:valAx>
      <c:valAx>
        <c:axId val="250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632"/>
        <c:axId val="2510208"/>
      </c:scatterChart>
      <c:valAx>
        <c:axId val="25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10208"/>
        <c:crosses val="autoZero"/>
        <c:crossBetween val="midCat"/>
      </c:valAx>
      <c:valAx>
        <c:axId val="251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0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512"/>
        <c:axId val="2513088"/>
      </c:scatterChart>
      <c:valAx>
        <c:axId val="25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13088"/>
        <c:crosses val="autoZero"/>
        <c:crossBetween val="midCat"/>
      </c:valAx>
      <c:valAx>
        <c:axId val="251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51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9936"/>
        <c:axId val="154280512"/>
      </c:scatterChart>
      <c:valAx>
        <c:axId val="1542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80512"/>
        <c:crosses val="autoZero"/>
        <c:crossBetween val="midCat"/>
      </c:valAx>
      <c:valAx>
        <c:axId val="15428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7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'2019_IncRep_27.07.20'!$D$3:$D$15</c:f>
              <c:numCache>
                <c:formatCode>0.00</c:formatCode>
                <c:ptCount val="13"/>
                <c:pt idx="0">
                  <c:v>1512.9</c:v>
                </c:pt>
                <c:pt idx="1">
                  <c:v>1343.8</c:v>
                </c:pt>
                <c:pt idx="2">
                  <c:v>1205.7</c:v>
                </c:pt>
                <c:pt idx="3">
                  <c:v>1020.8</c:v>
                </c:pt>
                <c:pt idx="4">
                  <c:v>903.32</c:v>
                </c:pt>
                <c:pt idx="5">
                  <c:v>727.4</c:v>
                </c:pt>
                <c:pt idx="6">
                  <c:v>650.11</c:v>
                </c:pt>
                <c:pt idx="7">
                  <c:v>460.56</c:v>
                </c:pt>
                <c:pt idx="8">
                  <c:v>333.32</c:v>
                </c:pt>
                <c:pt idx="9" formatCode="General">
                  <c:v>115.54</c:v>
                </c:pt>
                <c:pt idx="10" formatCode="General">
                  <c:v>51.661999999999999</c:v>
                </c:pt>
                <c:pt idx="11" formatCode="General">
                  <c:v>20.672999999999998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1664"/>
        <c:axId val="154282240"/>
      </c:scatterChart>
      <c:valAx>
        <c:axId val="1542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82240"/>
        <c:crosses val="autoZero"/>
        <c:crossBetween val="midCat"/>
      </c:valAx>
      <c:valAx>
        <c:axId val="15428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8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'2019_IncRep_27.07.20'!$E$3:$E$15</c:f>
              <c:numCache>
                <c:formatCode>0.00</c:formatCode>
                <c:ptCount val="13"/>
                <c:pt idx="0">
                  <c:v>275.79000000000002</c:v>
                </c:pt>
                <c:pt idx="1">
                  <c:v>251.78</c:v>
                </c:pt>
                <c:pt idx="2">
                  <c:v>235.63</c:v>
                </c:pt>
                <c:pt idx="3">
                  <c:v>200.55</c:v>
                </c:pt>
                <c:pt idx="4">
                  <c:v>182.39</c:v>
                </c:pt>
                <c:pt idx="5">
                  <c:v>144.21</c:v>
                </c:pt>
                <c:pt idx="6">
                  <c:v>124.79</c:v>
                </c:pt>
                <c:pt idx="7">
                  <c:v>89.885000000000005</c:v>
                </c:pt>
                <c:pt idx="8">
                  <c:v>67.47</c:v>
                </c:pt>
                <c:pt idx="9" formatCode="General">
                  <c:v>25.651</c:v>
                </c:pt>
                <c:pt idx="10" formatCode="General">
                  <c:v>13.443</c:v>
                </c:pt>
                <c:pt idx="11" formatCode="General">
                  <c:v>6.4619999999999997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'2019_IncRep_27.07.20'!$F$3:$F$15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3968"/>
        <c:axId val="154284544"/>
      </c:scatterChart>
      <c:valAx>
        <c:axId val="1542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84544"/>
        <c:crosses val="autoZero"/>
        <c:crossBetween val="midCat"/>
      </c:valAx>
      <c:valAx>
        <c:axId val="15428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8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6272"/>
        <c:axId val="154286848"/>
      </c:scatterChart>
      <c:valAx>
        <c:axId val="1542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86848"/>
        <c:crosses val="autoZero"/>
        <c:crossBetween val="midCat"/>
      </c:valAx>
      <c:valAx>
        <c:axId val="1542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28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'2019_IncRep_10.07.20'!$D$3:$D$15</c:f>
              <c:numCache>
                <c:formatCode>0.00</c:formatCode>
                <c:ptCount val="13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3008"/>
        <c:axId val="149243584"/>
      </c:scatterChart>
      <c:valAx>
        <c:axId val="1492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243584"/>
        <c:crosses val="autoZero"/>
        <c:crossBetween val="midCat"/>
      </c:valAx>
      <c:valAx>
        <c:axId val="14924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24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9888"/>
        <c:axId val="154510464"/>
      </c:scatterChart>
      <c:valAx>
        <c:axId val="1545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10464"/>
        <c:crosses val="autoZero"/>
        <c:crossBetween val="midCat"/>
      </c:valAx>
      <c:valAx>
        <c:axId val="15451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0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1616"/>
        <c:axId val="154512192"/>
      </c:scatterChart>
      <c:valAx>
        <c:axId val="1545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12192"/>
        <c:crosses val="autoZero"/>
        <c:crossBetween val="midCat"/>
      </c:valAx>
      <c:valAx>
        <c:axId val="15451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1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3920"/>
        <c:axId val="154514496"/>
      </c:scatterChart>
      <c:valAx>
        <c:axId val="1545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14496"/>
        <c:crosses val="autoZero"/>
        <c:crossBetween val="midCat"/>
      </c:valAx>
      <c:valAx>
        <c:axId val="15451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1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'2019_IncRep_29.07.20'!$D$3:$D$15</c:f>
              <c:numCache>
                <c:formatCode>0.00</c:formatCode>
                <c:ptCount val="13"/>
                <c:pt idx="0">
                  <c:v>1521.5</c:v>
                </c:pt>
                <c:pt idx="1">
                  <c:v>1364.8</c:v>
                </c:pt>
                <c:pt idx="2">
                  <c:v>1223.5</c:v>
                </c:pt>
                <c:pt idx="3">
                  <c:v>1064.5999999999999</c:v>
                </c:pt>
                <c:pt idx="4">
                  <c:v>929.29</c:v>
                </c:pt>
                <c:pt idx="5">
                  <c:v>747.96</c:v>
                </c:pt>
                <c:pt idx="6">
                  <c:v>632.46</c:v>
                </c:pt>
                <c:pt idx="7">
                  <c:v>440.63</c:v>
                </c:pt>
                <c:pt idx="8">
                  <c:v>326.06</c:v>
                </c:pt>
                <c:pt idx="9" formatCode="General">
                  <c:v>105.82</c:v>
                </c:pt>
                <c:pt idx="10" formatCode="General">
                  <c:v>47.170999999999999</c:v>
                </c:pt>
                <c:pt idx="11" formatCode="General">
                  <c:v>20.681000000000001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6224"/>
        <c:axId val="154516800"/>
      </c:scatterChart>
      <c:valAx>
        <c:axId val="1545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16800"/>
        <c:crosses val="autoZero"/>
        <c:crossBetween val="midCat"/>
      </c:valAx>
      <c:valAx>
        <c:axId val="15451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51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'2019_IncRep_29.07.20'!$E$3:$E$15</c:f>
              <c:numCache>
                <c:formatCode>0.00</c:formatCode>
                <c:ptCount val="13"/>
                <c:pt idx="0">
                  <c:v>266.5</c:v>
                </c:pt>
                <c:pt idx="1">
                  <c:v>241.84</c:v>
                </c:pt>
                <c:pt idx="2">
                  <c:v>231.22</c:v>
                </c:pt>
                <c:pt idx="3">
                  <c:v>198.99</c:v>
                </c:pt>
                <c:pt idx="4">
                  <c:v>182.19</c:v>
                </c:pt>
                <c:pt idx="5">
                  <c:v>138.99</c:v>
                </c:pt>
                <c:pt idx="6">
                  <c:v>117.91</c:v>
                </c:pt>
                <c:pt idx="7">
                  <c:v>86.703999999999994</c:v>
                </c:pt>
                <c:pt idx="8">
                  <c:v>59.651000000000003</c:v>
                </c:pt>
                <c:pt idx="9" formatCode="General">
                  <c:v>25.873999999999999</c:v>
                </c:pt>
                <c:pt idx="10" formatCode="General">
                  <c:v>13.002000000000001</c:v>
                </c:pt>
                <c:pt idx="11" formatCode="General">
                  <c:v>6.1050000000000004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'2019_IncRep_29.07.20'!$F$3:$F$15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9952"/>
        <c:axId val="154830528"/>
      </c:scatterChart>
      <c:valAx>
        <c:axId val="1548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830528"/>
        <c:crosses val="autoZero"/>
        <c:crossBetween val="midCat"/>
      </c:valAx>
      <c:valAx>
        <c:axId val="15483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82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2256"/>
        <c:axId val="154832832"/>
      </c:scatterChart>
      <c:valAx>
        <c:axId val="1548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832832"/>
        <c:crosses val="autoZero"/>
        <c:crossBetween val="midCat"/>
      </c:valAx>
      <c:valAx>
        <c:axId val="15483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8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4560"/>
        <c:axId val="154835136"/>
      </c:scatterChart>
      <c:valAx>
        <c:axId val="15483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835136"/>
        <c:crosses val="autoZero"/>
        <c:crossBetween val="midCat"/>
      </c:valAx>
      <c:valAx>
        <c:axId val="15483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483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9984"/>
        <c:axId val="155050560"/>
      </c:scatterChart>
      <c:valAx>
        <c:axId val="1550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50560"/>
        <c:crosses val="autoZero"/>
        <c:crossBetween val="midCat"/>
      </c:valAx>
      <c:valAx>
        <c:axId val="15505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2288"/>
        <c:axId val="155052864"/>
      </c:scatterChart>
      <c:valAx>
        <c:axId val="1550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52864"/>
        <c:crosses val="autoZero"/>
        <c:crossBetween val="midCat"/>
      </c:valAx>
      <c:valAx>
        <c:axId val="1550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5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0356191235589225"/>
                  <c:y val="-0.2012683044879805"/>
                </c:manualLayout>
              </c:layout>
              <c:numFmt formatCode="General" sourceLinked="0"/>
            </c:trendlineLbl>
          </c:trendline>
          <c:xVal>
            <c:numRef>
              <c:f>'2019_IncRep_10.08.20'!$D$3:$D$15</c:f>
              <c:numCache>
                <c:formatCode>0.00</c:formatCode>
                <c:ptCount val="13"/>
                <c:pt idx="0">
                  <c:v>1461.8</c:v>
                </c:pt>
                <c:pt idx="1">
                  <c:v>1341.9</c:v>
                </c:pt>
                <c:pt idx="2">
                  <c:v>1226.7</c:v>
                </c:pt>
                <c:pt idx="3">
                  <c:v>1061.0999999999999</c:v>
                </c:pt>
                <c:pt idx="4">
                  <c:v>931.3</c:v>
                </c:pt>
                <c:pt idx="5">
                  <c:v>767.25</c:v>
                </c:pt>
                <c:pt idx="6">
                  <c:v>640.26</c:v>
                </c:pt>
                <c:pt idx="7">
                  <c:v>453.61</c:v>
                </c:pt>
                <c:pt idx="8">
                  <c:v>318.82</c:v>
                </c:pt>
                <c:pt idx="9" formatCode="General">
                  <c:v>113.96</c:v>
                </c:pt>
                <c:pt idx="10" formatCode="General">
                  <c:v>54.389000000000003</c:v>
                </c:pt>
                <c:pt idx="11" formatCode="General">
                  <c:v>20.312000000000001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'2019_IncRep_10.08.20'!$F$3:$F$15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4592"/>
        <c:axId val="155055168"/>
      </c:scatterChart>
      <c:valAx>
        <c:axId val="1550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55168"/>
        <c:crosses val="autoZero"/>
        <c:crossBetween val="midCat"/>
      </c:valAx>
      <c:valAx>
        <c:axId val="15505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5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'2019_IncRep_10.07.20'!$E$3:$E$15</c:f>
              <c:numCache>
                <c:formatCode>0.00</c:formatCode>
                <c:ptCount val="13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'2019_IncRep_10.07.20'!$F$3:$F$15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5312"/>
        <c:axId val="149245888"/>
      </c:scatterChart>
      <c:valAx>
        <c:axId val="1492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245888"/>
        <c:crosses val="autoZero"/>
        <c:crossBetween val="midCat"/>
      </c:valAx>
      <c:valAx>
        <c:axId val="14924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24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113418344830792"/>
                  <c:y val="-0.25063645854677086"/>
                </c:manualLayout>
              </c:layout>
              <c:numFmt formatCode="General" sourceLinked="0"/>
            </c:trendlineLbl>
          </c:trendline>
          <c:xVal>
            <c:numRef>
              <c:f>'2019_IncRep_10.08.20'!$E$3:$E$15</c:f>
              <c:numCache>
                <c:formatCode>0.00</c:formatCode>
                <c:ptCount val="13"/>
                <c:pt idx="0">
                  <c:v>270.10000000000002</c:v>
                </c:pt>
                <c:pt idx="1">
                  <c:v>238.64</c:v>
                </c:pt>
                <c:pt idx="2">
                  <c:v>225.77</c:v>
                </c:pt>
                <c:pt idx="3">
                  <c:v>196.85</c:v>
                </c:pt>
                <c:pt idx="4">
                  <c:v>176.5</c:v>
                </c:pt>
                <c:pt idx="5">
                  <c:v>140.16999999999999</c:v>
                </c:pt>
                <c:pt idx="6">
                  <c:v>123.02</c:v>
                </c:pt>
                <c:pt idx="7">
                  <c:v>86.394999999999996</c:v>
                </c:pt>
                <c:pt idx="8">
                  <c:v>63.435000000000002</c:v>
                </c:pt>
                <c:pt idx="9" formatCode="General">
                  <c:v>26.073</c:v>
                </c:pt>
                <c:pt idx="10" formatCode="General">
                  <c:v>13.15</c:v>
                </c:pt>
                <c:pt idx="11" formatCode="General">
                  <c:v>6.7960000000000003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'2019_IncRep_10.08.20'!$F$3:$F$15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6896"/>
        <c:axId val="155057472"/>
      </c:scatterChart>
      <c:valAx>
        <c:axId val="1550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57472"/>
        <c:crosses val="autoZero"/>
        <c:crossBetween val="midCat"/>
      </c:valAx>
      <c:valAx>
        <c:axId val="1550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05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4016"/>
        <c:axId val="155174592"/>
      </c:scatterChart>
      <c:valAx>
        <c:axId val="1551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174592"/>
        <c:crosses val="autoZero"/>
        <c:crossBetween val="midCat"/>
      </c:valAx>
      <c:valAx>
        <c:axId val="15517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17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6320"/>
        <c:axId val="155176896"/>
      </c:scatterChart>
      <c:valAx>
        <c:axId val="155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176896"/>
        <c:crosses val="autoZero"/>
        <c:crossBetween val="midCat"/>
      </c:valAx>
      <c:valAx>
        <c:axId val="15517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17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8624"/>
        <c:axId val="155179200"/>
      </c:scatterChart>
      <c:valAx>
        <c:axId val="1551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179200"/>
        <c:crosses val="autoZero"/>
        <c:crossBetween val="midCat"/>
      </c:valAx>
      <c:valAx>
        <c:axId val="15517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517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'2019_IncRep_10.07.20'!$E$3:$E$14</c:f>
              <c:numCache>
                <c:formatCode>0.00</c:formatCode>
                <c:ptCount val="12"/>
                <c:pt idx="0">
                  <c:v>351.72</c:v>
                </c:pt>
                <c:pt idx="1">
                  <c:v>322.35000000000002</c:v>
                </c:pt>
                <c:pt idx="2">
                  <c:v>289.61</c:v>
                </c:pt>
                <c:pt idx="3">
                  <c:v>251.51</c:v>
                </c:pt>
                <c:pt idx="4">
                  <c:v>323.02999999999997</c:v>
                </c:pt>
                <c:pt idx="5">
                  <c:v>187.86</c:v>
                </c:pt>
                <c:pt idx="6">
                  <c:v>161.66</c:v>
                </c:pt>
                <c:pt idx="7">
                  <c:v>118.46</c:v>
                </c:pt>
                <c:pt idx="8">
                  <c:v>84.5</c:v>
                </c:pt>
                <c:pt idx="9" formatCode="General">
                  <c:v>35.484999999999999</c:v>
                </c:pt>
                <c:pt idx="10" formatCode="General">
                  <c:v>19.298999999999999</c:v>
                </c:pt>
                <c:pt idx="11" formatCode="General">
                  <c:v>8.6519999999999992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3136"/>
        <c:axId val="156123712"/>
      </c:scatterChart>
      <c:valAx>
        <c:axId val="1561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123712"/>
        <c:crosses val="autoZero"/>
        <c:crossBetween val="midCat"/>
      </c:valAx>
      <c:valAx>
        <c:axId val="15612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12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0356191235589225"/>
                  <c:y val="-0.2012683044879805"/>
                </c:manualLayout>
              </c:layout>
              <c:numFmt formatCode="General" sourceLinked="0"/>
            </c:trendlineLbl>
          </c:trendline>
          <c:xVal>
            <c:numRef>
              <c:f>'2019_IncRep_02.09.20'!$D$3:$D$15</c:f>
              <c:numCache>
                <c:formatCode>0.00</c:formatCode>
                <c:ptCount val="13"/>
                <c:pt idx="0">
                  <c:v>1476.1</c:v>
                </c:pt>
                <c:pt idx="1">
                  <c:v>1260.4000000000001</c:v>
                </c:pt>
                <c:pt idx="2">
                  <c:v>1191.8</c:v>
                </c:pt>
                <c:pt idx="3">
                  <c:v>1015.9</c:v>
                </c:pt>
                <c:pt idx="4">
                  <c:v>887.51</c:v>
                </c:pt>
                <c:pt idx="5">
                  <c:v>708.5</c:v>
                </c:pt>
                <c:pt idx="6">
                  <c:v>601.88</c:v>
                </c:pt>
                <c:pt idx="7">
                  <c:v>399.68</c:v>
                </c:pt>
                <c:pt idx="8">
                  <c:v>305.60000000000002</c:v>
                </c:pt>
                <c:pt idx="9" formatCode="General">
                  <c:v>93.200999999999993</c:v>
                </c:pt>
                <c:pt idx="10" formatCode="General">
                  <c:v>35.067</c:v>
                </c:pt>
                <c:pt idx="11" formatCode="General">
                  <c:v>5.5780000000000003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'2019_IncRep_02.09.20'!$F$3:$F$15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5440"/>
        <c:axId val="156126016"/>
      </c:scatterChart>
      <c:valAx>
        <c:axId val="1561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126016"/>
        <c:crosses val="autoZero"/>
        <c:crossBetween val="midCat"/>
      </c:valAx>
      <c:valAx>
        <c:axId val="15612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12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113418344830792"/>
                  <c:y val="-0.25063645854677086"/>
                </c:manualLayout>
              </c:layout>
              <c:numFmt formatCode="General" sourceLinked="0"/>
            </c:trendlineLbl>
          </c:trendline>
          <c:xVal>
            <c:numRef>
              <c:f>'2019_IncRep_02.09.20'!$E$3:$E$15</c:f>
              <c:numCache>
                <c:formatCode>0.00</c:formatCode>
                <c:ptCount val="13"/>
                <c:pt idx="0">
                  <c:v>250.44</c:v>
                </c:pt>
                <c:pt idx="1">
                  <c:v>211.12</c:v>
                </c:pt>
                <c:pt idx="2">
                  <c:v>203.89</c:v>
                </c:pt>
                <c:pt idx="3">
                  <c:v>167.99</c:v>
                </c:pt>
                <c:pt idx="4">
                  <c:v>160.5</c:v>
                </c:pt>
                <c:pt idx="5">
                  <c:v>124.73</c:v>
                </c:pt>
                <c:pt idx="6">
                  <c:v>100.65</c:v>
                </c:pt>
                <c:pt idx="7">
                  <c:v>73.191000000000003</c:v>
                </c:pt>
                <c:pt idx="8">
                  <c:v>54.31</c:v>
                </c:pt>
                <c:pt idx="9" formatCode="General">
                  <c:v>22.222000000000001</c:v>
                </c:pt>
                <c:pt idx="10" formatCode="General">
                  <c:v>8.1579999999999995</c:v>
                </c:pt>
                <c:pt idx="11" formatCode="General">
                  <c:v>2.105</c:v>
                </c:pt>
                <c:pt idx="12" formatCode="General">
                  <c:v>0</c:v>
                </c:pt>
              </c:numCache>
            </c:numRef>
          </c:xVal>
          <c:yVal>
            <c:numRef>
              <c:f>'2019_IncRep_02.09.20'!$F$3:$F$15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7744"/>
        <c:axId val="156128320"/>
      </c:scatterChart>
      <c:valAx>
        <c:axId val="1561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128320"/>
        <c:crosses val="autoZero"/>
        <c:crossBetween val="midCat"/>
      </c:valAx>
      <c:valAx>
        <c:axId val="15612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612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'2019_IncRep_13.07.20'!$D$3:$D$14</c:f>
              <c:numCache>
                <c:formatCode>0.00</c:formatCode>
                <c:ptCount val="12"/>
                <c:pt idx="0">
                  <c:v>1497.8</c:v>
                </c:pt>
                <c:pt idx="1">
                  <c:v>1373.5</c:v>
                </c:pt>
                <c:pt idx="2">
                  <c:v>1268.9000000000001</c:v>
                </c:pt>
                <c:pt idx="3">
                  <c:v>1073.5999999999999</c:v>
                </c:pt>
                <c:pt idx="4">
                  <c:v>942.67</c:v>
                </c:pt>
                <c:pt idx="5">
                  <c:v>787.67</c:v>
                </c:pt>
                <c:pt idx="6">
                  <c:v>657.2</c:v>
                </c:pt>
                <c:pt idx="7">
                  <c:v>455.34</c:v>
                </c:pt>
                <c:pt idx="8">
                  <c:v>339.44</c:v>
                </c:pt>
                <c:pt idx="9" formatCode="General">
                  <c:v>117.19</c:v>
                </c:pt>
                <c:pt idx="10" formatCode="General">
                  <c:v>56.829000000000001</c:v>
                </c:pt>
                <c:pt idx="11" formatCode="General">
                  <c:v>25.376000000000001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47616"/>
        <c:axId val="149248192"/>
      </c:scatterChart>
      <c:valAx>
        <c:axId val="14924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248192"/>
        <c:crosses val="autoZero"/>
        <c:crossBetween val="midCat"/>
      </c:valAx>
      <c:valAx>
        <c:axId val="14924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24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216175411701858E-2"/>
                  <c:y val="-0.19369298168583945"/>
                </c:manualLayout>
              </c:layout>
              <c:numFmt formatCode="General" sourceLinked="0"/>
            </c:trendlineLbl>
          </c:trendline>
          <c:xVal>
            <c:numRef>
              <c:f>'2019_IncRep_13.07.20'!$E$3:$E$14</c:f>
              <c:numCache>
                <c:formatCode>0.00</c:formatCode>
                <c:ptCount val="12"/>
                <c:pt idx="0">
                  <c:v>302.20999999999998</c:v>
                </c:pt>
                <c:pt idx="1">
                  <c:v>266.22000000000003</c:v>
                </c:pt>
                <c:pt idx="2">
                  <c:v>248.83</c:v>
                </c:pt>
                <c:pt idx="3">
                  <c:v>217.58</c:v>
                </c:pt>
                <c:pt idx="4">
                  <c:v>197.17</c:v>
                </c:pt>
                <c:pt idx="5">
                  <c:v>155.04</c:v>
                </c:pt>
                <c:pt idx="6">
                  <c:v>128.72</c:v>
                </c:pt>
                <c:pt idx="7">
                  <c:v>101.44</c:v>
                </c:pt>
                <c:pt idx="8">
                  <c:v>69.41</c:v>
                </c:pt>
                <c:pt idx="9" formatCode="General">
                  <c:v>29.69</c:v>
                </c:pt>
                <c:pt idx="10" formatCode="General">
                  <c:v>14.919</c:v>
                </c:pt>
                <c:pt idx="11" formatCode="General">
                  <c:v>7.9480000000000004</c:v>
                </c:pt>
              </c:numCache>
            </c:numRef>
          </c:xVal>
          <c:yVal>
            <c:numRef>
              <c:f>'2019_IncRep_13.07.20'!$F$3:$F$14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8912"/>
        <c:axId val="149799488"/>
      </c:scatterChart>
      <c:valAx>
        <c:axId val="1497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799488"/>
        <c:crosses val="autoZero"/>
        <c:crossBetween val="midCat"/>
      </c:valAx>
      <c:valAx>
        <c:axId val="1497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79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374"/>
                  <c:y val="-0.19624633435723526"/>
                </c:manualLayout>
              </c:layout>
              <c:numFmt formatCode="General" sourceLinked="0"/>
            </c:trendlineLbl>
          </c:trendline>
          <c:xVal>
            <c:numRef>
              <c:f>'2019_IncRep_10.07.20'!$D$3:$D$14</c:f>
              <c:numCache>
                <c:formatCode>0.00</c:formatCode>
                <c:ptCount val="12"/>
                <c:pt idx="0">
                  <c:v>1599.9</c:v>
                </c:pt>
                <c:pt idx="1">
                  <c:v>1398.9</c:v>
                </c:pt>
                <c:pt idx="2">
                  <c:v>1320.2</c:v>
                </c:pt>
                <c:pt idx="3">
                  <c:v>1106</c:v>
                </c:pt>
                <c:pt idx="4">
                  <c:v>1023.4</c:v>
                </c:pt>
                <c:pt idx="5">
                  <c:v>821.81</c:v>
                </c:pt>
                <c:pt idx="6">
                  <c:v>688.22</c:v>
                </c:pt>
                <c:pt idx="7">
                  <c:v>479.07</c:v>
                </c:pt>
                <c:pt idx="8">
                  <c:v>360.25</c:v>
                </c:pt>
                <c:pt idx="9" formatCode="General">
                  <c:v>127.37</c:v>
                </c:pt>
                <c:pt idx="10" formatCode="General">
                  <c:v>59.497</c:v>
                </c:pt>
                <c:pt idx="11" formatCode="General">
                  <c:v>24.582000000000001</c:v>
                </c:pt>
              </c:numCache>
            </c:numRef>
          </c:xVal>
          <c:yVal>
            <c:numRef>
              <c:f>'2019_IncRep_10.07.20'!$F$3:$F$14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13.164800000000001</c:v>
                </c:pt>
                <c:pt idx="2">
                  <c:v>11.968</c:v>
                </c:pt>
                <c:pt idx="3">
                  <c:v>10.172799999999999</c:v>
                </c:pt>
                <c:pt idx="4">
                  <c:v>8.9760000000000009</c:v>
                </c:pt>
                <c:pt idx="5">
                  <c:v>7.1807999999999996</c:v>
                </c:pt>
                <c:pt idx="6">
                  <c:v>5.984</c:v>
                </c:pt>
                <c:pt idx="7">
                  <c:v>4.1887999999999996</c:v>
                </c:pt>
                <c:pt idx="8">
                  <c:v>2.992</c:v>
                </c:pt>
                <c:pt idx="9">
                  <c:v>1.1968000000000001</c:v>
                </c:pt>
                <c:pt idx="10">
                  <c:v>0.59840000000000004</c:v>
                </c:pt>
                <c:pt idx="11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1216"/>
        <c:axId val="149801792"/>
      </c:scatterChart>
      <c:valAx>
        <c:axId val="1498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801792"/>
        <c:crosses val="autoZero"/>
        <c:crossBetween val="midCat"/>
      </c:valAx>
      <c:valAx>
        <c:axId val="14980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80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C_SierraNevada_Incubations_Beem-Miller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A2" t="str">
            <v>not modified</v>
          </cell>
        </row>
        <row r="3">
          <cell r="A3" t="str">
            <v>decalcify</v>
          </cell>
        </row>
        <row r="4">
          <cell r="A4" t="str">
            <v>inorganic carbon</v>
          </cell>
        </row>
        <row r="5">
          <cell r="A5" t="str">
            <v>cellulose</v>
          </cell>
        </row>
        <row r="6">
          <cell r="A6" t="str">
            <v>charcoal</v>
          </cell>
        </row>
        <row r="7">
          <cell r="A7" t="str">
            <v>bone collagen</v>
          </cell>
        </row>
        <row r="8">
          <cell r="A8" t="str">
            <v>other chemistry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5" x14ac:dyDescent="0.25"/>
  <sheetData>
    <row r="3" spans="1:1" x14ac:dyDescent="0.25">
      <c r="A3" t="s">
        <v>120</v>
      </c>
    </row>
    <row r="4" spans="1:1" x14ac:dyDescent="0.25">
      <c r="A4" t="s">
        <v>119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>
      <selection activeCell="A12" sqref="A12"/>
    </sheetView>
  </sheetViews>
  <sheetFormatPr baseColWidth="10" defaultRowHeight="15" x14ac:dyDescent="0.25"/>
  <sheetData>
    <row r="1" spans="1:26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 x14ac:dyDescent="0.25">
      <c r="A3" s="45">
        <v>5</v>
      </c>
      <c r="B3" s="53">
        <v>44025</v>
      </c>
      <c r="C3" s="54">
        <v>2992</v>
      </c>
      <c r="D3" s="43">
        <v>1497.8</v>
      </c>
      <c r="E3" s="55">
        <v>302.20999999999998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 x14ac:dyDescent="0.25">
      <c r="A4" s="45">
        <v>4.4000000000000004</v>
      </c>
      <c r="B4" s="53">
        <v>44025</v>
      </c>
      <c r="C4" s="54">
        <v>2992</v>
      </c>
      <c r="D4" s="55">
        <v>1373.5</v>
      </c>
      <c r="E4" s="55">
        <v>266.22000000000003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 x14ac:dyDescent="0.25">
      <c r="A5" s="45">
        <v>4</v>
      </c>
      <c r="B5" s="53">
        <v>44025</v>
      </c>
      <c r="C5" s="54">
        <v>2992</v>
      </c>
      <c r="D5" s="43">
        <v>1268.9000000000001</v>
      </c>
      <c r="E5" s="55">
        <v>248.83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x14ac:dyDescent="0.25">
      <c r="A6" s="45">
        <v>3.4</v>
      </c>
      <c r="B6" s="53">
        <v>44025</v>
      </c>
      <c r="C6" s="54">
        <v>2992</v>
      </c>
      <c r="D6" s="55">
        <v>1073.5999999999999</v>
      </c>
      <c r="E6" s="55">
        <v>217.58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 x14ac:dyDescent="0.25">
      <c r="A7" s="45">
        <v>3</v>
      </c>
      <c r="B7" s="53">
        <v>44025</v>
      </c>
      <c r="C7" s="54">
        <v>2992</v>
      </c>
      <c r="D7" s="43">
        <v>942.67</v>
      </c>
      <c r="E7" s="55">
        <v>197.17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 x14ac:dyDescent="0.25">
      <c r="A8" s="45">
        <v>2.4</v>
      </c>
      <c r="B8" s="53">
        <v>44025</v>
      </c>
      <c r="C8" s="54">
        <v>2992</v>
      </c>
      <c r="D8" s="55">
        <v>787.67</v>
      </c>
      <c r="E8" s="55">
        <v>155.04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 x14ac:dyDescent="0.25">
      <c r="A9" s="45">
        <v>2</v>
      </c>
      <c r="B9" s="53">
        <v>44025</v>
      </c>
      <c r="C9" s="54">
        <v>2992</v>
      </c>
      <c r="D9" s="43">
        <v>657.2</v>
      </c>
      <c r="E9" s="55">
        <v>128.72</v>
      </c>
      <c r="F9" s="56">
        <f t="shared" si="0"/>
        <v>5.984</v>
      </c>
      <c r="G9" s="59" t="s">
        <v>70</v>
      </c>
      <c r="H9" s="59"/>
      <c r="I9" s="60">
        <f>SLOPE(F3:F15,D3:D15)</f>
        <v>9.6675864339048692E-3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 x14ac:dyDescent="0.25">
      <c r="A10" s="45">
        <v>1.4</v>
      </c>
      <c r="B10" s="53">
        <v>44025</v>
      </c>
      <c r="C10" s="54">
        <v>2992</v>
      </c>
      <c r="D10" s="43">
        <v>455.34</v>
      </c>
      <c r="E10" s="55">
        <v>101.44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-0.10894493895583324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 x14ac:dyDescent="0.25">
      <c r="A11" s="45">
        <v>1</v>
      </c>
      <c r="B11" s="53">
        <v>44025</v>
      </c>
      <c r="C11" s="54">
        <v>2992</v>
      </c>
      <c r="D11" s="43">
        <v>339.44</v>
      </c>
      <c r="E11" s="55">
        <v>69.41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 x14ac:dyDescent="0.25">
      <c r="A12" s="61">
        <v>0.4</v>
      </c>
      <c r="B12" s="53">
        <v>44025</v>
      </c>
      <c r="C12" s="54">
        <v>2992</v>
      </c>
      <c r="D12" s="61">
        <v>117.19</v>
      </c>
      <c r="E12" s="61">
        <v>29.69</v>
      </c>
      <c r="F12" s="56">
        <f t="shared" si="0"/>
        <v>1.1968000000000001</v>
      </c>
      <c r="G12" s="62" t="s">
        <v>72</v>
      </c>
      <c r="H12" s="62"/>
      <c r="I12" s="63">
        <f>SLOPE(F3:F15,E3:E15)</f>
        <v>4.9220007735252029E-2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 x14ac:dyDescent="0.25">
      <c r="A13" s="61">
        <v>0.2</v>
      </c>
      <c r="B13" s="53">
        <v>44025</v>
      </c>
      <c r="C13" s="54">
        <v>2992</v>
      </c>
      <c r="D13" s="61">
        <v>56.829000000000001</v>
      </c>
      <c r="E13" s="61">
        <v>14.919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-0.30159272253634395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 x14ac:dyDescent="0.25">
      <c r="A14" s="61">
        <v>0.1</v>
      </c>
      <c r="B14" s="53">
        <v>44025</v>
      </c>
      <c r="C14" s="54">
        <v>2992</v>
      </c>
      <c r="D14" s="61">
        <v>25.376000000000001</v>
      </c>
      <c r="E14" s="61">
        <v>7.9480000000000004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27" t="s">
        <v>121</v>
      </c>
      <c r="X14" s="127" t="s">
        <v>122</v>
      </c>
      <c r="Y14" s="127" t="s">
        <v>121</v>
      </c>
      <c r="Z14" s="127" t="s">
        <v>122</v>
      </c>
    </row>
    <row r="15" spans="1:26" x14ac:dyDescent="0.25">
      <c r="A15" s="61">
        <v>0</v>
      </c>
      <c r="B15" s="53">
        <v>44025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27"/>
      <c r="X15" s="127"/>
      <c r="Y15" s="127"/>
      <c r="Z15" s="127"/>
    </row>
    <row r="16" spans="1:26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 x14ac:dyDescent="0.25">
      <c r="A18" s="29" t="s">
        <v>158</v>
      </c>
      <c r="B18" s="72">
        <f>$B$3+H18</f>
        <v>44025.479166666664</v>
      </c>
      <c r="C18" s="45">
        <v>3</v>
      </c>
      <c r="D18" s="73">
        <v>637.6</v>
      </c>
      <c r="E18" s="74">
        <v>137.37</v>
      </c>
      <c r="F18" s="75">
        <f>((I$9*D18)+I$10)/C18/1000</f>
        <v>2.0183693904339706E-3</v>
      </c>
      <c r="G18" s="75">
        <f>((I$12*E18)+I$13)/C18/1000</f>
        <v>2.153253246685076E-3</v>
      </c>
      <c r="H18" s="99">
        <v>0.47916666666666669</v>
      </c>
      <c r="I18" s="76">
        <f>jar_information!M3</f>
        <v>44020.5</v>
      </c>
      <c r="J18" s="77">
        <f t="shared" ref="J18:J44" si="1">B18-I18</f>
        <v>4.9791666666642413</v>
      </c>
      <c r="K18" s="77">
        <f>J18*24</f>
        <v>119.49999999994179</v>
      </c>
      <c r="L18" s="78">
        <f>jar_information!H3</f>
        <v>1189.984962406015</v>
      </c>
      <c r="M18" s="77">
        <f>F18*L18</f>
        <v>2.4018292231970202</v>
      </c>
      <c r="N18" s="77">
        <f>M18*1.83</f>
        <v>4.3953474784505469</v>
      </c>
      <c r="O18" s="79">
        <f t="shared" ref="O18:O44" si="2">N18*(12/(12+(16*2)))</f>
        <v>1.1987311304865127</v>
      </c>
      <c r="P18" s="80">
        <f>O18*(400/(400+L18))</f>
        <v>0.30157043213101969</v>
      </c>
      <c r="Q18" s="81"/>
      <c r="R18" s="81">
        <f>Q18/314.7</f>
        <v>0</v>
      </c>
      <c r="S18" s="81">
        <f>R18/P18*100</f>
        <v>0</v>
      </c>
      <c r="T18" s="82">
        <f>F18*1000000</f>
        <v>2018.3693904339707</v>
      </c>
      <c r="U18" s="7">
        <f>M18/L18*100</f>
        <v>0.20183693904339706</v>
      </c>
      <c r="V18" s="93">
        <f>O18/K18</f>
        <v>1.0031222849264406E-2</v>
      </c>
      <c r="W18" s="100">
        <f t="shared" ref="W18:W23" si="3">V18*24*5</f>
        <v>1.2037467419117287</v>
      </c>
      <c r="X18" s="100">
        <f t="shared" ref="X18:X23" si="4">V18*24*7</f>
        <v>1.6852454386764202</v>
      </c>
      <c r="Y18" s="101">
        <f t="shared" ref="Y18:Y23" si="5">W18*(400/(400+L18))</f>
        <v>0.30283223310242668</v>
      </c>
      <c r="Z18" s="101">
        <f t="shared" ref="Z18:Z29" si="6">X18*(400/(400+L18))</f>
        <v>0.42396512634339734</v>
      </c>
    </row>
    <row r="19" spans="1:26" x14ac:dyDescent="0.25">
      <c r="A19" s="29" t="s">
        <v>159</v>
      </c>
      <c r="B19" s="72">
        <f t="shared" ref="B19:B44" si="7">$B$3+H19</f>
        <v>44025.479166666664</v>
      </c>
      <c r="C19" s="45">
        <v>3</v>
      </c>
      <c r="D19" s="83">
        <v>341.89</v>
      </c>
      <c r="E19" s="84">
        <v>75.153999999999996</v>
      </c>
      <c r="F19" s="75">
        <f t="shared" ref="F19:F44" si="8">((I$9*D19)+I$10)/C19/1000</f>
        <v>1.0654353956439675E-3</v>
      </c>
      <c r="G19" s="75">
        <f t="shared" ref="G19:G44" si="9">((I$12*E19)+I$13)/C19/1000</f>
        <v>1.132495912932929E-3</v>
      </c>
      <c r="H19" s="99">
        <v>0.47916666666666669</v>
      </c>
      <c r="I19" s="76">
        <f>jar_information!M4</f>
        <v>44020.5</v>
      </c>
      <c r="J19" s="77">
        <f t="shared" si="1"/>
        <v>4.9791666666642413</v>
      </c>
      <c r="K19" s="77">
        <f t="shared" ref="K19:K44" si="10">J19*24</f>
        <v>119.49999999994179</v>
      </c>
      <c r="L19" s="78">
        <f>jar_information!H4</f>
        <v>1184.5645645645645</v>
      </c>
      <c r="M19" s="77">
        <f t="shared" ref="M19:M44" si="11">F19*L19</f>
        <v>1.2620770155126708</v>
      </c>
      <c r="N19" s="77">
        <f t="shared" ref="N19:N44" si="12">M19*1.83</f>
        <v>2.3096009383881877</v>
      </c>
      <c r="O19" s="79">
        <f t="shared" si="2"/>
        <v>0.62989116501496023</v>
      </c>
      <c r="P19" s="80">
        <f t="shared" ref="P19:P44" si="13">O19*(400/(400+L19))</f>
        <v>0.15900675279534685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1065.4353956439675</v>
      </c>
      <c r="U19" s="7">
        <f t="shared" ref="U19:U44" si="17">M19/L19*100</f>
        <v>0.10654353956439674</v>
      </c>
      <c r="V19" s="93">
        <f t="shared" ref="V19:V44" si="18">O19/K19</f>
        <v>5.271055774186335E-3</v>
      </c>
      <c r="W19" s="100">
        <f t="shared" si="3"/>
        <v>0.63252669290236008</v>
      </c>
      <c r="X19" s="100">
        <f t="shared" si="4"/>
        <v>0.88553737006330424</v>
      </c>
      <c r="Y19" s="101">
        <f t="shared" si="5"/>
        <v>0.15967205301632562</v>
      </c>
      <c r="Z19" s="101">
        <f t="shared" si="6"/>
        <v>0.22354087422285587</v>
      </c>
    </row>
    <row r="20" spans="1:26" x14ac:dyDescent="0.25">
      <c r="A20" s="29" t="s">
        <v>160</v>
      </c>
      <c r="B20" s="72">
        <f t="shared" si="7"/>
        <v>44025.479166666664</v>
      </c>
      <c r="C20" s="45">
        <v>5</v>
      </c>
      <c r="D20" s="83">
        <v>387.57</v>
      </c>
      <c r="E20" s="84">
        <v>82.894000000000005</v>
      </c>
      <c r="F20" s="75">
        <f t="shared" si="8"/>
        <v>7.2758430704653531E-4</v>
      </c>
      <c r="G20" s="75">
        <f t="shared" si="9"/>
        <v>7.5569011973392758E-4</v>
      </c>
      <c r="H20" s="99">
        <v>0.47916666666666669</v>
      </c>
      <c r="I20" s="76">
        <f>jar_information!M5</f>
        <v>44020.5</v>
      </c>
      <c r="J20" s="77">
        <f t="shared" si="1"/>
        <v>4.9791666666642413</v>
      </c>
      <c r="K20" s="77">
        <f t="shared" si="10"/>
        <v>119.49999999994179</v>
      </c>
      <c r="L20" s="78">
        <f>jar_information!H5</f>
        <v>1189.984962406015</v>
      </c>
      <c r="M20" s="77">
        <f t="shared" si="11"/>
        <v>0.86581438426797785</v>
      </c>
      <c r="N20" s="77">
        <f t="shared" si="12"/>
        <v>1.5844403232103996</v>
      </c>
      <c r="O20" s="79">
        <f t="shared" si="2"/>
        <v>0.43212008814829078</v>
      </c>
      <c r="P20" s="80">
        <f t="shared" si="13"/>
        <v>0.10871048427889358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727.58430704653529</v>
      </c>
      <c r="U20" s="7">
        <f t="shared" si="17"/>
        <v>7.2758430704653529E-2</v>
      </c>
      <c r="V20" s="93">
        <f t="shared" si="18"/>
        <v>3.6160676832510566E-3</v>
      </c>
      <c r="W20" s="100">
        <f t="shared" si="3"/>
        <v>0.43392812199012676</v>
      </c>
      <c r="X20" s="100">
        <f t="shared" si="4"/>
        <v>0.60749937078617744</v>
      </c>
      <c r="Y20" s="101">
        <f t="shared" si="5"/>
        <v>0.10916533986170363</v>
      </c>
      <c r="Z20" s="101">
        <f t="shared" si="6"/>
        <v>0.15283147580638506</v>
      </c>
    </row>
    <row r="21" spans="1:26" x14ac:dyDescent="0.25">
      <c r="A21" s="29" t="s">
        <v>161</v>
      </c>
      <c r="B21" s="72">
        <f t="shared" si="7"/>
        <v>44025.479166666664</v>
      </c>
      <c r="C21" s="45">
        <v>2</v>
      </c>
      <c r="D21" s="83">
        <v>561</v>
      </c>
      <c r="E21" s="84">
        <v>115.2</v>
      </c>
      <c r="F21" s="75">
        <f t="shared" si="8"/>
        <v>2.6572855252323994E-3</v>
      </c>
      <c r="G21" s="75">
        <f t="shared" si="9"/>
        <v>2.6842760842823448E-3</v>
      </c>
      <c r="H21" s="99">
        <v>0.47916666666666669</v>
      </c>
      <c r="I21" s="76">
        <f>jar_information!M6</f>
        <v>44020.5</v>
      </c>
      <c r="J21" s="77">
        <f t="shared" si="1"/>
        <v>4.9791666666642413</v>
      </c>
      <c r="K21" s="77">
        <f t="shared" si="10"/>
        <v>119.49999999994179</v>
      </c>
      <c r="L21" s="78">
        <f>jar_information!H6</f>
        <v>1184.5645645645645</v>
      </c>
      <c r="M21" s="77">
        <f t="shared" si="11"/>
        <v>3.1477262711206375</v>
      </c>
      <c r="N21" s="77">
        <f t="shared" si="12"/>
        <v>5.7603390761507667</v>
      </c>
      <c r="O21" s="79">
        <f t="shared" si="2"/>
        <v>1.5710015662229362</v>
      </c>
      <c r="P21" s="80">
        <f t="shared" si="13"/>
        <v>0.39657622071200227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2657.2855252323993</v>
      </c>
      <c r="U21" s="7">
        <f t="shared" si="17"/>
        <v>0.26572855252323996</v>
      </c>
      <c r="V21" s="93">
        <f t="shared" si="18"/>
        <v>1.3146456621118839E-2</v>
      </c>
      <c r="W21" s="100">
        <f t="shared" si="3"/>
        <v>1.5775747945342609</v>
      </c>
      <c r="X21" s="100">
        <f t="shared" si="4"/>
        <v>2.2086047123479653</v>
      </c>
      <c r="Y21" s="101">
        <f t="shared" si="5"/>
        <v>0.39823553544320883</v>
      </c>
      <c r="Z21" s="101">
        <f t="shared" si="6"/>
        <v>0.5575297496204924</v>
      </c>
    </row>
    <row r="22" spans="1:26" x14ac:dyDescent="0.25">
      <c r="A22" s="29" t="s">
        <v>162</v>
      </c>
      <c r="B22" s="72">
        <f t="shared" si="7"/>
        <v>44025.479166666664</v>
      </c>
      <c r="C22" s="45">
        <v>2</v>
      </c>
      <c r="D22" s="83">
        <v>371.29</v>
      </c>
      <c r="E22" s="84">
        <v>81.177999999999997</v>
      </c>
      <c r="F22" s="75">
        <f t="shared" si="8"/>
        <v>1.740266614044353E-3</v>
      </c>
      <c r="G22" s="75">
        <f t="shared" si="9"/>
        <v>1.8469945326979726E-3</v>
      </c>
      <c r="H22" s="99">
        <v>0.47916666666666669</v>
      </c>
      <c r="I22" s="76">
        <f>jar_information!M7</f>
        <v>44020.5</v>
      </c>
      <c r="J22" s="77">
        <f t="shared" si="1"/>
        <v>4.9791666666642413</v>
      </c>
      <c r="K22" s="77">
        <f t="shared" si="10"/>
        <v>119.49999999994179</v>
      </c>
      <c r="L22" s="78">
        <f>jar_information!H7</f>
        <v>1184.5645645645645</v>
      </c>
      <c r="M22" s="77">
        <f t="shared" si="11"/>
        <v>2.061458163891698</v>
      </c>
      <c r="N22" s="77">
        <f t="shared" si="12"/>
        <v>3.7724684399218074</v>
      </c>
      <c r="O22" s="79">
        <f t="shared" si="2"/>
        <v>1.0288550290695837</v>
      </c>
      <c r="P22" s="80">
        <f t="shared" si="13"/>
        <v>0.2597193076452044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1740.266614044353</v>
      </c>
      <c r="U22" s="7">
        <f t="shared" si="17"/>
        <v>0.17402666140443529</v>
      </c>
      <c r="V22" s="93">
        <f t="shared" si="18"/>
        <v>8.6096655152308361E-3</v>
      </c>
      <c r="W22" s="100">
        <f t="shared" si="3"/>
        <v>1.0331598618277003</v>
      </c>
      <c r="X22" s="100">
        <f t="shared" si="4"/>
        <v>1.4464238065587804</v>
      </c>
      <c r="Y22" s="101">
        <f t="shared" si="5"/>
        <v>0.26080599930911891</v>
      </c>
      <c r="Z22" s="101">
        <f t="shared" si="6"/>
        <v>0.3651283990327665</v>
      </c>
    </row>
    <row r="23" spans="1:26" x14ac:dyDescent="0.25">
      <c r="A23" s="29" t="s">
        <v>163</v>
      </c>
      <c r="B23" s="72">
        <f t="shared" si="7"/>
        <v>44025.479166666664</v>
      </c>
      <c r="C23" s="45">
        <v>5</v>
      </c>
      <c r="D23" s="83">
        <v>711.84</v>
      </c>
      <c r="E23" s="84">
        <v>141.24</v>
      </c>
      <c r="F23" s="75">
        <f t="shared" si="8"/>
        <v>1.3545659576310019E-3</v>
      </c>
      <c r="G23" s="75">
        <f t="shared" si="9"/>
        <v>1.3300482339981305E-3</v>
      </c>
      <c r="H23" s="99">
        <v>0.47916666666666669</v>
      </c>
      <c r="I23" s="76">
        <f>jar_information!M8</f>
        <v>44020.5</v>
      </c>
      <c r="J23" s="77">
        <f t="shared" si="1"/>
        <v>4.9791666666642413</v>
      </c>
      <c r="K23" s="77">
        <f t="shared" si="10"/>
        <v>119.49999999994179</v>
      </c>
      <c r="L23" s="78">
        <f>jar_information!H8</f>
        <v>1189.984962406015</v>
      </c>
      <c r="M23" s="77">
        <f t="shared" si="11"/>
        <v>1.6119131201679955</v>
      </c>
      <c r="N23" s="77">
        <f t="shared" si="12"/>
        <v>2.9498010099074317</v>
      </c>
      <c r="O23" s="79">
        <f t="shared" si="2"/>
        <v>0.80449118452020862</v>
      </c>
      <c r="P23" s="80">
        <f t="shared" si="13"/>
        <v>0.20238963349762185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1354.565957631002</v>
      </c>
      <c r="U23" s="7">
        <f t="shared" si="17"/>
        <v>0.13545659576310018</v>
      </c>
      <c r="V23" s="93">
        <f t="shared" si="18"/>
        <v>6.7321438035196695E-3</v>
      </c>
      <c r="W23" s="100">
        <f t="shared" si="3"/>
        <v>0.80785725642236028</v>
      </c>
      <c r="X23" s="100">
        <f t="shared" si="4"/>
        <v>1.1310001589913043</v>
      </c>
      <c r="Y23" s="101">
        <f t="shared" si="5"/>
        <v>0.2032364520479201</v>
      </c>
      <c r="Z23" s="101">
        <f t="shared" si="6"/>
        <v>0.28453103286708814</v>
      </c>
    </row>
    <row r="24" spans="1:26" x14ac:dyDescent="0.25">
      <c r="A24" s="29" t="s">
        <v>164</v>
      </c>
      <c r="B24" s="72">
        <f t="shared" si="7"/>
        <v>44025.479166666664</v>
      </c>
      <c r="C24" s="45">
        <v>2</v>
      </c>
      <c r="D24" s="83">
        <v>1239.2</v>
      </c>
      <c r="E24" s="84">
        <v>249.32</v>
      </c>
      <c r="F24" s="75">
        <f t="shared" si="8"/>
        <v>5.93556408496954E-3</v>
      </c>
      <c r="G24" s="75">
        <f t="shared" si="9"/>
        <v>5.9849698030083453E-3</v>
      </c>
      <c r="H24" s="99">
        <v>0.47916666666666669</v>
      </c>
      <c r="I24" s="76">
        <f>jar_information!M9</f>
        <v>44020.5</v>
      </c>
      <c r="J24" s="77">
        <f t="shared" si="1"/>
        <v>4.9791666666642413</v>
      </c>
      <c r="K24" s="77">
        <f t="shared" si="10"/>
        <v>119.49999999994179</v>
      </c>
      <c r="L24" s="78">
        <f>jar_information!H9</f>
        <v>1152.3809523809523</v>
      </c>
      <c r="M24" s="77">
        <f t="shared" si="11"/>
        <v>6.8400309931553744</v>
      </c>
      <c r="N24" s="77">
        <f t="shared" si="12"/>
        <v>12.517256717474336</v>
      </c>
      <c r="O24" s="79">
        <f t="shared" si="2"/>
        <v>3.4137972865839097</v>
      </c>
      <c r="P24" s="80">
        <f t="shared" si="13"/>
        <v>0.87962874869033258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5935.5640849695401</v>
      </c>
      <c r="U24" s="7">
        <f t="shared" si="17"/>
        <v>0.59355640849695401</v>
      </c>
      <c r="V24" s="93">
        <f t="shared" si="18"/>
        <v>2.8567341310339518E-2</v>
      </c>
      <c r="W24" s="100">
        <f>V24*24*5</f>
        <v>3.4280809572407422</v>
      </c>
      <c r="X24" s="100">
        <f>V24*24*7</f>
        <v>4.7993133401370391</v>
      </c>
      <c r="Y24" s="101">
        <f>W24*(400/(400+L24))</f>
        <v>0.88330920370620358</v>
      </c>
      <c r="Z24" s="101">
        <f t="shared" si="6"/>
        <v>1.236632885188685</v>
      </c>
    </row>
    <row r="25" spans="1:26" x14ac:dyDescent="0.25">
      <c r="A25" s="29" t="s">
        <v>165</v>
      </c>
      <c r="B25" s="72">
        <f t="shared" si="7"/>
        <v>44025.479166666664</v>
      </c>
      <c r="C25" s="45">
        <v>3</v>
      </c>
      <c r="D25" s="83">
        <v>1564.3</v>
      </c>
      <c r="E25" s="84">
        <v>307.31</v>
      </c>
      <c r="F25" s="75">
        <f t="shared" si="8"/>
        <v>5.004686839867184E-3</v>
      </c>
      <c r="G25" s="75">
        <f t="shared" si="9"/>
        <v>4.9414026181946518E-3</v>
      </c>
      <c r="H25" s="99">
        <v>0.47916666666666669</v>
      </c>
      <c r="I25" s="76">
        <f>jar_information!M10</f>
        <v>44020.5</v>
      </c>
      <c r="J25" s="77">
        <f t="shared" si="1"/>
        <v>4.9791666666642413</v>
      </c>
      <c r="K25" s="77">
        <f t="shared" si="10"/>
        <v>119.49999999994179</v>
      </c>
      <c r="L25" s="78">
        <f>jar_information!H10</f>
        <v>1189.984962406015</v>
      </c>
      <c r="M25" s="77">
        <f t="shared" si="11"/>
        <v>5.9555020809932291</v>
      </c>
      <c r="N25" s="77">
        <f t="shared" si="12"/>
        <v>10.898568808217609</v>
      </c>
      <c r="O25" s="79">
        <f t="shared" si="2"/>
        <v>2.9723369476957116</v>
      </c>
      <c r="P25" s="80">
        <f t="shared" si="13"/>
        <v>0.74776479475576374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5004.6868398671841</v>
      </c>
      <c r="U25" s="7">
        <f t="shared" si="17"/>
        <v>0.5004686839867184</v>
      </c>
      <c r="V25" s="93">
        <f t="shared" si="18"/>
        <v>2.4873112533030622E-2</v>
      </c>
      <c r="W25" s="100">
        <f t="shared" ref="W25:W29" si="19">V25*24*5</f>
        <v>2.9847735039636749</v>
      </c>
      <c r="X25" s="100">
        <f t="shared" ref="X25:X29" si="20">V25*24*7</f>
        <v>4.1786829055491443</v>
      </c>
      <c r="Y25" s="101">
        <f t="shared" ref="Y25:Y29" si="21">W25*(400/(400+L25))</f>
        <v>0.75089351774673951</v>
      </c>
      <c r="Z25" s="101">
        <f t="shared" si="6"/>
        <v>1.0512509248454351</v>
      </c>
    </row>
    <row r="26" spans="1:26" x14ac:dyDescent="0.25">
      <c r="A26" s="29" t="s">
        <v>166</v>
      </c>
      <c r="B26" s="72">
        <f t="shared" si="7"/>
        <v>44025.479166666664</v>
      </c>
      <c r="C26" s="45">
        <v>5</v>
      </c>
      <c r="D26" s="83">
        <v>1064.8</v>
      </c>
      <c r="E26" s="84">
        <v>206.47</v>
      </c>
      <c r="F26" s="75">
        <f t="shared" si="8"/>
        <v>2.0370202191732144E-3</v>
      </c>
      <c r="G26" s="75">
        <f t="shared" si="9"/>
        <v>1.9721724549122284E-3</v>
      </c>
      <c r="H26" s="99">
        <v>0.47916666666666669</v>
      </c>
      <c r="I26" s="76">
        <f>jar_information!M11</f>
        <v>44020.5</v>
      </c>
      <c r="J26" s="77">
        <f t="shared" si="1"/>
        <v>4.9791666666642413</v>
      </c>
      <c r="K26" s="77">
        <f t="shared" si="10"/>
        <v>119.49999999994179</v>
      </c>
      <c r="L26" s="78">
        <f>jar_information!H11</f>
        <v>1184.5645645645645</v>
      </c>
      <c r="M26" s="77">
        <f t="shared" si="11"/>
        <v>2.4129819689341323</v>
      </c>
      <c r="N26" s="77">
        <f t="shared" si="12"/>
        <v>4.4157570031494622</v>
      </c>
      <c r="O26" s="79">
        <f t="shared" si="2"/>
        <v>1.2042973644953079</v>
      </c>
      <c r="P26" s="80">
        <f t="shared" si="13"/>
        <v>0.30400714276385365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2037.0202191732144</v>
      </c>
      <c r="U26" s="7">
        <f t="shared" si="17"/>
        <v>0.20370202191732142</v>
      </c>
      <c r="V26" s="93">
        <f t="shared" si="18"/>
        <v>1.0077802213354766E-2</v>
      </c>
      <c r="W26" s="100">
        <f t="shared" si="19"/>
        <v>1.2093362656025719</v>
      </c>
      <c r="X26" s="100">
        <f t="shared" si="20"/>
        <v>1.6930707718436007</v>
      </c>
      <c r="Y26" s="101">
        <f t="shared" si="21"/>
        <v>0.30527913917724026</v>
      </c>
      <c r="Z26" s="101">
        <f t="shared" si="6"/>
        <v>0.42739079484813636</v>
      </c>
    </row>
    <row r="27" spans="1:26" x14ac:dyDescent="0.25">
      <c r="A27" s="29" t="s">
        <v>167</v>
      </c>
      <c r="B27" s="72">
        <f t="shared" si="7"/>
        <v>44025.479166666664</v>
      </c>
      <c r="C27" s="45">
        <v>3</v>
      </c>
      <c r="D27" s="83">
        <v>929.41</v>
      </c>
      <c r="E27" s="84">
        <v>197.52</v>
      </c>
      <c r="F27" s="75">
        <f t="shared" si="8"/>
        <v>2.958735522859897E-3</v>
      </c>
      <c r="G27" s="75">
        <f t="shared" si="9"/>
        <v>3.1401144017768794E-3</v>
      </c>
      <c r="H27" s="99">
        <v>0.47916666666666669</v>
      </c>
      <c r="I27" s="76">
        <f>jar_information!M12</f>
        <v>44020.5</v>
      </c>
      <c r="J27" s="77">
        <f t="shared" si="1"/>
        <v>4.9791666666642413</v>
      </c>
      <c r="K27" s="77">
        <f t="shared" si="10"/>
        <v>119.49999999994179</v>
      </c>
      <c r="L27" s="78">
        <f>jar_information!H12</f>
        <v>1184.5645645645645</v>
      </c>
      <c r="M27" s="77">
        <f t="shared" si="11"/>
        <v>3.504813256298243</v>
      </c>
      <c r="N27" s="77">
        <f t="shared" si="12"/>
        <v>6.4138082590257852</v>
      </c>
      <c r="O27" s="79">
        <f t="shared" si="2"/>
        <v>1.7492204342797595</v>
      </c>
      <c r="P27" s="80">
        <f t="shared" si="13"/>
        <v>0.44156495062362883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2958.7355228598972</v>
      </c>
      <c r="U27" s="7">
        <f t="shared" si="17"/>
        <v>0.29587355228598972</v>
      </c>
      <c r="V27" s="93">
        <f t="shared" si="18"/>
        <v>1.4637827901929804E-2</v>
      </c>
      <c r="W27" s="100">
        <f t="shared" si="19"/>
        <v>1.7565393482315765</v>
      </c>
      <c r="X27" s="100">
        <f t="shared" si="20"/>
        <v>2.4591550875242074</v>
      </c>
      <c r="Y27" s="101">
        <f t="shared" si="21"/>
        <v>0.44341250271850435</v>
      </c>
      <c r="Z27" s="101">
        <f t="shared" si="6"/>
        <v>0.62077750380590613</v>
      </c>
    </row>
    <row r="28" spans="1:26" x14ac:dyDescent="0.25">
      <c r="A28" s="29" t="s">
        <v>168</v>
      </c>
      <c r="B28" s="72">
        <f t="shared" si="7"/>
        <v>44025.479166666664</v>
      </c>
      <c r="C28" s="45">
        <v>3</v>
      </c>
      <c r="D28" s="83">
        <v>717</v>
      </c>
      <c r="E28" s="84">
        <v>144.94999999999999</v>
      </c>
      <c r="F28" s="75">
        <f t="shared" si="8"/>
        <v>2.2742381780513194E-3</v>
      </c>
      <c r="G28" s="75">
        <f t="shared" si="9"/>
        <v>2.2776157995628124E-3</v>
      </c>
      <c r="H28" s="99">
        <v>0.47916666666666669</v>
      </c>
      <c r="I28" s="76">
        <f>jar_information!M13</f>
        <v>44020.5</v>
      </c>
      <c r="J28" s="77">
        <f t="shared" si="1"/>
        <v>4.9791666666642413</v>
      </c>
      <c r="K28" s="77">
        <f t="shared" si="10"/>
        <v>119.49999999994179</v>
      </c>
      <c r="L28" s="78">
        <f>jar_information!H13</f>
        <v>1173.7724550898204</v>
      </c>
      <c r="M28" s="77">
        <f t="shared" si="11"/>
        <v>2.6694381297102971</v>
      </c>
      <c r="N28" s="77">
        <f t="shared" si="12"/>
        <v>4.885071777369844</v>
      </c>
      <c r="O28" s="79">
        <f t="shared" si="2"/>
        <v>1.3322923029190483</v>
      </c>
      <c r="P28" s="80">
        <f t="shared" si="13"/>
        <v>0.33862387122362236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2274.2381780513192</v>
      </c>
      <c r="U28" s="7">
        <f t="shared" si="17"/>
        <v>0.22742381780513193</v>
      </c>
      <c r="V28" s="93">
        <f t="shared" si="18"/>
        <v>1.1148889564181566E-2</v>
      </c>
      <c r="W28" s="100">
        <f t="shared" si="19"/>
        <v>1.337866747701788</v>
      </c>
      <c r="X28" s="100">
        <f t="shared" si="20"/>
        <v>1.8730134467825033</v>
      </c>
      <c r="Y28" s="101">
        <f t="shared" si="21"/>
        <v>0.34004070750505838</v>
      </c>
      <c r="Z28" s="101">
        <f t="shared" si="6"/>
        <v>0.47605699050708172</v>
      </c>
    </row>
    <row r="29" spans="1:26" x14ac:dyDescent="0.25">
      <c r="A29" s="29" t="s">
        <v>169</v>
      </c>
      <c r="B29" s="72">
        <f t="shared" si="7"/>
        <v>44025.479166666664</v>
      </c>
      <c r="C29" s="45">
        <v>5</v>
      </c>
      <c r="D29" s="83">
        <v>924.94</v>
      </c>
      <c r="E29" s="84">
        <v>192.18</v>
      </c>
      <c r="F29" s="75">
        <f t="shared" si="8"/>
        <v>1.7665984914440273E-3</v>
      </c>
      <c r="G29" s="75">
        <f t="shared" si="9"/>
        <v>1.8315016728048784E-3</v>
      </c>
      <c r="H29" s="99">
        <v>0.47916666666666669</v>
      </c>
      <c r="I29" s="76">
        <f>jar_information!M14</f>
        <v>44020.5</v>
      </c>
      <c r="J29" s="77">
        <f t="shared" si="1"/>
        <v>4.9791666666642413</v>
      </c>
      <c r="K29" s="77">
        <f t="shared" si="10"/>
        <v>119.49999999994179</v>
      </c>
      <c r="L29" s="78">
        <f>jar_information!H14</f>
        <v>1173.7724550898204</v>
      </c>
      <c r="M29" s="77">
        <f t="shared" si="11"/>
        <v>2.0735846484602289</v>
      </c>
      <c r="N29" s="77">
        <f t="shared" si="12"/>
        <v>3.7946599066822193</v>
      </c>
      <c r="O29" s="79">
        <f t="shared" si="2"/>
        <v>1.0349072472769689</v>
      </c>
      <c r="P29" s="80">
        <f t="shared" si="13"/>
        <v>0.26303859720760037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1766.5984914440273</v>
      </c>
      <c r="U29" s="7">
        <f t="shared" si="17"/>
        <v>0.17665984914440272</v>
      </c>
      <c r="V29" s="93">
        <f t="shared" si="18"/>
        <v>8.6603116926985187E-3</v>
      </c>
      <c r="W29" s="100">
        <f t="shared" si="19"/>
        <v>1.0392374031238223</v>
      </c>
      <c r="X29" s="100">
        <f t="shared" si="20"/>
        <v>1.4549323643733509</v>
      </c>
      <c r="Y29" s="101">
        <f t="shared" si="21"/>
        <v>0.26413917711236334</v>
      </c>
      <c r="Z29" s="101">
        <f t="shared" si="6"/>
        <v>0.3697948479573086</v>
      </c>
    </row>
    <row r="30" spans="1:26" x14ac:dyDescent="0.25">
      <c r="A30" t="s">
        <v>170</v>
      </c>
      <c r="B30" s="72">
        <f t="shared" si="7"/>
        <v>44025.479166666664</v>
      </c>
      <c r="C30" s="45">
        <v>3</v>
      </c>
      <c r="D30" s="83">
        <v>791.39</v>
      </c>
      <c r="E30" s="84">
        <v>168.8</v>
      </c>
      <c r="F30" s="75">
        <f t="shared" si="8"/>
        <v>2.5139620963240471E-3</v>
      </c>
      <c r="G30" s="75">
        <f t="shared" si="9"/>
        <v>2.6689148610580665E-3</v>
      </c>
      <c r="H30" s="99">
        <v>0.47916666666666669</v>
      </c>
      <c r="I30" s="76">
        <f>jar_information!M15</f>
        <v>44020.5</v>
      </c>
      <c r="J30" s="77">
        <f t="shared" si="1"/>
        <v>4.9791666666642413</v>
      </c>
      <c r="K30" s="77">
        <f t="shared" si="10"/>
        <v>119.49999999994179</v>
      </c>
      <c r="L30" s="78">
        <f>jar_information!H15</f>
        <v>1168.4005979073243</v>
      </c>
      <c r="M30" s="77">
        <f t="shared" si="11"/>
        <v>2.9373148164613667</v>
      </c>
      <c r="N30" s="77">
        <f t="shared" si="12"/>
        <v>5.3752861141243011</v>
      </c>
      <c r="O30" s="79">
        <f t="shared" si="2"/>
        <v>1.4659871220339002</v>
      </c>
      <c r="P30" s="80">
        <f t="shared" si="13"/>
        <v>0.37388078632204763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2513.9620963240473</v>
      </c>
      <c r="U30" s="7">
        <f t="shared" si="17"/>
        <v>0.25139620963240472</v>
      </c>
      <c r="V30" s="93">
        <f t="shared" si="18"/>
        <v>1.2267674661377525E-2</v>
      </c>
    </row>
    <row r="31" spans="1:26" x14ac:dyDescent="0.25">
      <c r="A31" t="s">
        <v>171</v>
      </c>
      <c r="B31" s="72">
        <f t="shared" si="7"/>
        <v>44025.479166666664</v>
      </c>
      <c r="C31" s="45">
        <v>3</v>
      </c>
      <c r="D31" s="83">
        <v>914</v>
      </c>
      <c r="E31" s="84">
        <v>180.94</v>
      </c>
      <c r="F31" s="75">
        <f t="shared" si="8"/>
        <v>2.9090763538777388E-3</v>
      </c>
      <c r="G31" s="75">
        <f t="shared" si="9"/>
        <v>2.8680918256933858E-3</v>
      </c>
      <c r="H31" s="99">
        <v>0.47916666666666669</v>
      </c>
      <c r="I31" s="76">
        <f>jar_information!M16</f>
        <v>44020.5</v>
      </c>
      <c r="J31" s="77">
        <f t="shared" si="1"/>
        <v>4.9791666666642413</v>
      </c>
      <c r="K31" s="77">
        <f t="shared" si="10"/>
        <v>119.49999999994179</v>
      </c>
      <c r="L31" s="78">
        <f>jar_information!H16</f>
        <v>1179.1604197901049</v>
      </c>
      <c r="M31" s="77">
        <f t="shared" si="11"/>
        <v>3.4302676946399422</v>
      </c>
      <c r="N31" s="77">
        <f t="shared" si="12"/>
        <v>6.2773898811910946</v>
      </c>
      <c r="O31" s="79">
        <f t="shared" si="2"/>
        <v>1.7120154221430257</v>
      </c>
      <c r="P31" s="80">
        <f t="shared" si="13"/>
        <v>0.43365205983837396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2909.0763538777387</v>
      </c>
      <c r="U31" s="7">
        <f t="shared" si="17"/>
        <v>0.29090763538777387</v>
      </c>
      <c r="V31" s="93">
        <f t="shared" si="18"/>
        <v>1.4326488888233135E-2</v>
      </c>
    </row>
    <row r="32" spans="1:26" x14ac:dyDescent="0.25">
      <c r="A32" t="s">
        <v>172</v>
      </c>
      <c r="B32" s="72">
        <f t="shared" si="7"/>
        <v>44025.479166666664</v>
      </c>
      <c r="C32" s="45">
        <v>5</v>
      </c>
      <c r="D32" s="83">
        <v>1467.4</v>
      </c>
      <c r="E32" s="84">
        <v>283.63</v>
      </c>
      <c r="F32" s="75">
        <f t="shared" si="8"/>
        <v>2.8154542788312344E-3</v>
      </c>
      <c r="G32" s="75">
        <f t="shared" si="9"/>
        <v>2.7317356142826377E-3</v>
      </c>
      <c r="H32" s="99">
        <v>0.47916666666666669</v>
      </c>
      <c r="I32" s="76">
        <f>jar_information!M17</f>
        <v>44020.5</v>
      </c>
      <c r="J32" s="77">
        <f t="shared" si="1"/>
        <v>4.9791666666642413</v>
      </c>
      <c r="K32" s="77">
        <f t="shared" si="10"/>
        <v>119.49999999994179</v>
      </c>
      <c r="L32" s="78">
        <f>jar_information!H17</f>
        <v>1173.7724550898204</v>
      </c>
      <c r="M32" s="77">
        <f t="shared" si="11"/>
        <v>3.3047026810568778</v>
      </c>
      <c r="N32" s="77">
        <f t="shared" si="12"/>
        <v>6.0476059063340868</v>
      </c>
      <c r="O32" s="79">
        <f t="shared" si="2"/>
        <v>1.6493470653638418</v>
      </c>
      <c r="P32" s="80">
        <f t="shared" si="13"/>
        <v>0.41920852281525239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2815.4542788312342</v>
      </c>
      <c r="U32" s="7">
        <f t="shared" si="17"/>
        <v>0.28154542788312342</v>
      </c>
      <c r="V32" s="93">
        <f t="shared" si="18"/>
        <v>1.3802067492591172E-2</v>
      </c>
    </row>
    <row r="33" spans="1:22" x14ac:dyDescent="0.25">
      <c r="A33" t="s">
        <v>173</v>
      </c>
      <c r="B33" s="72">
        <f t="shared" si="7"/>
        <v>44025.479166666664</v>
      </c>
      <c r="C33" s="45">
        <v>3</v>
      </c>
      <c r="D33" s="83">
        <v>1183.2</v>
      </c>
      <c r="E33" s="84">
        <v>250.67</v>
      </c>
      <c r="F33" s="75">
        <f t="shared" si="8"/>
        <v>3.776581109880136E-3</v>
      </c>
      <c r="G33" s="75">
        <f t="shared" si="9"/>
        <v>4.0121288721530948E-3</v>
      </c>
      <c r="H33" s="99">
        <v>0.47916666666666669</v>
      </c>
      <c r="I33" s="76">
        <f>jar_information!M18</f>
        <v>44020.5</v>
      </c>
      <c r="J33" s="77">
        <f t="shared" si="1"/>
        <v>4.9791666666642413</v>
      </c>
      <c r="K33" s="77">
        <f t="shared" si="10"/>
        <v>119.49999999994179</v>
      </c>
      <c r="L33" s="78">
        <f>jar_information!H18</f>
        <v>1200.8748114630469</v>
      </c>
      <c r="M33" s="77">
        <f t="shared" si="11"/>
        <v>4.5352011283022122</v>
      </c>
      <c r="N33" s="77">
        <f t="shared" si="12"/>
        <v>8.2994180647930484</v>
      </c>
      <c r="O33" s="79">
        <f t="shared" si="2"/>
        <v>2.2634776540344674</v>
      </c>
      <c r="P33" s="80">
        <f t="shared" si="13"/>
        <v>0.5655601894231479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3776.581109880136</v>
      </c>
      <c r="U33" s="7">
        <f t="shared" si="17"/>
        <v>0.37765811098801355</v>
      </c>
      <c r="V33" s="93">
        <f t="shared" si="18"/>
        <v>1.8941235598624016E-2</v>
      </c>
    </row>
    <row r="34" spans="1:22" x14ac:dyDescent="0.25">
      <c r="A34" t="s">
        <v>174</v>
      </c>
      <c r="B34" s="72">
        <f t="shared" si="7"/>
        <v>44025.479166666664</v>
      </c>
      <c r="C34" s="45">
        <v>5</v>
      </c>
      <c r="D34" s="83">
        <v>1117.3</v>
      </c>
      <c r="E34" s="84">
        <v>232.15</v>
      </c>
      <c r="F34" s="75">
        <f t="shared" si="8"/>
        <v>2.138529876729215E-3</v>
      </c>
      <c r="G34" s="75">
        <f t="shared" si="9"/>
        <v>2.2249664146404831E-3</v>
      </c>
      <c r="H34" s="99">
        <v>0.47916666666666669</v>
      </c>
      <c r="I34" s="76">
        <f>jar_information!M19</f>
        <v>44020.5</v>
      </c>
      <c r="J34" s="77">
        <f t="shared" si="1"/>
        <v>4.9791666666642413</v>
      </c>
      <c r="K34" s="77">
        <f t="shared" si="10"/>
        <v>119.49999999994179</v>
      </c>
      <c r="L34" s="78">
        <f>jar_information!H19</f>
        <v>1184.5645645645645</v>
      </c>
      <c r="M34" s="77">
        <f t="shared" si="11"/>
        <v>2.5332267122360546</v>
      </c>
      <c r="N34" s="77">
        <f t="shared" si="12"/>
        <v>4.6358048833919803</v>
      </c>
      <c r="O34" s="79">
        <f t="shared" si="2"/>
        <v>1.2643104227432673</v>
      </c>
      <c r="P34" s="80">
        <f t="shared" si="13"/>
        <v>0.31915655594398518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2138.5298767292152</v>
      </c>
      <c r="U34" s="7">
        <f t="shared" si="17"/>
        <v>0.21385298767292149</v>
      </c>
      <c r="V34" s="93">
        <f t="shared" si="18"/>
        <v>1.0580003537605716E-2</v>
      </c>
    </row>
    <row r="35" spans="1:22" x14ac:dyDescent="0.25">
      <c r="A35" t="s">
        <v>175</v>
      </c>
      <c r="B35" s="72">
        <f t="shared" si="7"/>
        <v>44025.479166666664</v>
      </c>
      <c r="C35" s="45">
        <v>5</v>
      </c>
      <c r="D35" s="83">
        <v>1233.0999999999999</v>
      </c>
      <c r="E35" s="84">
        <v>254.08</v>
      </c>
      <c r="F35" s="75">
        <f t="shared" si="8"/>
        <v>2.3624311785384522E-3</v>
      </c>
      <c r="G35" s="75">
        <f t="shared" si="9"/>
        <v>2.4408453685672979E-3</v>
      </c>
      <c r="H35" s="99">
        <v>0.47916666666666669</v>
      </c>
      <c r="I35" s="76">
        <f>jar_information!M20</f>
        <v>44020.5</v>
      </c>
      <c r="J35" s="77">
        <f t="shared" si="1"/>
        <v>4.9791666666642413</v>
      </c>
      <c r="K35" s="77">
        <f t="shared" si="10"/>
        <v>119.49999999994179</v>
      </c>
      <c r="L35" s="78">
        <f>jar_information!H20</f>
        <v>1184.5645645645645</v>
      </c>
      <c r="M35" s="77">
        <f t="shared" si="11"/>
        <v>2.7984522603191526</v>
      </c>
      <c r="N35" s="77">
        <f t="shared" si="12"/>
        <v>5.1211676363840493</v>
      </c>
      <c r="O35" s="79">
        <f t="shared" si="2"/>
        <v>1.3966820826501951</v>
      </c>
      <c r="P35" s="80">
        <f t="shared" si="13"/>
        <v>0.35257183301558959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2362.4311785384521</v>
      </c>
      <c r="U35" s="7">
        <f t="shared" si="17"/>
        <v>0.23624311785384522</v>
      </c>
      <c r="V35" s="93">
        <f t="shared" si="18"/>
        <v>1.1687716172810673E-2</v>
      </c>
    </row>
    <row r="36" spans="1:22" x14ac:dyDescent="0.25">
      <c r="A36" t="s">
        <v>176</v>
      </c>
      <c r="B36" s="72">
        <f t="shared" si="7"/>
        <v>44025.479166666664</v>
      </c>
      <c r="C36" s="45">
        <v>5</v>
      </c>
      <c r="D36" s="83">
        <v>1020</v>
      </c>
      <c r="E36" s="84">
        <v>212.61</v>
      </c>
      <c r="F36" s="75">
        <f t="shared" si="8"/>
        <v>1.9503986447254266E-3</v>
      </c>
      <c r="G36" s="75">
        <f t="shared" si="9"/>
        <v>2.0326146244111182E-3</v>
      </c>
      <c r="H36" s="99">
        <v>0.47916666666666669</v>
      </c>
      <c r="I36" s="76">
        <f>jar_information!M21</f>
        <v>44020.5</v>
      </c>
      <c r="J36" s="77">
        <f t="shared" si="1"/>
        <v>4.9791666666642413</v>
      </c>
      <c r="K36" s="77">
        <f t="shared" si="10"/>
        <v>119.49999999994179</v>
      </c>
      <c r="L36" s="78">
        <f>jar_information!H21</f>
        <v>1168.4005979073243</v>
      </c>
      <c r="M36" s="77">
        <f t="shared" si="11"/>
        <v>2.2788469426548232</v>
      </c>
      <c r="N36" s="77">
        <f t="shared" si="12"/>
        <v>4.1702899050583264</v>
      </c>
      <c r="O36" s="79">
        <f t="shared" si="2"/>
        <v>1.1373517922886345</v>
      </c>
      <c r="P36" s="80">
        <f t="shared" si="13"/>
        <v>0.29006665613521776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1950.3986447254265</v>
      </c>
      <c r="U36" s="7">
        <f t="shared" si="17"/>
        <v>0.19503986447254265</v>
      </c>
      <c r="V36" s="93">
        <f t="shared" si="18"/>
        <v>9.5175882199932098E-3</v>
      </c>
    </row>
    <row r="37" spans="1:22" x14ac:dyDescent="0.25">
      <c r="A37" t="s">
        <v>177</v>
      </c>
      <c r="B37" s="72">
        <f t="shared" si="7"/>
        <v>44025.479166666664</v>
      </c>
      <c r="C37" s="45">
        <v>5</v>
      </c>
      <c r="D37" s="83">
        <v>960.87</v>
      </c>
      <c r="E37" s="84">
        <v>205.55</v>
      </c>
      <c r="F37" s="75">
        <f t="shared" si="8"/>
        <v>1.8360697675580677E-3</v>
      </c>
      <c r="G37" s="75">
        <f t="shared" si="9"/>
        <v>1.9631159734889423E-3</v>
      </c>
      <c r="H37" s="99">
        <v>0.47916666666666669</v>
      </c>
      <c r="I37" s="76">
        <f>jar_information!M22</f>
        <v>44020.5</v>
      </c>
      <c r="J37" s="77">
        <f t="shared" si="1"/>
        <v>4.9791666666642413</v>
      </c>
      <c r="K37" s="77">
        <f t="shared" si="10"/>
        <v>119.49999999994179</v>
      </c>
      <c r="L37" s="78">
        <f>jar_information!H22</f>
        <v>1189.984962406015</v>
      </c>
      <c r="M37" s="77">
        <f t="shared" si="11"/>
        <v>2.1848954133224079</v>
      </c>
      <c r="N37" s="77">
        <f t="shared" si="12"/>
        <v>3.9983586063800067</v>
      </c>
      <c r="O37" s="79">
        <f t="shared" si="2"/>
        <v>1.0904614381036382</v>
      </c>
      <c r="P37" s="80">
        <f t="shared" si="13"/>
        <v>0.27433251606443315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1836.0697675580677</v>
      </c>
      <c r="U37" s="7">
        <f t="shared" si="17"/>
        <v>0.18360697675580678</v>
      </c>
      <c r="V37" s="93">
        <f t="shared" si="18"/>
        <v>9.125200318863342E-3</v>
      </c>
    </row>
    <row r="38" spans="1:22" x14ac:dyDescent="0.25">
      <c r="A38" t="s">
        <v>178</v>
      </c>
      <c r="B38" s="72">
        <f t="shared" si="7"/>
        <v>44025.479166666664</v>
      </c>
      <c r="C38" s="45">
        <v>5</v>
      </c>
      <c r="D38" s="83">
        <v>752.46</v>
      </c>
      <c r="E38" s="84">
        <v>152.88</v>
      </c>
      <c r="F38" s="75">
        <f t="shared" si="8"/>
        <v>1.4331054298200451E-3</v>
      </c>
      <c r="G38" s="75">
        <f t="shared" si="9"/>
        <v>1.4446324120057973E-3</v>
      </c>
      <c r="H38" s="99">
        <v>0.47916666666666669</v>
      </c>
      <c r="I38" s="76">
        <f>jar_information!M23</f>
        <v>44020.5</v>
      </c>
      <c r="J38" s="77">
        <f t="shared" si="1"/>
        <v>4.9791666666642413</v>
      </c>
      <c r="K38" s="77">
        <f t="shared" si="10"/>
        <v>119.49999999994179</v>
      </c>
      <c r="L38" s="78">
        <f>jar_information!H23</f>
        <v>1168.4005979073243</v>
      </c>
      <c r="M38" s="77">
        <f t="shared" si="11"/>
        <v>1.6744412410659735</v>
      </c>
      <c r="N38" s="77">
        <f t="shared" si="12"/>
        <v>3.0642274711507316</v>
      </c>
      <c r="O38" s="79">
        <f t="shared" si="2"/>
        <v>0.83569840122292671</v>
      </c>
      <c r="P38" s="80">
        <f t="shared" si="13"/>
        <v>0.21313391549020758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1433.1054298200452</v>
      </c>
      <c r="U38" s="7">
        <f t="shared" si="17"/>
        <v>0.14331054298200452</v>
      </c>
      <c r="V38" s="93">
        <f t="shared" si="18"/>
        <v>6.9932920604463076E-3</v>
      </c>
    </row>
    <row r="39" spans="1:22" x14ac:dyDescent="0.25">
      <c r="A39" t="s">
        <v>179</v>
      </c>
      <c r="B39" s="72">
        <f t="shared" si="7"/>
        <v>44025.479166666664</v>
      </c>
      <c r="C39" s="45">
        <v>5</v>
      </c>
      <c r="D39" s="83">
        <v>971.11</v>
      </c>
      <c r="E39" s="84">
        <v>191.98</v>
      </c>
      <c r="F39" s="75">
        <f t="shared" si="8"/>
        <v>1.8558689845747049E-3</v>
      </c>
      <c r="G39" s="75">
        <f t="shared" si="9"/>
        <v>1.8295328724954678E-3</v>
      </c>
      <c r="H39" s="99">
        <v>0.47916666666666669</v>
      </c>
      <c r="I39" s="76">
        <f>jar_information!M24</f>
        <v>44020.5</v>
      </c>
      <c r="J39" s="77">
        <f t="shared" si="1"/>
        <v>4.9791666666642413</v>
      </c>
      <c r="K39" s="77">
        <f t="shared" si="10"/>
        <v>119.49999999994179</v>
      </c>
      <c r="L39" s="78">
        <f>jar_information!H24</f>
        <v>1147.072808320951</v>
      </c>
      <c r="M39" s="77">
        <f t="shared" si="11"/>
        <v>2.1288168480118586</v>
      </c>
      <c r="N39" s="77">
        <f t="shared" si="12"/>
        <v>3.8957348318617013</v>
      </c>
      <c r="O39" s="79">
        <f t="shared" si="2"/>
        <v>1.0624731359622821</v>
      </c>
      <c r="P39" s="80">
        <f t="shared" si="13"/>
        <v>0.27470539983580777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1855.8689845747049</v>
      </c>
      <c r="U39" s="7">
        <f t="shared" si="17"/>
        <v>0.18558689845747048</v>
      </c>
      <c r="V39" s="93">
        <f t="shared" si="18"/>
        <v>8.8909885854627588E-3</v>
      </c>
    </row>
    <row r="40" spans="1:22" x14ac:dyDescent="0.25">
      <c r="A40" t="s">
        <v>180</v>
      </c>
      <c r="B40" s="72">
        <f t="shared" si="7"/>
        <v>44025.479166666664</v>
      </c>
      <c r="C40" s="45">
        <v>5</v>
      </c>
      <c r="D40" s="83">
        <v>971.82</v>
      </c>
      <c r="E40" s="84">
        <v>192.33</v>
      </c>
      <c r="F40" s="75">
        <f t="shared" si="8"/>
        <v>1.8572417818483195E-3</v>
      </c>
      <c r="G40" s="75">
        <f t="shared" si="9"/>
        <v>1.832978273036936E-3</v>
      </c>
      <c r="H40" s="99">
        <v>0.47916666666666669</v>
      </c>
      <c r="I40" s="76">
        <f>jar_information!M25</f>
        <v>44020.5</v>
      </c>
      <c r="J40" s="77">
        <f t="shared" si="1"/>
        <v>4.9791666666642413</v>
      </c>
      <c r="K40" s="77">
        <f t="shared" si="10"/>
        <v>119.49999999994179</v>
      </c>
      <c r="L40" s="78">
        <f>jar_information!H25</f>
        <v>1179.1604197901049</v>
      </c>
      <c r="M40" s="77">
        <f t="shared" si="11"/>
        <v>2.1899859991359869</v>
      </c>
      <c r="N40" s="77">
        <f t="shared" si="12"/>
        <v>4.007674378418856</v>
      </c>
      <c r="O40" s="79">
        <f t="shared" si="2"/>
        <v>1.0930021032051425</v>
      </c>
      <c r="P40" s="80">
        <f t="shared" si="13"/>
        <v>0.27685650919503657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1857.2417818483195</v>
      </c>
      <c r="U40" s="7">
        <f t="shared" si="17"/>
        <v>0.18572417818483195</v>
      </c>
      <c r="V40" s="93">
        <f t="shared" si="18"/>
        <v>9.1464611146918392E-3</v>
      </c>
    </row>
    <row r="41" spans="1:22" x14ac:dyDescent="0.25">
      <c r="A41" t="s">
        <v>181</v>
      </c>
      <c r="B41" s="72">
        <f t="shared" si="7"/>
        <v>44025.479166666664</v>
      </c>
      <c r="C41" s="45">
        <v>5</v>
      </c>
      <c r="D41" s="83">
        <v>555.42999999999995</v>
      </c>
      <c r="E41" s="84">
        <v>112.94</v>
      </c>
      <c r="F41" s="75">
        <f t="shared" si="8"/>
        <v>1.0521445188055895E-3</v>
      </c>
      <c r="G41" s="75">
        <f t="shared" si="9"/>
        <v>1.0514629902166042E-3</v>
      </c>
      <c r="H41" s="99">
        <v>0.47916666666666669</v>
      </c>
      <c r="I41" s="76">
        <f>jar_information!M26</f>
        <v>44020.5</v>
      </c>
      <c r="J41" s="77">
        <f t="shared" si="1"/>
        <v>4.9791666666642413</v>
      </c>
      <c r="K41" s="77">
        <f t="shared" si="10"/>
        <v>119.49999999994179</v>
      </c>
      <c r="L41" s="78">
        <f>jar_information!H26</f>
        <v>1179.1604197901049</v>
      </c>
      <c r="M41" s="77">
        <f t="shared" si="11"/>
        <v>1.2406471724746568</v>
      </c>
      <c r="N41" s="77">
        <f t="shared" si="12"/>
        <v>2.2703843256286222</v>
      </c>
      <c r="O41" s="79">
        <f t="shared" si="2"/>
        <v>0.61919572517144239</v>
      </c>
      <c r="P41" s="80">
        <f t="shared" si="13"/>
        <v>0.15684175398817132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1052.1445188055895</v>
      </c>
      <c r="U41" s="7">
        <f t="shared" si="17"/>
        <v>0.10521445188055895</v>
      </c>
      <c r="V41" s="93">
        <f t="shared" si="18"/>
        <v>5.1815541855376067E-3</v>
      </c>
    </row>
    <row r="42" spans="1:22" x14ac:dyDescent="0.25">
      <c r="A42" t="s">
        <v>182</v>
      </c>
      <c r="B42" s="72">
        <f t="shared" si="7"/>
        <v>44025.479166666664</v>
      </c>
      <c r="C42" s="45">
        <v>3</v>
      </c>
      <c r="D42" s="83">
        <v>1050</v>
      </c>
      <c r="E42" s="84">
        <v>223.06</v>
      </c>
      <c r="F42" s="75">
        <f t="shared" si="8"/>
        <v>3.3473402722147601E-3</v>
      </c>
      <c r="G42" s="75">
        <f t="shared" si="9"/>
        <v>3.5591407342963244E-3</v>
      </c>
      <c r="H42" s="99">
        <v>0.47916666666666669</v>
      </c>
      <c r="I42" s="76">
        <f>jar_information!M27</f>
        <v>44020.5</v>
      </c>
      <c r="J42" s="77">
        <f t="shared" si="1"/>
        <v>4.9791666666642413</v>
      </c>
      <c r="K42" s="77">
        <f t="shared" si="10"/>
        <v>119.49999999994179</v>
      </c>
      <c r="L42" s="78">
        <f>jar_information!H27</f>
        <v>1173.7724550898204</v>
      </c>
      <c r="M42" s="77">
        <f t="shared" si="11"/>
        <v>3.9290158093385465</v>
      </c>
      <c r="N42" s="77">
        <f t="shared" si="12"/>
        <v>7.1900989310895405</v>
      </c>
      <c r="O42" s="79">
        <f t="shared" si="2"/>
        <v>1.9609360721153291</v>
      </c>
      <c r="P42" s="80">
        <f t="shared" si="13"/>
        <v>0.49840396323454828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3347.3402722147603</v>
      </c>
      <c r="U42" s="7">
        <f t="shared" si="17"/>
        <v>0.33473402722147599</v>
      </c>
      <c r="V42" s="93">
        <f t="shared" si="18"/>
        <v>1.6409506879634179E-2</v>
      </c>
    </row>
    <row r="43" spans="1:22" x14ac:dyDescent="0.25">
      <c r="A43" t="s">
        <v>183</v>
      </c>
      <c r="B43" s="72">
        <f t="shared" si="7"/>
        <v>44025.479166666664</v>
      </c>
      <c r="C43" s="45">
        <v>5</v>
      </c>
      <c r="D43" s="83">
        <v>1435.2</v>
      </c>
      <c r="E43" s="84">
        <v>279.69</v>
      </c>
      <c r="F43" s="75">
        <f t="shared" si="8"/>
        <v>2.7531950221968866E-3</v>
      </c>
      <c r="G43" s="75">
        <f t="shared" si="9"/>
        <v>2.6929502481872589E-3</v>
      </c>
      <c r="H43" s="99">
        <v>0.47916666666666669</v>
      </c>
      <c r="I43" s="76">
        <f>jar_information!M28</f>
        <v>44020.5</v>
      </c>
      <c r="J43" s="77">
        <f t="shared" si="1"/>
        <v>4.9791666666642413</v>
      </c>
      <c r="K43" s="77">
        <f t="shared" si="10"/>
        <v>119.49999999994179</v>
      </c>
      <c r="L43" s="78">
        <f>jar_information!H28</f>
        <v>1173.7724550898204</v>
      </c>
      <c r="M43" s="77">
        <f t="shared" si="11"/>
        <v>3.2316244805451122</v>
      </c>
      <c r="N43" s="77">
        <f t="shared" si="12"/>
        <v>5.9138727993975557</v>
      </c>
      <c r="O43" s="79">
        <f t="shared" si="2"/>
        <v>1.6128743998356969</v>
      </c>
      <c r="P43" s="80">
        <f t="shared" si="13"/>
        <v>0.40993839855804182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2753.1950221968868</v>
      </c>
      <c r="U43" s="7">
        <f t="shared" si="17"/>
        <v>0.27531950221968865</v>
      </c>
      <c r="V43" s="93">
        <f t="shared" si="18"/>
        <v>1.3496856902397344E-2</v>
      </c>
    </row>
    <row r="44" spans="1:22" ht="15.75" thickBot="1" x14ac:dyDescent="0.3">
      <c r="A44" t="s">
        <v>184</v>
      </c>
      <c r="B44" s="72">
        <f t="shared" si="7"/>
        <v>44025.479166666664</v>
      </c>
      <c r="C44" s="45">
        <v>5</v>
      </c>
      <c r="D44" s="129">
        <v>855.56</v>
      </c>
      <c r="E44" s="130">
        <v>173.22</v>
      </c>
      <c r="F44" s="75">
        <f t="shared" si="8"/>
        <v>1.6324510620871631E-3</v>
      </c>
      <c r="G44" s="75">
        <f t="shared" si="9"/>
        <v>1.6448594034728025E-3</v>
      </c>
      <c r="H44" s="99">
        <v>0.47916666666666669</v>
      </c>
      <c r="I44" s="76">
        <f>jar_information!M29</f>
        <v>44020.5</v>
      </c>
      <c r="J44" s="77">
        <f t="shared" si="1"/>
        <v>4.9791666666642413</v>
      </c>
      <c r="K44" s="77">
        <f t="shared" si="10"/>
        <v>119.49999999994179</v>
      </c>
      <c r="L44" s="78">
        <f>jar_information!H29</f>
        <v>1173.7724550898204</v>
      </c>
      <c r="M44" s="77">
        <f t="shared" si="11"/>
        <v>1.9161260909600342</v>
      </c>
      <c r="N44" s="77">
        <f t="shared" si="12"/>
        <v>3.5065107464568626</v>
      </c>
      <c r="O44" s="79">
        <f t="shared" si="2"/>
        <v>0.95632111267005337</v>
      </c>
      <c r="P44" s="80">
        <f t="shared" si="13"/>
        <v>0.24306464624594615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1632.4510620871631</v>
      </c>
      <c r="U44" s="7">
        <f t="shared" si="17"/>
        <v>0.16324510620871632</v>
      </c>
      <c r="V44" s="93">
        <f t="shared" si="18"/>
        <v>8.0026871353181522E-3</v>
      </c>
    </row>
    <row r="45" spans="1:22" x14ac:dyDescent="0.25">
      <c r="B45" s="29"/>
    </row>
    <row r="46" spans="1:22" x14ac:dyDescent="0.25">
      <c r="B46" s="29"/>
    </row>
    <row r="47" spans="1:22" x14ac:dyDescent="0.25">
      <c r="B47" s="29"/>
    </row>
    <row r="48" spans="1:22" x14ac:dyDescent="0.25">
      <c r="B48" s="29"/>
    </row>
    <row r="49" spans="2:2" x14ac:dyDescent="0.25">
      <c r="B49" s="29"/>
    </row>
    <row r="50" spans="2:2" x14ac:dyDescent="0.25">
      <c r="B50" s="29"/>
    </row>
    <row r="51" spans="2:2" x14ac:dyDescent="0.25">
      <c r="B51" s="29"/>
    </row>
    <row r="52" spans="2:2" x14ac:dyDescent="0.25">
      <c r="B52" s="29"/>
    </row>
    <row r="53" spans="2:2" x14ac:dyDescent="0.25">
      <c r="B53" s="29"/>
    </row>
    <row r="54" spans="2:2" x14ac:dyDescent="0.25">
      <c r="B54" s="29"/>
    </row>
    <row r="55" spans="2:2" x14ac:dyDescent="0.25">
      <c r="B55" s="29"/>
    </row>
    <row r="56" spans="2:2" x14ac:dyDescent="0.25">
      <c r="B56" s="29"/>
    </row>
    <row r="58" spans="2:2" x14ac:dyDescent="0.25">
      <c r="B58" s="29"/>
    </row>
    <row r="59" spans="2:2" x14ac:dyDescent="0.25">
      <c r="B59" s="29"/>
    </row>
    <row r="60" spans="2:2" x14ac:dyDescent="0.25">
      <c r="B60" s="29"/>
    </row>
    <row r="61" spans="2:2" x14ac:dyDescent="0.25">
      <c r="B61" s="29"/>
    </row>
    <row r="62" spans="2:2" x14ac:dyDescent="0.25">
      <c r="B62" s="29"/>
    </row>
    <row r="63" spans="2:2" x14ac:dyDescent="0.25">
      <c r="B63" s="29"/>
    </row>
    <row r="64" spans="2:2" x14ac:dyDescent="0.25">
      <c r="B64" s="29"/>
    </row>
    <row r="65" spans="2:2" x14ac:dyDescent="0.25">
      <c r="B65" s="29"/>
    </row>
    <row r="66" spans="2:2" x14ac:dyDescent="0.25">
      <c r="B66" s="29"/>
    </row>
    <row r="67" spans="2:2" x14ac:dyDescent="0.25">
      <c r="B67" s="29"/>
    </row>
    <row r="68" spans="2:2" x14ac:dyDescent="0.25">
      <c r="B68" s="29"/>
    </row>
    <row r="69" spans="2:2" x14ac:dyDescent="0.25">
      <c r="B69" s="29"/>
    </row>
    <row r="70" spans="2:2" x14ac:dyDescent="0.25">
      <c r="B70" s="29"/>
    </row>
  </sheetData>
  <conditionalFormatting sqref="O18:O44">
    <cfRule type="cellIs" dxfId="25" priority="1" operator="greaterThan">
      <formula>4</formula>
    </cfRule>
    <cfRule type="cellIs" dxfId="24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4" workbookViewId="0">
      <selection activeCell="O23" sqref="O23"/>
    </sheetView>
  </sheetViews>
  <sheetFormatPr baseColWidth="10" defaultRowHeight="15" x14ac:dyDescent="0.25"/>
  <sheetData>
    <row r="1" spans="1:26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 x14ac:dyDescent="0.25">
      <c r="A3" s="45">
        <v>5</v>
      </c>
      <c r="B3" s="53">
        <v>44027</v>
      </c>
      <c r="C3" s="54">
        <v>2992</v>
      </c>
      <c r="D3" s="43">
        <v>1505.2</v>
      </c>
      <c r="E3" s="55">
        <v>285.02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 x14ac:dyDescent="0.25">
      <c r="A4" s="45">
        <v>4.4000000000000004</v>
      </c>
      <c r="B4" s="53">
        <v>44027</v>
      </c>
      <c r="C4" s="54">
        <v>2992</v>
      </c>
      <c r="D4" s="55">
        <v>1352.8</v>
      </c>
      <c r="E4" s="55">
        <v>272.38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 x14ac:dyDescent="0.25">
      <c r="A5" s="45">
        <v>4</v>
      </c>
      <c r="B5" s="53">
        <v>44027</v>
      </c>
      <c r="C5" s="54">
        <v>2992</v>
      </c>
      <c r="D5" s="43">
        <v>1256.5999999999999</v>
      </c>
      <c r="E5" s="55">
        <v>248.6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x14ac:dyDescent="0.25">
      <c r="A6" s="45">
        <v>3.4</v>
      </c>
      <c r="B6" s="53">
        <v>44027</v>
      </c>
      <c r="C6" s="54">
        <v>2992</v>
      </c>
      <c r="D6" s="55">
        <v>1074</v>
      </c>
      <c r="E6" s="55">
        <v>220.1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 x14ac:dyDescent="0.25">
      <c r="A7" s="45">
        <v>3</v>
      </c>
      <c r="B7" s="53">
        <v>44027</v>
      </c>
      <c r="C7" s="54">
        <v>2992</v>
      </c>
      <c r="D7" s="43">
        <v>952.28</v>
      </c>
      <c r="E7" s="55">
        <v>184.54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 x14ac:dyDescent="0.25">
      <c r="A8" s="45">
        <v>2.4</v>
      </c>
      <c r="B8" s="53">
        <v>44027</v>
      </c>
      <c r="C8" s="54">
        <v>2992</v>
      </c>
      <c r="D8" s="55">
        <v>764.92</v>
      </c>
      <c r="E8" s="55">
        <v>158.07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 x14ac:dyDescent="0.25">
      <c r="A9" s="45">
        <v>2</v>
      </c>
      <c r="B9" s="53">
        <v>44027</v>
      </c>
      <c r="C9" s="54">
        <v>2992</v>
      </c>
      <c r="D9" s="43">
        <v>645.34</v>
      </c>
      <c r="E9" s="55">
        <v>132.61000000000001</v>
      </c>
      <c r="F9" s="56">
        <f t="shared" si="0"/>
        <v>5.984</v>
      </c>
      <c r="G9" s="59" t="s">
        <v>70</v>
      </c>
      <c r="H9" s="59"/>
      <c r="I9" s="60">
        <f>SLOPE(F3:F15,D3:D15)</f>
        <v>9.7270560646691376E-3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 x14ac:dyDescent="0.25">
      <c r="A10" s="45">
        <v>1.4</v>
      </c>
      <c r="B10" s="53">
        <v>44027</v>
      </c>
      <c r="C10" s="54">
        <v>2992</v>
      </c>
      <c r="D10" s="43">
        <v>478.91</v>
      </c>
      <c r="E10" s="55">
        <v>95.477999999999994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-0.13300935665738134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 x14ac:dyDescent="0.25">
      <c r="A11" s="45">
        <v>1</v>
      </c>
      <c r="B11" s="53">
        <v>44027</v>
      </c>
      <c r="C11" s="54">
        <v>2992</v>
      </c>
      <c r="D11" s="43">
        <v>347.72</v>
      </c>
      <c r="E11" s="55">
        <v>72.328000000000003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 x14ac:dyDescent="0.25">
      <c r="A12" s="61">
        <v>0.4</v>
      </c>
      <c r="B12" s="53">
        <v>44027</v>
      </c>
      <c r="C12" s="54">
        <v>2992</v>
      </c>
      <c r="D12" s="61">
        <v>122.24</v>
      </c>
      <c r="E12" s="61">
        <v>29.501000000000001</v>
      </c>
      <c r="F12" s="56">
        <f t="shared" si="0"/>
        <v>1.1968000000000001</v>
      </c>
      <c r="G12" s="62" t="s">
        <v>72</v>
      </c>
      <c r="H12" s="62"/>
      <c r="I12" s="63">
        <f>SLOPE(F3:F15,E3:E15)</f>
        <v>4.9969021720790485E-2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 x14ac:dyDescent="0.25">
      <c r="A13" s="61">
        <v>0.2</v>
      </c>
      <c r="B13" s="53">
        <v>44027</v>
      </c>
      <c r="C13" s="54">
        <v>2992</v>
      </c>
      <c r="D13" s="61">
        <v>50.777000000000001</v>
      </c>
      <c r="E13" s="61">
        <v>14.065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-0.32911992512327171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 x14ac:dyDescent="0.25">
      <c r="A14" s="61">
        <v>0.1</v>
      </c>
      <c r="B14" s="53">
        <v>44027</v>
      </c>
      <c r="C14" s="54">
        <v>2992</v>
      </c>
      <c r="D14" s="61">
        <v>24.338000000000001</v>
      </c>
      <c r="E14" s="61">
        <v>7.577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7" t="s">
        <v>121</v>
      </c>
      <c r="X14" s="137" t="s">
        <v>122</v>
      </c>
      <c r="Y14" s="137" t="s">
        <v>121</v>
      </c>
      <c r="Z14" s="137" t="s">
        <v>122</v>
      </c>
    </row>
    <row r="15" spans="1:26" x14ac:dyDescent="0.25">
      <c r="A15" s="61">
        <v>0</v>
      </c>
      <c r="B15" s="53">
        <v>44027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7"/>
      <c r="X15" s="137"/>
      <c r="Y15" s="137"/>
      <c r="Z15" s="137"/>
    </row>
    <row r="16" spans="1:26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 x14ac:dyDescent="0.25">
      <c r="A18" s="29" t="s">
        <v>158</v>
      </c>
      <c r="B18" s="72">
        <f>$B$3+H18</f>
        <v>44027.479166666664</v>
      </c>
      <c r="C18" s="45">
        <v>3</v>
      </c>
      <c r="D18" s="73">
        <v>803.22</v>
      </c>
      <c r="E18" s="74">
        <v>154.72</v>
      </c>
      <c r="F18" s="75">
        <f>((I$9*D18)+I$10)/C18/1000</f>
        <v>2.559985538535388E-3</v>
      </c>
      <c r="G18" s="75">
        <f>((I$12*E18)+I$13)/C18/1000</f>
        <v>2.467362371839144E-3</v>
      </c>
      <c r="H18" s="99">
        <v>0.47916666666666669</v>
      </c>
      <c r="I18" s="76">
        <f>jar_information!M3</f>
        <v>44020.5</v>
      </c>
      <c r="J18" s="77">
        <f t="shared" ref="J18:J44" si="1">B18-I18</f>
        <v>6.9791666666642413</v>
      </c>
      <c r="K18" s="77">
        <f>J18*24</f>
        <v>167.49999999994179</v>
      </c>
      <c r="L18" s="78">
        <f>jar_information!H3</f>
        <v>1189.984962406015</v>
      </c>
      <c r="M18" s="77">
        <f>F18*L18</f>
        <v>3.0463442948339758</v>
      </c>
      <c r="N18" s="77">
        <f>M18*1.83</f>
        <v>5.5748100595461763</v>
      </c>
      <c r="O18" s="79">
        <f t="shared" ref="O18:O44" si="2">N18*(12/(12+(16*2)))</f>
        <v>1.5204027435125933</v>
      </c>
      <c r="P18" s="80">
        <f>O18*(400/(400+L18))</f>
        <v>0.38249487371550289</v>
      </c>
      <c r="Q18" s="81"/>
      <c r="R18" s="81">
        <f>Q18/314.7</f>
        <v>0</v>
      </c>
      <c r="S18" s="81">
        <f>R18/P18*100</f>
        <v>0</v>
      </c>
      <c r="T18" s="82">
        <f>F18*1000000</f>
        <v>2559.9855385353881</v>
      </c>
      <c r="U18" s="7">
        <f>M18/L18*100</f>
        <v>0.25599855385353881</v>
      </c>
      <c r="V18" s="93">
        <f>O18/K18</f>
        <v>9.0770313045559509E-3</v>
      </c>
      <c r="W18" s="100">
        <f t="shared" ref="W18:W23" si="3">V18*24*5</f>
        <v>1.0892437565467141</v>
      </c>
      <c r="X18" s="100">
        <f t="shared" ref="X18:X23" si="4">V18*24*7</f>
        <v>1.5249412591653999</v>
      </c>
      <c r="Y18" s="101">
        <f t="shared" ref="Y18:Y23" si="5">W18*(400/(400+L18))</f>
        <v>0.27402617818433611</v>
      </c>
      <c r="Z18" s="101">
        <f t="shared" ref="Z18:Z29" si="6">X18*(400/(400+L18))</f>
        <v>0.38363664945807058</v>
      </c>
    </row>
    <row r="19" spans="1:26" x14ac:dyDescent="0.25">
      <c r="A19" s="29" t="s">
        <v>159</v>
      </c>
      <c r="B19" s="72">
        <f t="shared" ref="B19:B44" si="7">$B$3+H19</f>
        <v>44027.479166666664</v>
      </c>
      <c r="C19" s="45">
        <v>3</v>
      </c>
      <c r="D19" s="83">
        <v>413.45</v>
      </c>
      <c r="E19" s="84">
        <v>87.668000000000006</v>
      </c>
      <c r="F19" s="75">
        <f t="shared" ref="F19:F44" si="8">((I$9*D19)+I$10)/C19/1000</f>
        <v>1.2962139910933576E-3</v>
      </c>
      <c r="G19" s="75">
        <f t="shared" ref="G19:G44" si="9">((I$12*E19)+I$13)/C19/1000</f>
        <v>1.3505214236983296E-3</v>
      </c>
      <c r="H19" s="99">
        <v>0.47916666666666669</v>
      </c>
      <c r="I19" s="76">
        <f>jar_information!M4</f>
        <v>44020.5</v>
      </c>
      <c r="J19" s="77">
        <f t="shared" si="1"/>
        <v>6.9791666666642413</v>
      </c>
      <c r="K19" s="77">
        <f t="shared" ref="K19:K44" si="10">J19*24</f>
        <v>167.49999999994179</v>
      </c>
      <c r="L19" s="78">
        <f>jar_information!H4</f>
        <v>1184.5645645645645</v>
      </c>
      <c r="M19" s="77">
        <f t="shared" ref="M19:M44" si="11">F19*L19</f>
        <v>1.5354491619419994</v>
      </c>
      <c r="N19" s="77">
        <f t="shared" ref="N19:N44" si="12">M19*1.83</f>
        <v>2.8098719663538589</v>
      </c>
      <c r="O19" s="79">
        <f t="shared" si="2"/>
        <v>0.76632871809650693</v>
      </c>
      <c r="P19" s="80">
        <f t="shared" ref="P19:P44" si="13">O19*(400/(400+L19))</f>
        <v>0.19344840475013214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1296.2139910933577</v>
      </c>
      <c r="U19" s="7">
        <f t="shared" ref="U19:U44" si="17">M19/L19*100</f>
        <v>0.12962139910933576</v>
      </c>
      <c r="V19" s="93">
        <f t="shared" ref="V19:V44" si="18">O19/K19</f>
        <v>4.5750968244583478E-3</v>
      </c>
      <c r="W19" s="100">
        <f t="shared" si="3"/>
        <v>0.54901161893500172</v>
      </c>
      <c r="X19" s="100">
        <f t="shared" si="4"/>
        <v>0.76861626650900239</v>
      </c>
      <c r="Y19" s="101">
        <f t="shared" si="5"/>
        <v>0.13858990191059059</v>
      </c>
      <c r="Z19" s="101">
        <f t="shared" si="6"/>
        <v>0.19402586267482683</v>
      </c>
    </row>
    <row r="20" spans="1:26" x14ac:dyDescent="0.25">
      <c r="A20" s="29" t="s">
        <v>160</v>
      </c>
      <c r="B20" s="72">
        <f t="shared" si="7"/>
        <v>44027.479166666664</v>
      </c>
      <c r="C20" s="45">
        <v>5</v>
      </c>
      <c r="D20" s="83">
        <v>497.68</v>
      </c>
      <c r="E20" s="84">
        <v>101.05</v>
      </c>
      <c r="F20" s="75">
        <f t="shared" si="8"/>
        <v>9.4159038112143103E-4</v>
      </c>
      <c r="G20" s="75">
        <f t="shared" si="9"/>
        <v>9.4404994395252137E-4</v>
      </c>
      <c r="H20" s="99">
        <v>0.47916666666666669</v>
      </c>
      <c r="I20" s="76">
        <f>jar_information!M5</f>
        <v>44020.5</v>
      </c>
      <c r="J20" s="77">
        <f t="shared" si="1"/>
        <v>6.9791666666642413</v>
      </c>
      <c r="K20" s="77">
        <f t="shared" si="10"/>
        <v>167.49999999994179</v>
      </c>
      <c r="L20" s="78">
        <f>jar_information!H5</f>
        <v>1189.984962406015</v>
      </c>
      <c r="M20" s="77">
        <f t="shared" si="11"/>
        <v>1.1204783942806515</v>
      </c>
      <c r="N20" s="77">
        <f t="shared" si="12"/>
        <v>2.0504754615335923</v>
      </c>
      <c r="O20" s="79">
        <f t="shared" si="2"/>
        <v>0.5592205804182524</v>
      </c>
      <c r="P20" s="80">
        <f t="shared" si="13"/>
        <v>0.14068575329719402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941.59038112143105</v>
      </c>
      <c r="U20" s="7">
        <f t="shared" si="17"/>
        <v>9.4159038112143115E-2</v>
      </c>
      <c r="V20" s="93">
        <f t="shared" si="18"/>
        <v>3.3386303308563983E-3</v>
      </c>
      <c r="W20" s="100">
        <f t="shared" si="3"/>
        <v>0.40063563970276778</v>
      </c>
      <c r="X20" s="100">
        <f t="shared" si="4"/>
        <v>0.56088989558387492</v>
      </c>
      <c r="Y20" s="101">
        <f t="shared" si="5"/>
        <v>0.10078979340697999</v>
      </c>
      <c r="Z20" s="101">
        <f t="shared" si="6"/>
        <v>0.14110571076977199</v>
      </c>
    </row>
    <row r="21" spans="1:26" x14ac:dyDescent="0.25">
      <c r="A21" s="29" t="s">
        <v>161</v>
      </c>
      <c r="B21" s="72">
        <f t="shared" si="7"/>
        <v>44027.479166666664</v>
      </c>
      <c r="C21" s="45">
        <v>2</v>
      </c>
      <c r="D21" s="83">
        <v>723.52</v>
      </c>
      <c r="E21" s="84">
        <v>145.25</v>
      </c>
      <c r="F21" s="75">
        <f t="shared" si="8"/>
        <v>3.4523551236260164E-3</v>
      </c>
      <c r="G21" s="75">
        <f t="shared" si="9"/>
        <v>3.4644402399107732E-3</v>
      </c>
      <c r="H21" s="99">
        <v>0.47916666666666669</v>
      </c>
      <c r="I21" s="76">
        <f>jar_information!M6</f>
        <v>44020.5</v>
      </c>
      <c r="J21" s="77">
        <f t="shared" si="1"/>
        <v>6.9791666666642413</v>
      </c>
      <c r="K21" s="77">
        <f t="shared" si="10"/>
        <v>167.49999999994179</v>
      </c>
      <c r="L21" s="78">
        <f>jar_information!H6</f>
        <v>1184.5645645645645</v>
      </c>
      <c r="M21" s="77">
        <f t="shared" si="11"/>
        <v>4.0895375437402954</v>
      </c>
      <c r="N21" s="77">
        <f t="shared" si="12"/>
        <v>7.4838537050447407</v>
      </c>
      <c r="O21" s="79">
        <f t="shared" si="2"/>
        <v>2.0410510104667474</v>
      </c>
      <c r="P21" s="80">
        <f t="shared" si="13"/>
        <v>0.51523328392178824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3452.3551236260164</v>
      </c>
      <c r="U21" s="7">
        <f t="shared" si="17"/>
        <v>0.34523551236260164</v>
      </c>
      <c r="V21" s="93">
        <f t="shared" si="18"/>
        <v>1.2185379166969891E-2</v>
      </c>
      <c r="W21" s="100">
        <f t="shared" si="3"/>
        <v>1.4622455000363868</v>
      </c>
      <c r="X21" s="100">
        <f t="shared" si="4"/>
        <v>2.0471437000509414</v>
      </c>
      <c r="Y21" s="101">
        <f t="shared" si="5"/>
        <v>0.36912235266051385</v>
      </c>
      <c r="Z21" s="101">
        <f t="shared" si="6"/>
        <v>0.51677129372471931</v>
      </c>
    </row>
    <row r="22" spans="1:26" x14ac:dyDescent="0.25">
      <c r="A22" s="29" t="s">
        <v>162</v>
      </c>
      <c r="B22" s="72">
        <f t="shared" si="7"/>
        <v>44027.479166666664</v>
      </c>
      <c r="C22" s="45">
        <v>2</v>
      </c>
      <c r="D22" s="83">
        <v>474.53</v>
      </c>
      <c r="E22" s="84">
        <v>95.358000000000004</v>
      </c>
      <c r="F22" s="75">
        <f t="shared" si="8"/>
        <v>2.2413852788550322E-3</v>
      </c>
      <c r="G22" s="75">
        <f t="shared" si="9"/>
        <v>2.2179130240639337E-3</v>
      </c>
      <c r="H22" s="99">
        <v>0.47916666666666669</v>
      </c>
      <c r="I22" s="76">
        <f>jar_information!M7</f>
        <v>44020.5</v>
      </c>
      <c r="J22" s="77">
        <f t="shared" si="1"/>
        <v>6.9791666666642413</v>
      </c>
      <c r="K22" s="77">
        <f t="shared" si="10"/>
        <v>167.49999999994179</v>
      </c>
      <c r="L22" s="78">
        <f>jar_information!H7</f>
        <v>1184.5645645645645</v>
      </c>
      <c r="M22" s="77">
        <f t="shared" si="11"/>
        <v>2.6550655768683362</v>
      </c>
      <c r="N22" s="77">
        <f t="shared" si="12"/>
        <v>4.8587700056690553</v>
      </c>
      <c r="O22" s="79">
        <f t="shared" si="2"/>
        <v>1.3251190924551968</v>
      </c>
      <c r="P22" s="80">
        <f t="shared" si="13"/>
        <v>0.33450680952702921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2241.3852788550321</v>
      </c>
      <c r="U22" s="7">
        <f t="shared" si="17"/>
        <v>0.22413852788550323</v>
      </c>
      <c r="V22" s="93">
        <f t="shared" si="18"/>
        <v>7.9111587609292967E-3</v>
      </c>
      <c r="W22" s="100">
        <f t="shared" si="3"/>
        <v>0.94933905131151564</v>
      </c>
      <c r="X22" s="100">
        <f t="shared" si="4"/>
        <v>1.3290746718361219</v>
      </c>
      <c r="Y22" s="101">
        <f t="shared" si="5"/>
        <v>0.23964666951198479</v>
      </c>
      <c r="Z22" s="101">
        <f t="shared" si="6"/>
        <v>0.33550533731677873</v>
      </c>
    </row>
    <row r="23" spans="1:26" x14ac:dyDescent="0.25">
      <c r="A23" s="29" t="s">
        <v>163</v>
      </c>
      <c r="B23" s="72">
        <f t="shared" si="7"/>
        <v>44027.479166666664</v>
      </c>
      <c r="C23" s="45">
        <v>5</v>
      </c>
      <c r="D23" s="83">
        <v>882.73</v>
      </c>
      <c r="E23" s="84">
        <v>170.53</v>
      </c>
      <c r="F23" s="75">
        <f t="shared" si="8"/>
        <v>1.690670968661601E-3</v>
      </c>
      <c r="G23" s="75">
        <f t="shared" si="9"/>
        <v>1.6384194697846262E-3</v>
      </c>
      <c r="H23" s="99">
        <v>0.47916666666666669</v>
      </c>
      <c r="I23" s="76">
        <f>jar_information!M8</f>
        <v>44020.5</v>
      </c>
      <c r="J23" s="77">
        <f t="shared" si="1"/>
        <v>6.9791666666642413</v>
      </c>
      <c r="K23" s="77">
        <f t="shared" si="10"/>
        <v>167.49999999994179</v>
      </c>
      <c r="L23" s="78">
        <f>jar_information!H8</f>
        <v>1189.984962406015</v>
      </c>
      <c r="M23" s="77">
        <f t="shared" si="11"/>
        <v>2.0118730290837163</v>
      </c>
      <c r="N23" s="77">
        <f t="shared" si="12"/>
        <v>3.6817276432232009</v>
      </c>
      <c r="O23" s="79">
        <f t="shared" si="2"/>
        <v>1.0041075390608729</v>
      </c>
      <c r="P23" s="80">
        <f t="shared" si="13"/>
        <v>0.25260805927156088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1690.6709686616011</v>
      </c>
      <c r="U23" s="7">
        <f t="shared" si="17"/>
        <v>0.16906709686616012</v>
      </c>
      <c r="V23" s="93">
        <f t="shared" si="18"/>
        <v>5.9946718749923694E-3</v>
      </c>
      <c r="W23" s="100">
        <f t="shared" si="3"/>
        <v>0.71936062499908426</v>
      </c>
      <c r="X23" s="100">
        <f t="shared" si="4"/>
        <v>1.0071048749987179</v>
      </c>
      <c r="Y23" s="101">
        <f t="shared" si="5"/>
        <v>0.18097293798565875</v>
      </c>
      <c r="Z23" s="101">
        <f t="shared" si="6"/>
        <v>0.25336211317992224</v>
      </c>
    </row>
    <row r="24" spans="1:26" x14ac:dyDescent="0.25">
      <c r="A24" s="29" t="s">
        <v>164</v>
      </c>
      <c r="B24" s="72">
        <f t="shared" si="7"/>
        <v>44027.479166666664</v>
      </c>
      <c r="C24" s="45">
        <v>1</v>
      </c>
      <c r="D24" s="83">
        <v>883.37</v>
      </c>
      <c r="E24" s="84">
        <v>173.42</v>
      </c>
      <c r="F24" s="75">
        <f t="shared" si="8"/>
        <v>8.4595801591893938E-3</v>
      </c>
      <c r="G24" s="75">
        <f t="shared" si="9"/>
        <v>8.3365078216962128E-3</v>
      </c>
      <c r="H24" s="99">
        <v>0.47916666666666669</v>
      </c>
      <c r="I24" s="76">
        <f>jar_information!M9</f>
        <v>44020.5</v>
      </c>
      <c r="J24" s="77">
        <f t="shared" si="1"/>
        <v>6.9791666666642413</v>
      </c>
      <c r="K24" s="77">
        <f t="shared" si="10"/>
        <v>167.49999999994179</v>
      </c>
      <c r="L24" s="78">
        <f>jar_information!H9</f>
        <v>1152.3809523809523</v>
      </c>
      <c r="M24" s="77">
        <f t="shared" si="11"/>
        <v>9.7486590405896809</v>
      </c>
      <c r="N24" s="77">
        <f t="shared" si="12"/>
        <v>17.840046044279116</v>
      </c>
      <c r="O24" s="79">
        <f t="shared" si="2"/>
        <v>4.865467102985213</v>
      </c>
      <c r="P24" s="80">
        <f t="shared" si="13"/>
        <v>1.2536786400329998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8459.5801591893942</v>
      </c>
      <c r="U24" s="7">
        <f t="shared" si="17"/>
        <v>0.84595801591893938</v>
      </c>
      <c r="V24" s="93">
        <f t="shared" si="18"/>
        <v>2.9047564793951663E-2</v>
      </c>
      <c r="W24" s="100">
        <f>V24*24*5</f>
        <v>3.4857077752741992</v>
      </c>
      <c r="X24" s="100">
        <f>V24*24*7</f>
        <v>4.8799908853838794</v>
      </c>
      <c r="Y24" s="101">
        <f>W24*(400/(400+L24))</f>
        <v>0.89815783166574459</v>
      </c>
      <c r="Z24" s="101">
        <f t="shared" si="6"/>
        <v>1.2574209643320426</v>
      </c>
    </row>
    <row r="25" spans="1:26" x14ac:dyDescent="0.25">
      <c r="A25" s="29" t="s">
        <v>165</v>
      </c>
      <c r="B25" s="72">
        <f t="shared" si="7"/>
        <v>44027.479166666664</v>
      </c>
      <c r="C25" s="45">
        <v>1</v>
      </c>
      <c r="D25" s="83">
        <v>767.64</v>
      </c>
      <c r="E25" s="84">
        <v>147.32</v>
      </c>
      <c r="F25" s="75">
        <f t="shared" si="8"/>
        <v>7.3338679608252353E-3</v>
      </c>
      <c r="G25" s="75">
        <f t="shared" si="9"/>
        <v>7.0323163547835821E-3</v>
      </c>
      <c r="H25" s="99">
        <v>0.47916666666666669</v>
      </c>
      <c r="I25" s="76">
        <f>jar_information!M10</f>
        <v>44020.5</v>
      </c>
      <c r="J25" s="77">
        <f t="shared" si="1"/>
        <v>6.9791666666642413</v>
      </c>
      <c r="K25" s="77">
        <f t="shared" si="10"/>
        <v>167.49999999994179</v>
      </c>
      <c r="L25" s="78">
        <f>jar_information!H10</f>
        <v>1189.984962406015</v>
      </c>
      <c r="M25" s="77">
        <f t="shared" si="11"/>
        <v>8.7271925896532956</v>
      </c>
      <c r="N25" s="77">
        <f t="shared" si="12"/>
        <v>15.970762439065531</v>
      </c>
      <c r="O25" s="79">
        <f t="shared" si="2"/>
        <v>4.3556624833815079</v>
      </c>
      <c r="P25" s="80">
        <f t="shared" si="13"/>
        <v>1.0957745101665322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7333.8679608252351</v>
      </c>
      <c r="U25" s="7">
        <f t="shared" si="17"/>
        <v>0.73338679608252355</v>
      </c>
      <c r="V25" s="93">
        <f t="shared" si="18"/>
        <v>2.6003955124674755E-2</v>
      </c>
      <c r="W25" s="100">
        <f t="shared" ref="W25:W29" si="19">V25*24*5</f>
        <v>3.1204746149609708</v>
      </c>
      <c r="X25" s="100">
        <f t="shared" ref="X25:X29" si="20">V25*24*7</f>
        <v>4.3686644609453591</v>
      </c>
      <c r="Y25" s="101">
        <f t="shared" ref="Y25:Y29" si="21">W25*(400/(400+L25))</f>
        <v>0.78503248489569888</v>
      </c>
      <c r="Z25" s="101">
        <f t="shared" si="6"/>
        <v>1.0990454788539783</v>
      </c>
    </row>
    <row r="26" spans="1:26" x14ac:dyDescent="0.25">
      <c r="A26" s="29" t="s">
        <v>166</v>
      </c>
      <c r="B26" s="72">
        <f t="shared" si="7"/>
        <v>44027.479166666664</v>
      </c>
      <c r="C26" s="45">
        <v>5</v>
      </c>
      <c r="D26" s="83">
        <v>1390.2</v>
      </c>
      <c r="E26" s="84">
        <v>273.02</v>
      </c>
      <c r="F26" s="75">
        <f t="shared" si="8"/>
        <v>2.6779087968891312E-3</v>
      </c>
      <c r="G26" s="75">
        <f t="shared" si="9"/>
        <v>2.6626844770173889E-3</v>
      </c>
      <c r="H26" s="99">
        <v>0.47916666666666669</v>
      </c>
      <c r="I26" s="76">
        <f>jar_information!M11</f>
        <v>44020.5</v>
      </c>
      <c r="J26" s="77">
        <f t="shared" si="1"/>
        <v>6.9791666666642413</v>
      </c>
      <c r="K26" s="77">
        <f t="shared" si="10"/>
        <v>167.49999999994179</v>
      </c>
      <c r="L26" s="78">
        <f>jar_information!H11</f>
        <v>1184.5645645645645</v>
      </c>
      <c r="M26" s="77">
        <f t="shared" si="11"/>
        <v>3.1721558679305906</v>
      </c>
      <c r="N26" s="77">
        <f t="shared" si="12"/>
        <v>5.8050452383129807</v>
      </c>
      <c r="O26" s="79">
        <f t="shared" si="2"/>
        <v>1.5831941559035401</v>
      </c>
      <c r="P26" s="80">
        <f t="shared" si="13"/>
        <v>0.39965406050553681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2677.9087968891313</v>
      </c>
      <c r="U26" s="7">
        <f t="shared" si="17"/>
        <v>0.26779087968891313</v>
      </c>
      <c r="V26" s="93">
        <f t="shared" si="18"/>
        <v>9.4519054083826281E-3</v>
      </c>
      <c r="W26" s="100">
        <f t="shared" si="19"/>
        <v>1.1342286490059152</v>
      </c>
      <c r="X26" s="100">
        <f t="shared" si="20"/>
        <v>1.5879201086082815</v>
      </c>
      <c r="Y26" s="101">
        <f t="shared" si="21"/>
        <v>0.28631932692943929</v>
      </c>
      <c r="Z26" s="101">
        <f t="shared" si="6"/>
        <v>0.40084705770121498</v>
      </c>
    </row>
    <row r="27" spans="1:26" x14ac:dyDescent="0.25">
      <c r="A27" s="29" t="s">
        <v>167</v>
      </c>
      <c r="B27" s="72">
        <f t="shared" si="7"/>
        <v>44027.479166666664</v>
      </c>
      <c r="C27" s="45">
        <v>3</v>
      </c>
      <c r="D27" s="83">
        <v>1258.9000000000001</v>
      </c>
      <c r="E27" s="84">
        <v>243.38</v>
      </c>
      <c r="F27" s="75">
        <f t="shared" si="8"/>
        <v>4.0374605077181987E-3</v>
      </c>
      <c r="G27" s="75">
        <f t="shared" si="9"/>
        <v>3.944113527094238E-3</v>
      </c>
      <c r="H27" s="99">
        <v>0.47916666666666669</v>
      </c>
      <c r="I27" s="76">
        <f>jar_information!M12</f>
        <v>44020.5</v>
      </c>
      <c r="J27" s="77">
        <f t="shared" si="1"/>
        <v>6.9791666666642413</v>
      </c>
      <c r="K27" s="77">
        <f t="shared" si="10"/>
        <v>167.49999999994179</v>
      </c>
      <c r="L27" s="78">
        <f>jar_information!H12</f>
        <v>1184.5645645645645</v>
      </c>
      <c r="M27" s="77">
        <f t="shared" si="11"/>
        <v>4.782632648271834</v>
      </c>
      <c r="N27" s="77">
        <f t="shared" si="12"/>
        <v>8.7522177463374558</v>
      </c>
      <c r="O27" s="79">
        <f t="shared" si="2"/>
        <v>2.3869684762738514</v>
      </c>
      <c r="P27" s="80">
        <f t="shared" si="13"/>
        <v>0.60255505636143925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4037.4605077181986</v>
      </c>
      <c r="U27" s="7">
        <f t="shared" si="17"/>
        <v>0.40374605077181985</v>
      </c>
      <c r="V27" s="93">
        <f t="shared" si="18"/>
        <v>1.4250558067311528E-2</v>
      </c>
      <c r="W27" s="100">
        <f t="shared" si="19"/>
        <v>1.7100669680773835</v>
      </c>
      <c r="X27" s="100">
        <f t="shared" si="20"/>
        <v>2.3940937553083366</v>
      </c>
      <c r="Y27" s="101">
        <f t="shared" si="21"/>
        <v>0.43168123440834533</v>
      </c>
      <c r="Z27" s="101">
        <f t="shared" si="6"/>
        <v>0.60435372817168342</v>
      </c>
    </row>
    <row r="28" spans="1:26" x14ac:dyDescent="0.25">
      <c r="A28" s="29" t="s">
        <v>168</v>
      </c>
      <c r="B28" s="72">
        <f t="shared" si="7"/>
        <v>44027.479166666664</v>
      </c>
      <c r="C28" s="45">
        <v>3</v>
      </c>
      <c r="D28" s="83">
        <v>872.87</v>
      </c>
      <c r="E28" s="84">
        <v>174.71</v>
      </c>
      <c r="F28" s="75">
        <f t="shared" si="8"/>
        <v>2.7858153568367902E-3</v>
      </c>
      <c r="G28" s="75">
        <f t="shared" si="9"/>
        <v>2.8003226199053446E-3</v>
      </c>
      <c r="H28" s="99">
        <v>0.47916666666666669</v>
      </c>
      <c r="I28" s="76">
        <f>jar_information!M13</f>
        <v>44020.5</v>
      </c>
      <c r="J28" s="77">
        <f t="shared" si="1"/>
        <v>6.9791666666642413</v>
      </c>
      <c r="K28" s="77">
        <f t="shared" si="10"/>
        <v>167.49999999994179</v>
      </c>
      <c r="L28" s="78">
        <f>jar_information!H13</f>
        <v>1173.7724550898204</v>
      </c>
      <c r="M28" s="77">
        <f t="shared" si="11"/>
        <v>3.2699133308212431</v>
      </c>
      <c r="N28" s="77">
        <f t="shared" si="12"/>
        <v>5.9839413954028755</v>
      </c>
      <c r="O28" s="79">
        <f t="shared" si="2"/>
        <v>1.6319840169280568</v>
      </c>
      <c r="P28" s="80">
        <f t="shared" si="13"/>
        <v>0.4147954201765246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2785.8153568367902</v>
      </c>
      <c r="U28" s="7">
        <f t="shared" si="17"/>
        <v>0.27858153568367905</v>
      </c>
      <c r="V28" s="93">
        <f t="shared" si="18"/>
        <v>9.743188160767904E-3</v>
      </c>
      <c r="W28" s="100">
        <f t="shared" si="19"/>
        <v>1.1691825792921484</v>
      </c>
      <c r="X28" s="100">
        <f t="shared" si="20"/>
        <v>1.6368556110090078</v>
      </c>
      <c r="Y28" s="101">
        <f t="shared" si="21"/>
        <v>0.29716686818627014</v>
      </c>
      <c r="Z28" s="101">
        <f t="shared" si="6"/>
        <v>0.41603361546077816</v>
      </c>
    </row>
    <row r="29" spans="1:26" x14ac:dyDescent="0.25">
      <c r="A29" s="29" t="s">
        <v>169</v>
      </c>
      <c r="B29" s="72">
        <f t="shared" si="7"/>
        <v>44027.479166666664</v>
      </c>
      <c r="C29" s="45">
        <v>5</v>
      </c>
      <c r="D29" s="83">
        <v>1033</v>
      </c>
      <c r="E29" s="84">
        <v>209.76</v>
      </c>
      <c r="F29" s="75">
        <f t="shared" si="8"/>
        <v>1.9830079116291677E-3</v>
      </c>
      <c r="G29" s="75">
        <f t="shared" si="9"/>
        <v>2.0304764142059484E-3</v>
      </c>
      <c r="H29" s="99">
        <v>0.47916666666666669</v>
      </c>
      <c r="I29" s="76">
        <f>jar_information!M14</f>
        <v>44020.5</v>
      </c>
      <c r="J29" s="77">
        <f t="shared" si="1"/>
        <v>6.9791666666642413</v>
      </c>
      <c r="K29" s="77">
        <f t="shared" si="10"/>
        <v>167.49999999994179</v>
      </c>
      <c r="L29" s="78">
        <f>jar_information!H14</f>
        <v>1173.7724550898204</v>
      </c>
      <c r="M29" s="77">
        <f t="shared" si="11"/>
        <v>2.3276000648955057</v>
      </c>
      <c r="N29" s="77">
        <f t="shared" si="12"/>
        <v>4.2595081187587756</v>
      </c>
      <c r="O29" s="79">
        <f t="shared" si="2"/>
        <v>1.1616840323887569</v>
      </c>
      <c r="P29" s="80">
        <f t="shared" si="13"/>
        <v>0.29526098989258415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1983.0079116291677</v>
      </c>
      <c r="U29" s="7">
        <f t="shared" si="17"/>
        <v>0.19830079116291677</v>
      </c>
      <c r="V29" s="93">
        <f t="shared" si="18"/>
        <v>6.9354270590397653E-3</v>
      </c>
      <c r="W29" s="100">
        <f t="shared" si="19"/>
        <v>0.83225124708477183</v>
      </c>
      <c r="X29" s="100">
        <f t="shared" si="20"/>
        <v>1.1651517459186804</v>
      </c>
      <c r="Y29" s="101">
        <f t="shared" si="21"/>
        <v>0.2115302614156562</v>
      </c>
      <c r="Z29" s="101">
        <f t="shared" si="6"/>
        <v>0.29614236598191862</v>
      </c>
    </row>
    <row r="30" spans="1:26" x14ac:dyDescent="0.25">
      <c r="A30" t="s">
        <v>170</v>
      </c>
      <c r="B30" s="72">
        <f t="shared" si="7"/>
        <v>44027.479166666664</v>
      </c>
      <c r="C30" s="45">
        <v>3</v>
      </c>
      <c r="D30" s="83">
        <v>998.57</v>
      </c>
      <c r="E30" s="84">
        <v>190.79</v>
      </c>
      <c r="F30" s="75">
        <f t="shared" si="8"/>
        <v>3.193379005946427E-3</v>
      </c>
      <c r="G30" s="75">
        <f t="shared" si="9"/>
        <v>3.068156576328781E-3</v>
      </c>
      <c r="H30" s="99">
        <v>0.47916666666666669</v>
      </c>
      <c r="I30" s="76">
        <f>jar_information!M15</f>
        <v>44020.5</v>
      </c>
      <c r="J30" s="77">
        <f t="shared" si="1"/>
        <v>6.9791666666642413</v>
      </c>
      <c r="K30" s="77">
        <f t="shared" si="10"/>
        <v>167.49999999994179</v>
      </c>
      <c r="L30" s="78">
        <f>jar_information!H15</f>
        <v>1168.4005979073243</v>
      </c>
      <c r="M30" s="77">
        <f t="shared" si="11"/>
        <v>3.7311459398925022</v>
      </c>
      <c r="N30" s="77">
        <f t="shared" si="12"/>
        <v>6.8279970700032795</v>
      </c>
      <c r="O30" s="79">
        <f t="shared" si="2"/>
        <v>1.8621810190918033</v>
      </c>
      <c r="P30" s="80">
        <f t="shared" si="13"/>
        <v>0.4749248429454726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3193.3790059464272</v>
      </c>
      <c r="U30" s="7">
        <f t="shared" si="17"/>
        <v>0.31933790059464273</v>
      </c>
      <c r="V30" s="93">
        <f t="shared" si="18"/>
        <v>1.1117498621447465E-2</v>
      </c>
    </row>
    <row r="31" spans="1:26" x14ac:dyDescent="0.25">
      <c r="A31" t="s">
        <v>171</v>
      </c>
      <c r="B31" s="72">
        <f t="shared" si="7"/>
        <v>44027.479166666664</v>
      </c>
      <c r="C31" s="45">
        <v>3</v>
      </c>
      <c r="D31" s="83">
        <v>1171.8</v>
      </c>
      <c r="E31" s="84">
        <v>229.36</v>
      </c>
      <c r="F31" s="75">
        <f t="shared" si="8"/>
        <v>3.7550516466406379E-3</v>
      </c>
      <c r="G31" s="75">
        <f t="shared" si="9"/>
        <v>3.7105916322524119E-3</v>
      </c>
      <c r="H31" s="99">
        <v>0.47916666666666669</v>
      </c>
      <c r="I31" s="76">
        <f>jar_information!M16</f>
        <v>44020.5</v>
      </c>
      <c r="J31" s="77">
        <f t="shared" si="1"/>
        <v>6.9791666666642413</v>
      </c>
      <c r="K31" s="77">
        <f t="shared" si="10"/>
        <v>167.49999999994179</v>
      </c>
      <c r="L31" s="78">
        <f>jar_information!H16</f>
        <v>1179.1604197901049</v>
      </c>
      <c r="M31" s="77">
        <f t="shared" si="11"/>
        <v>4.4278082759862993</v>
      </c>
      <c r="N31" s="77">
        <f t="shared" si="12"/>
        <v>8.1028891450549274</v>
      </c>
      <c r="O31" s="79">
        <f t="shared" si="2"/>
        <v>2.2098788577422526</v>
      </c>
      <c r="P31" s="80">
        <f t="shared" si="13"/>
        <v>0.5597604473992529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3755.051646640638</v>
      </c>
      <c r="U31" s="7">
        <f t="shared" si="17"/>
        <v>0.37550516466406381</v>
      </c>
      <c r="V31" s="93">
        <f t="shared" si="18"/>
        <v>1.3193306613391168E-2</v>
      </c>
    </row>
    <row r="32" spans="1:26" x14ac:dyDescent="0.25">
      <c r="A32" t="s">
        <v>172</v>
      </c>
      <c r="B32" s="72">
        <f t="shared" si="7"/>
        <v>44027.479166666664</v>
      </c>
      <c r="C32" s="45">
        <v>3</v>
      </c>
      <c r="D32" s="83">
        <v>1146.2</v>
      </c>
      <c r="E32" s="84">
        <v>232.38</v>
      </c>
      <c r="F32" s="75">
        <f t="shared" si="8"/>
        <v>3.672047434888795E-3</v>
      </c>
      <c r="G32" s="75">
        <f t="shared" si="9"/>
        <v>3.7608937807846734E-3</v>
      </c>
      <c r="H32" s="99">
        <v>0.47916666666666669</v>
      </c>
      <c r="I32" s="76">
        <f>jar_information!M17</f>
        <v>44020.5</v>
      </c>
      <c r="J32" s="77">
        <f t="shared" si="1"/>
        <v>6.9791666666642413</v>
      </c>
      <c r="K32" s="77">
        <f t="shared" si="10"/>
        <v>167.49999999994179</v>
      </c>
      <c r="L32" s="78">
        <f>jar_information!H17</f>
        <v>1173.7724550898204</v>
      </c>
      <c r="M32" s="77">
        <f t="shared" si="11"/>
        <v>4.3101481328556979</v>
      </c>
      <c r="N32" s="77">
        <f t="shared" si="12"/>
        <v>7.8875710831259278</v>
      </c>
      <c r="O32" s="79">
        <f t="shared" si="2"/>
        <v>2.1511557499434346</v>
      </c>
      <c r="P32" s="80">
        <f t="shared" si="13"/>
        <v>0.54675140436885106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3672.0474348887951</v>
      </c>
      <c r="U32" s="7">
        <f t="shared" si="17"/>
        <v>0.36720474348887944</v>
      </c>
      <c r="V32" s="93">
        <f t="shared" si="18"/>
        <v>1.2842720895189147E-2</v>
      </c>
    </row>
    <row r="33" spans="1:22" x14ac:dyDescent="0.25">
      <c r="A33" t="s">
        <v>173</v>
      </c>
      <c r="B33" s="72">
        <f t="shared" si="7"/>
        <v>44027.479166666664</v>
      </c>
      <c r="C33" s="45">
        <v>3</v>
      </c>
      <c r="D33" s="83">
        <v>1528.5</v>
      </c>
      <c r="E33" s="84">
        <v>290.45999999999998</v>
      </c>
      <c r="F33" s="75">
        <f t="shared" si="8"/>
        <v>4.911598612729798E-3</v>
      </c>
      <c r="G33" s="75">
        <f t="shared" si="9"/>
        <v>4.7282940412991768E-3</v>
      </c>
      <c r="H33" s="99">
        <v>0.47916666666666669</v>
      </c>
      <c r="I33" s="76">
        <f>jar_information!M18</f>
        <v>44020.5</v>
      </c>
      <c r="J33" s="77">
        <f t="shared" si="1"/>
        <v>6.9791666666642413</v>
      </c>
      <c r="K33" s="77">
        <f t="shared" si="10"/>
        <v>167.49999999994179</v>
      </c>
      <c r="L33" s="78">
        <f>jar_information!H18</f>
        <v>1200.8748114630469</v>
      </c>
      <c r="M33" s="77">
        <f t="shared" si="11"/>
        <v>5.8982150580440589</v>
      </c>
      <c r="N33" s="77">
        <f t="shared" si="12"/>
        <v>10.793733556220628</v>
      </c>
      <c r="O33" s="79">
        <f t="shared" si="2"/>
        <v>2.9437455153328984</v>
      </c>
      <c r="P33" s="80">
        <f t="shared" si="13"/>
        <v>0.73553422022865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4911.5986127297983</v>
      </c>
      <c r="U33" s="7">
        <f t="shared" si="17"/>
        <v>0.49115986127297978</v>
      </c>
      <c r="V33" s="93">
        <f t="shared" si="18"/>
        <v>1.7574600091545798E-2</v>
      </c>
    </row>
    <row r="34" spans="1:22" x14ac:dyDescent="0.25">
      <c r="A34" t="s">
        <v>174</v>
      </c>
      <c r="B34" s="72">
        <f t="shared" si="7"/>
        <v>44027.479166666664</v>
      </c>
      <c r="C34" s="45">
        <v>3</v>
      </c>
      <c r="D34" s="83">
        <v>843.12</v>
      </c>
      <c r="E34" s="84">
        <v>171.15</v>
      </c>
      <c r="F34" s="75">
        <f t="shared" si="8"/>
        <v>2.6893553841954871E-3</v>
      </c>
      <c r="G34" s="75">
        <f t="shared" si="9"/>
        <v>2.7410260474633398E-3</v>
      </c>
      <c r="H34" s="99">
        <v>0.47916666666666669</v>
      </c>
      <c r="I34" s="76">
        <f>jar_information!M19</f>
        <v>44020.5</v>
      </c>
      <c r="J34" s="77">
        <f t="shared" si="1"/>
        <v>6.9791666666642413</v>
      </c>
      <c r="K34" s="77">
        <f t="shared" si="10"/>
        <v>167.49999999994179</v>
      </c>
      <c r="L34" s="78">
        <f>jar_information!H19</f>
        <v>1184.5645645645645</v>
      </c>
      <c r="M34" s="77">
        <f t="shared" si="11"/>
        <v>3.1857150896388942</v>
      </c>
      <c r="N34" s="77">
        <f t="shared" si="12"/>
        <v>5.8298586140391766</v>
      </c>
      <c r="O34" s="79">
        <f t="shared" si="2"/>
        <v>1.5899614401925026</v>
      </c>
      <c r="P34" s="80">
        <f t="shared" si="13"/>
        <v>0.40136236181185114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2689.3553841954872</v>
      </c>
      <c r="U34" s="7">
        <f t="shared" si="17"/>
        <v>0.2689355384195487</v>
      </c>
      <c r="V34" s="93">
        <f t="shared" si="18"/>
        <v>9.4923071056301801E-3</v>
      </c>
    </row>
    <row r="35" spans="1:22" x14ac:dyDescent="0.25">
      <c r="A35" t="s">
        <v>175</v>
      </c>
      <c r="B35" s="72">
        <f t="shared" si="7"/>
        <v>44027.479166666664</v>
      </c>
      <c r="C35" s="45">
        <v>5</v>
      </c>
      <c r="D35" s="83">
        <v>1492.9</v>
      </c>
      <c r="E35" s="84">
        <v>284.26</v>
      </c>
      <c r="F35" s="75">
        <f t="shared" si="8"/>
        <v>2.8777025284574347E-3</v>
      </c>
      <c r="G35" s="75">
        <f t="shared" si="9"/>
        <v>2.7750148378457261E-3</v>
      </c>
      <c r="H35" s="99">
        <v>0.47916666666666669</v>
      </c>
      <c r="I35" s="76">
        <f>jar_information!M20</f>
        <v>44020.5</v>
      </c>
      <c r="J35" s="77">
        <f t="shared" si="1"/>
        <v>6.9791666666642413</v>
      </c>
      <c r="K35" s="77">
        <f t="shared" si="10"/>
        <v>167.49999999994179</v>
      </c>
      <c r="L35" s="78">
        <f>jar_information!H20</f>
        <v>1184.5645645645645</v>
      </c>
      <c r="M35" s="77">
        <f t="shared" si="11"/>
        <v>3.4088244425685277</v>
      </c>
      <c r="N35" s="77">
        <f t="shared" si="12"/>
        <v>6.2381487299004057</v>
      </c>
      <c r="O35" s="79">
        <f t="shared" si="2"/>
        <v>1.7013132899728378</v>
      </c>
      <c r="P35" s="80">
        <f t="shared" si="13"/>
        <v>0.42947149722241978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2877.7025284574347</v>
      </c>
      <c r="U35" s="7">
        <f t="shared" si="17"/>
        <v>0.28777025284574348</v>
      </c>
      <c r="V35" s="93">
        <f t="shared" si="18"/>
        <v>1.0157094268498083E-2</v>
      </c>
    </row>
    <row r="36" spans="1:22" x14ac:dyDescent="0.25">
      <c r="A36" t="s">
        <v>176</v>
      </c>
      <c r="B36" s="72">
        <f t="shared" si="7"/>
        <v>44027.479166666664</v>
      </c>
      <c r="C36" s="45">
        <v>5</v>
      </c>
      <c r="D36" s="83">
        <v>1320.2</v>
      </c>
      <c r="E36" s="84"/>
      <c r="F36" s="75">
        <f t="shared" si="8"/>
        <v>2.5417300119837628E-3</v>
      </c>
      <c r="G36" s="75">
        <f t="shared" si="9"/>
        <v>-6.5823985024654342E-5</v>
      </c>
      <c r="H36" s="99">
        <v>0.47916666666666669</v>
      </c>
      <c r="I36" s="76">
        <f>jar_information!M21</f>
        <v>44020.5</v>
      </c>
      <c r="J36" s="77">
        <f t="shared" si="1"/>
        <v>6.9791666666642413</v>
      </c>
      <c r="K36" s="77">
        <f t="shared" si="10"/>
        <v>167.49999999994179</v>
      </c>
      <c r="L36" s="78">
        <f>jar_information!H21</f>
        <v>1168.4005979073243</v>
      </c>
      <c r="M36" s="77">
        <f t="shared" si="11"/>
        <v>2.9697588657208187</v>
      </c>
      <c r="N36" s="77">
        <f t="shared" si="12"/>
        <v>5.4346587242690987</v>
      </c>
      <c r="O36" s="79">
        <f t="shared" si="2"/>
        <v>1.4821796520733905</v>
      </c>
      <c r="P36" s="80">
        <f t="shared" si="13"/>
        <v>0.37801047871341642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2541.7300119837628</v>
      </c>
      <c r="U36" s="7">
        <f t="shared" si="17"/>
        <v>0.25417300119837627</v>
      </c>
      <c r="V36" s="93">
        <f t="shared" si="18"/>
        <v>8.8488337437248096E-3</v>
      </c>
    </row>
    <row r="37" spans="1:22" x14ac:dyDescent="0.25">
      <c r="A37" t="s">
        <v>177</v>
      </c>
      <c r="B37" s="72">
        <f t="shared" si="7"/>
        <v>44027.479166666664</v>
      </c>
      <c r="C37" s="45">
        <v>5</v>
      </c>
      <c r="D37" s="83">
        <v>1193.7</v>
      </c>
      <c r="E37" s="84">
        <v>240.08</v>
      </c>
      <c r="F37" s="75">
        <f t="shared" si="8"/>
        <v>2.295635493547634E-3</v>
      </c>
      <c r="G37" s="75">
        <f t="shared" si="9"/>
        <v>2.3334885619208214E-3</v>
      </c>
      <c r="H37" s="99">
        <v>0.47916666666666669</v>
      </c>
      <c r="I37" s="76">
        <f>jar_information!M22</f>
        <v>44020.5</v>
      </c>
      <c r="J37" s="77">
        <f t="shared" si="1"/>
        <v>6.9791666666642413</v>
      </c>
      <c r="K37" s="77">
        <f t="shared" si="10"/>
        <v>167.49999999994179</v>
      </c>
      <c r="L37" s="78">
        <f>jar_information!H22</f>
        <v>1189.984962406015</v>
      </c>
      <c r="M37" s="77">
        <f t="shared" si="11"/>
        <v>2.7317717164871951</v>
      </c>
      <c r="N37" s="77">
        <f t="shared" si="12"/>
        <v>4.9991422411715671</v>
      </c>
      <c r="O37" s="79">
        <f t="shared" si="2"/>
        <v>1.3634024294104272</v>
      </c>
      <c r="P37" s="80">
        <f t="shared" si="13"/>
        <v>0.3429975658001907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2295.6354935476343</v>
      </c>
      <c r="U37" s="7">
        <f t="shared" si="17"/>
        <v>0.22956354935476342</v>
      </c>
      <c r="V37" s="93">
        <f t="shared" si="18"/>
        <v>8.1397159964829904E-3</v>
      </c>
    </row>
    <row r="38" spans="1:22" x14ac:dyDescent="0.25">
      <c r="A38" t="s">
        <v>178</v>
      </c>
      <c r="B38" s="72">
        <f t="shared" si="7"/>
        <v>44027.479166666664</v>
      </c>
      <c r="C38" s="45">
        <v>5</v>
      </c>
      <c r="D38" s="83">
        <v>818.44</v>
      </c>
      <c r="E38" s="84">
        <v>162.41999999999999</v>
      </c>
      <c r="F38" s="75">
        <f t="shared" si="8"/>
        <v>1.5656004817820857E-3</v>
      </c>
      <c r="G38" s="75">
        <f t="shared" si="9"/>
        <v>1.5573697165535037E-3</v>
      </c>
      <c r="H38" s="99">
        <v>0.47916666666666669</v>
      </c>
      <c r="I38" s="76">
        <f>jar_information!M23</f>
        <v>44020.5</v>
      </c>
      <c r="J38" s="77">
        <f t="shared" si="1"/>
        <v>6.9791666666642413</v>
      </c>
      <c r="K38" s="77">
        <f t="shared" si="10"/>
        <v>167.49999999994179</v>
      </c>
      <c r="L38" s="78">
        <f>jar_information!H23</f>
        <v>1168.4005979073243</v>
      </c>
      <c r="M38" s="77">
        <f t="shared" si="11"/>
        <v>1.8292485389981838</v>
      </c>
      <c r="N38" s="77">
        <f t="shared" si="12"/>
        <v>3.3475248263666764</v>
      </c>
      <c r="O38" s="79">
        <f t="shared" si="2"/>
        <v>0.91296131628182076</v>
      </c>
      <c r="P38" s="80">
        <f t="shared" si="13"/>
        <v>0.2328388085288825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1565.6004817820856</v>
      </c>
      <c r="U38" s="7">
        <f t="shared" si="17"/>
        <v>0.15656004817820857</v>
      </c>
      <c r="V38" s="93">
        <f t="shared" si="18"/>
        <v>5.4505153210873914E-3</v>
      </c>
    </row>
    <row r="39" spans="1:22" x14ac:dyDescent="0.25">
      <c r="A39" t="s">
        <v>179</v>
      </c>
      <c r="B39" s="72">
        <f t="shared" si="7"/>
        <v>44027.479166666664</v>
      </c>
      <c r="C39" s="45">
        <v>5</v>
      </c>
      <c r="D39" s="83">
        <v>1188.8</v>
      </c>
      <c r="E39" s="84">
        <v>225.35</v>
      </c>
      <c r="F39" s="75">
        <f t="shared" si="8"/>
        <v>2.2861029786042579E-3</v>
      </c>
      <c r="G39" s="75">
        <f t="shared" si="9"/>
        <v>2.186279823931373E-3</v>
      </c>
      <c r="H39" s="99">
        <v>0.47916666666666669</v>
      </c>
      <c r="I39" s="76">
        <f>jar_information!M24</f>
        <v>44020.5</v>
      </c>
      <c r="J39" s="77">
        <f t="shared" si="1"/>
        <v>6.9791666666642413</v>
      </c>
      <c r="K39" s="77">
        <f t="shared" si="10"/>
        <v>167.49999999994179</v>
      </c>
      <c r="L39" s="78">
        <f>jar_information!H24</f>
        <v>1147.072808320951</v>
      </c>
      <c r="M39" s="77">
        <f t="shared" si="11"/>
        <v>2.6223265637784769</v>
      </c>
      <c r="N39" s="77">
        <f t="shared" si="12"/>
        <v>4.7988576117146131</v>
      </c>
      <c r="O39" s="79">
        <f t="shared" si="2"/>
        <v>1.3087793486494399</v>
      </c>
      <c r="P39" s="80">
        <f t="shared" si="13"/>
        <v>0.33838855976529442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2286.1029786042577</v>
      </c>
      <c r="U39" s="7">
        <f t="shared" si="17"/>
        <v>0.22861029786042578</v>
      </c>
      <c r="V39" s="93">
        <f t="shared" si="18"/>
        <v>7.8136080516411632E-3</v>
      </c>
    </row>
    <row r="40" spans="1:22" x14ac:dyDescent="0.25">
      <c r="A40" t="s">
        <v>180</v>
      </c>
      <c r="B40" s="72">
        <f t="shared" si="7"/>
        <v>44027.479166666664</v>
      </c>
      <c r="C40" s="45">
        <v>5</v>
      </c>
      <c r="D40" s="83">
        <v>1175.4000000000001</v>
      </c>
      <c r="E40" s="84">
        <v>220.25</v>
      </c>
      <c r="F40" s="75">
        <f t="shared" si="8"/>
        <v>2.260034468350945E-3</v>
      </c>
      <c r="G40" s="75">
        <f t="shared" si="9"/>
        <v>2.1353114217761665E-3</v>
      </c>
      <c r="H40" s="99">
        <v>0.47916666666666669</v>
      </c>
      <c r="I40" s="76">
        <f>jar_information!M25</f>
        <v>44020.5</v>
      </c>
      <c r="J40" s="77">
        <f t="shared" si="1"/>
        <v>6.9791666666642413</v>
      </c>
      <c r="K40" s="77">
        <f t="shared" si="10"/>
        <v>167.49999999994179</v>
      </c>
      <c r="L40" s="78">
        <f>jar_information!H25</f>
        <v>1179.1604197901049</v>
      </c>
      <c r="M40" s="77">
        <f t="shared" si="11"/>
        <v>2.6649431924408069</v>
      </c>
      <c r="N40" s="77">
        <f t="shared" si="12"/>
        <v>4.8768460421666768</v>
      </c>
      <c r="O40" s="79">
        <f t="shared" si="2"/>
        <v>1.3300489205909118</v>
      </c>
      <c r="P40" s="80">
        <f t="shared" si="13"/>
        <v>0.33690026774295578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2260.0344683509452</v>
      </c>
      <c r="U40" s="7">
        <f t="shared" si="17"/>
        <v>0.22600344683509449</v>
      </c>
      <c r="V40" s="93">
        <f t="shared" si="18"/>
        <v>7.9405905706947701E-3</v>
      </c>
    </row>
    <row r="41" spans="1:22" x14ac:dyDescent="0.25">
      <c r="A41" t="s">
        <v>181</v>
      </c>
      <c r="B41" s="72">
        <f t="shared" si="7"/>
        <v>44027.479166666664</v>
      </c>
      <c r="C41" s="45">
        <v>5</v>
      </c>
      <c r="D41" s="83">
        <v>624.35</v>
      </c>
      <c r="E41" s="84">
        <v>131.80000000000001</v>
      </c>
      <c r="F41" s="75">
        <f t="shared" si="8"/>
        <v>1.1880156194637591E-3</v>
      </c>
      <c r="G41" s="75">
        <f t="shared" si="9"/>
        <v>1.251359427535383E-3</v>
      </c>
      <c r="H41" s="99">
        <v>0.47916666666666669</v>
      </c>
      <c r="I41" s="76">
        <f>jar_information!M26</f>
        <v>44020.5</v>
      </c>
      <c r="J41" s="77">
        <f t="shared" si="1"/>
        <v>6.9791666666642413</v>
      </c>
      <c r="K41" s="77">
        <f t="shared" si="10"/>
        <v>167.49999999994179</v>
      </c>
      <c r="L41" s="78">
        <f>jar_information!H26</f>
        <v>1179.1604197901049</v>
      </c>
      <c r="M41" s="77">
        <f t="shared" si="11"/>
        <v>1.4008609965640877</v>
      </c>
      <c r="N41" s="77">
        <f t="shared" si="12"/>
        <v>2.5635756237122806</v>
      </c>
      <c r="O41" s="79">
        <f t="shared" si="2"/>
        <v>0.69915698828516737</v>
      </c>
      <c r="P41" s="80">
        <f t="shared" si="13"/>
        <v>0.17709587437053326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1188.0156194637591</v>
      </c>
      <c r="U41" s="7">
        <f t="shared" si="17"/>
        <v>0.11880156194637591</v>
      </c>
      <c r="V41" s="93">
        <f t="shared" si="18"/>
        <v>4.1740715718531964E-3</v>
      </c>
    </row>
    <row r="42" spans="1:22" x14ac:dyDescent="0.25">
      <c r="A42" t="s">
        <v>182</v>
      </c>
      <c r="B42" s="72">
        <f t="shared" si="7"/>
        <v>44027.479166666664</v>
      </c>
      <c r="C42" s="45">
        <v>1</v>
      </c>
      <c r="D42" s="83">
        <v>485.61</v>
      </c>
      <c r="E42" s="84">
        <v>103.68</v>
      </c>
      <c r="F42" s="75">
        <f t="shared" si="8"/>
        <v>4.590546338906599E-3</v>
      </c>
      <c r="G42" s="75">
        <f t="shared" si="9"/>
        <v>4.8516682468882858E-3</v>
      </c>
      <c r="H42" s="99">
        <v>0.47916666666666669</v>
      </c>
      <c r="I42" s="76">
        <f>jar_information!M27</f>
        <v>44020.5</v>
      </c>
      <c r="J42" s="77">
        <f t="shared" si="1"/>
        <v>6.9791666666642413</v>
      </c>
      <c r="K42" s="77">
        <f t="shared" si="10"/>
        <v>167.49999999994179</v>
      </c>
      <c r="L42" s="78">
        <f>jar_information!H27</f>
        <v>1173.7724550898204</v>
      </c>
      <c r="M42" s="77">
        <f t="shared" si="11"/>
        <v>5.3882568464219851</v>
      </c>
      <c r="N42" s="77">
        <f t="shared" si="12"/>
        <v>9.8605100289522323</v>
      </c>
      <c r="O42" s="79">
        <f t="shared" si="2"/>
        <v>2.6892300078960631</v>
      </c>
      <c r="P42" s="80">
        <f t="shared" si="13"/>
        <v>0.68351177432256682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4590.546338906599</v>
      </c>
      <c r="U42" s="7">
        <f t="shared" si="17"/>
        <v>0.45905463389065992</v>
      </c>
      <c r="V42" s="93">
        <f t="shared" si="18"/>
        <v>1.6055104524758196E-2</v>
      </c>
    </row>
    <row r="43" spans="1:22" x14ac:dyDescent="0.25">
      <c r="A43" t="s">
        <v>183</v>
      </c>
      <c r="B43" s="72">
        <f t="shared" si="7"/>
        <v>44027.479166666664</v>
      </c>
      <c r="C43" s="45">
        <v>3</v>
      </c>
      <c r="D43" s="83">
        <v>1111.8</v>
      </c>
      <c r="E43" s="84">
        <v>218.23</v>
      </c>
      <c r="F43" s="75">
        <f t="shared" si="8"/>
        <v>3.560510525347256E-3</v>
      </c>
      <c r="G43" s="75">
        <f t="shared" si="9"/>
        <v>3.5252065616682782E-3</v>
      </c>
      <c r="H43" s="99">
        <v>0.47916666666666669</v>
      </c>
      <c r="I43" s="76">
        <f>jar_information!M28</f>
        <v>44020.5</v>
      </c>
      <c r="J43" s="77">
        <f t="shared" si="1"/>
        <v>6.9791666666642413</v>
      </c>
      <c r="K43" s="77">
        <f t="shared" si="10"/>
        <v>167.49999999994179</v>
      </c>
      <c r="L43" s="78">
        <f>jar_information!H28</f>
        <v>1173.7724550898204</v>
      </c>
      <c r="M43" s="77">
        <f t="shared" si="11"/>
        <v>4.1792291807099948</v>
      </c>
      <c r="N43" s="77">
        <f t="shared" si="12"/>
        <v>7.6479894006992906</v>
      </c>
      <c r="O43" s="79">
        <f t="shared" si="2"/>
        <v>2.0858152910998062</v>
      </c>
      <c r="P43" s="80">
        <f t="shared" si="13"/>
        <v>0.53014405846384238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3560.5105253472561</v>
      </c>
      <c r="U43" s="7">
        <f t="shared" si="17"/>
        <v>0.35605105253472558</v>
      </c>
      <c r="V43" s="93">
        <f t="shared" si="18"/>
        <v>1.245262860358526E-2</v>
      </c>
    </row>
    <row r="44" spans="1:22" ht="15.75" thickBot="1" x14ac:dyDescent="0.3">
      <c r="A44" t="s">
        <v>184</v>
      </c>
      <c r="B44" s="72">
        <f t="shared" si="7"/>
        <v>44027.479166666664</v>
      </c>
      <c r="C44" s="45">
        <v>5</v>
      </c>
      <c r="D44" s="129">
        <v>1079</v>
      </c>
      <c r="E44" s="130">
        <v>216.27</v>
      </c>
      <c r="F44" s="75">
        <f t="shared" si="8"/>
        <v>2.0724968274241236E-3</v>
      </c>
      <c r="G44" s="75">
        <f t="shared" si="9"/>
        <v>2.0955360804864173E-3</v>
      </c>
      <c r="H44" s="99">
        <v>0.47916666666666669</v>
      </c>
      <c r="I44" s="76">
        <f>jar_information!M29</f>
        <v>44020.5</v>
      </c>
      <c r="J44" s="77">
        <f t="shared" si="1"/>
        <v>6.9791666666642413</v>
      </c>
      <c r="K44" s="77">
        <f t="shared" si="10"/>
        <v>167.49999999994179</v>
      </c>
      <c r="L44" s="78">
        <f>jar_information!H29</f>
        <v>1173.7724550898204</v>
      </c>
      <c r="M44" s="77">
        <f t="shared" si="11"/>
        <v>2.4326396892914772</v>
      </c>
      <c r="N44" s="77">
        <f t="shared" si="12"/>
        <v>4.4517306314034037</v>
      </c>
      <c r="O44" s="79">
        <f t="shared" si="2"/>
        <v>1.21410835401911</v>
      </c>
      <c r="P44" s="80">
        <f t="shared" si="13"/>
        <v>0.30858548835125388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2072.4968274241237</v>
      </c>
      <c r="U44" s="7">
        <f t="shared" si="17"/>
        <v>0.20724968274241237</v>
      </c>
      <c r="V44" s="93">
        <f t="shared" si="18"/>
        <v>7.2484080836986977E-3</v>
      </c>
    </row>
  </sheetData>
  <conditionalFormatting sqref="O18:O44">
    <cfRule type="cellIs" dxfId="23" priority="1" operator="greaterThan">
      <formula>4</formula>
    </cfRule>
    <cfRule type="cellIs" dxfId="22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4" workbookViewId="0">
      <selection activeCell="E45" sqref="E45"/>
    </sheetView>
  </sheetViews>
  <sheetFormatPr baseColWidth="10" defaultRowHeight="15" x14ac:dyDescent="0.25"/>
  <sheetData>
    <row r="1" spans="1:28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8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8" x14ac:dyDescent="0.25">
      <c r="A3" s="45">
        <v>5</v>
      </c>
      <c r="B3" s="53">
        <v>44029</v>
      </c>
      <c r="C3" s="54">
        <v>2992</v>
      </c>
      <c r="D3" s="43">
        <v>1545.5</v>
      </c>
      <c r="E3" s="55">
        <v>277.8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8" x14ac:dyDescent="0.25">
      <c r="A4" s="45">
        <v>4.4000000000000004</v>
      </c>
      <c r="B4" s="53">
        <v>44029</v>
      </c>
      <c r="C4" s="54">
        <v>2992</v>
      </c>
      <c r="D4" s="55">
        <v>1338</v>
      </c>
      <c r="E4" s="55">
        <v>247.53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8" x14ac:dyDescent="0.25">
      <c r="A5" s="45">
        <v>4</v>
      </c>
      <c r="B5" s="53">
        <v>44029</v>
      </c>
      <c r="C5" s="54">
        <v>2992</v>
      </c>
      <c r="D5" s="43">
        <v>1241</v>
      </c>
      <c r="E5" s="55">
        <v>243.12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8" x14ac:dyDescent="0.25">
      <c r="A6" s="45">
        <v>3.4</v>
      </c>
      <c r="B6" s="53">
        <v>44029</v>
      </c>
      <c r="C6" s="54">
        <v>2992</v>
      </c>
      <c r="D6" s="55">
        <v>1078.8</v>
      </c>
      <c r="E6" s="55">
        <v>203.18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8" x14ac:dyDescent="0.25">
      <c r="A7" s="45">
        <v>3</v>
      </c>
      <c r="B7" s="53">
        <v>44029</v>
      </c>
      <c r="C7" s="54">
        <v>2992</v>
      </c>
      <c r="D7" s="43">
        <v>937.29</v>
      </c>
      <c r="E7" s="55">
        <v>187.01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8" x14ac:dyDescent="0.25">
      <c r="A8" s="45">
        <v>2.4</v>
      </c>
      <c r="B8" s="53">
        <v>44029</v>
      </c>
      <c r="C8" s="54">
        <v>2992</v>
      </c>
      <c r="D8" s="55">
        <v>780.72</v>
      </c>
      <c r="E8" s="55">
        <v>151.66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8" x14ac:dyDescent="0.25">
      <c r="A9" s="45">
        <v>2</v>
      </c>
      <c r="B9" s="53">
        <v>44029</v>
      </c>
      <c r="C9" s="54">
        <v>2992</v>
      </c>
      <c r="D9" s="43">
        <v>661.46</v>
      </c>
      <c r="E9" s="55">
        <v>128.44</v>
      </c>
      <c r="F9" s="56">
        <f t="shared" si="0"/>
        <v>5.984</v>
      </c>
      <c r="G9" s="59" t="s">
        <v>70</v>
      </c>
      <c r="H9" s="59"/>
      <c r="I9" s="60">
        <f>SLOPE(F3:F15,D3:D15)</f>
        <v>9.6498714445866808E-3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8" x14ac:dyDescent="0.25">
      <c r="A10" s="45">
        <v>1.4</v>
      </c>
      <c r="B10" s="53">
        <v>44029</v>
      </c>
      <c r="C10" s="54">
        <v>2992</v>
      </c>
      <c r="D10" s="43">
        <v>471.48</v>
      </c>
      <c r="E10" s="55">
        <v>94.231999999999999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-7.5652564403916323E-2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8" x14ac:dyDescent="0.25">
      <c r="A11" s="45">
        <v>1</v>
      </c>
      <c r="B11" s="53">
        <v>44029</v>
      </c>
      <c r="C11" s="54">
        <v>2992</v>
      </c>
      <c r="D11" s="43">
        <v>321.35000000000002</v>
      </c>
      <c r="E11" s="55">
        <v>69.397000000000006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8" x14ac:dyDescent="0.25">
      <c r="A12" s="61">
        <v>0.4</v>
      </c>
      <c r="B12" s="53">
        <v>44029</v>
      </c>
      <c r="C12" s="54">
        <v>2992</v>
      </c>
      <c r="D12" s="61">
        <v>114.72</v>
      </c>
      <c r="E12" s="61">
        <v>27.167999999999999</v>
      </c>
      <c r="F12" s="56">
        <f t="shared" si="0"/>
        <v>1.1968000000000001</v>
      </c>
      <c r="G12" s="62" t="s">
        <v>72</v>
      </c>
      <c r="H12" s="62"/>
      <c r="I12" s="63">
        <f>SLOPE(F3:F15,E3:E15)</f>
        <v>5.2356179064638159E-2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8" x14ac:dyDescent="0.25">
      <c r="A13" s="61">
        <v>0.2</v>
      </c>
      <c r="B13" s="53">
        <v>44029</v>
      </c>
      <c r="C13" s="54">
        <v>2992</v>
      </c>
      <c r="D13" s="61">
        <v>53.838000000000001</v>
      </c>
      <c r="E13" s="61">
        <v>13.759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-0.36295780883940232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8" x14ac:dyDescent="0.25">
      <c r="A14" s="61">
        <v>0.1</v>
      </c>
      <c r="B14" s="53">
        <v>44029</v>
      </c>
      <c r="C14" s="54">
        <v>2992</v>
      </c>
      <c r="D14" s="61">
        <v>22.286000000000001</v>
      </c>
      <c r="E14" s="61">
        <v>6.94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8" t="s">
        <v>121</v>
      </c>
      <c r="X14" s="138" t="s">
        <v>122</v>
      </c>
      <c r="Y14" s="138" t="s">
        <v>121</v>
      </c>
      <c r="Z14" s="138" t="s">
        <v>122</v>
      </c>
    </row>
    <row r="15" spans="1:28" x14ac:dyDescent="0.25">
      <c r="A15" s="61">
        <v>0</v>
      </c>
      <c r="B15" s="53">
        <v>44029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8"/>
      <c r="X15" s="138"/>
      <c r="Y15" s="138"/>
      <c r="Z15" s="138"/>
    </row>
    <row r="16" spans="1:28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  <c r="AA16" s="160" t="s">
        <v>232</v>
      </c>
      <c r="AB16" s="160" t="s">
        <v>233</v>
      </c>
    </row>
    <row r="17" spans="1:28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8" x14ac:dyDescent="0.25">
      <c r="A18" s="29" t="s">
        <v>158</v>
      </c>
      <c r="B18" s="72">
        <f>$B$3+H18</f>
        <v>44029.458333333336</v>
      </c>
      <c r="C18" s="45">
        <v>3</v>
      </c>
      <c r="D18" s="73">
        <v>868.96</v>
      </c>
      <c r="E18" s="74">
        <v>169.11</v>
      </c>
      <c r="F18" s="75">
        <f>((I$9*D18)+I$10)/C18/1000</f>
        <v>2.769899908694709E-3</v>
      </c>
      <c r="G18" s="75">
        <f>((I$12*E18)+I$13)/C18/1000</f>
        <v>2.8303318775938524E-3</v>
      </c>
      <c r="H18" s="99">
        <v>0.45833333333333331</v>
      </c>
      <c r="I18" s="76">
        <f>jar_information!M3</f>
        <v>44020.5</v>
      </c>
      <c r="J18" s="77">
        <f t="shared" ref="J18:J44" si="1">B18-I18</f>
        <v>8.9583333333357587</v>
      </c>
      <c r="K18" s="77">
        <f>J18*24</f>
        <v>215.00000000005821</v>
      </c>
      <c r="L18" s="78">
        <f>jar_information!H3</f>
        <v>1189.984962406015</v>
      </c>
      <c r="M18" s="77">
        <f>F18*L18</f>
        <v>3.2961392387164978</v>
      </c>
      <c r="N18" s="77">
        <f>M18*1.83</f>
        <v>6.0319348068511909</v>
      </c>
      <c r="O18" s="79">
        <f t="shared" ref="O18:O44" si="2">N18*(12/(12+(16*2)))</f>
        <v>1.6450731291412337</v>
      </c>
      <c r="P18" s="80">
        <f>O18*(400/(400+L18))</f>
        <v>0.41385878936914156</v>
      </c>
      <c r="Q18" s="81"/>
      <c r="R18" s="81">
        <f>Q18/314.7</f>
        <v>0</v>
      </c>
      <c r="S18" s="81">
        <f>R18/P18*100</f>
        <v>0</v>
      </c>
      <c r="T18" s="82">
        <f>F18*1000000</f>
        <v>2769.8999086947092</v>
      </c>
      <c r="U18" s="7">
        <f>M18/L18*100</f>
        <v>0.2769899908694709</v>
      </c>
      <c r="V18" s="93">
        <f>O18/K18</f>
        <v>7.651502926236225E-3</v>
      </c>
      <c r="W18" s="100">
        <f t="shared" ref="W18:W23" si="3">V18*24*5</f>
        <v>0.91818035114834706</v>
      </c>
      <c r="X18" s="100">
        <f t="shared" ref="X18:X23" si="4">V18*24*7</f>
        <v>1.2854524916076859</v>
      </c>
      <c r="Y18" s="101">
        <f t="shared" ref="Y18:Y23" si="5">W18*(400/(400+L18))</f>
        <v>0.23099095220596999</v>
      </c>
      <c r="Z18" s="101">
        <f t="shared" ref="Z18:Z29" si="6">X18*(400/(400+L18))</f>
        <v>0.32338733308835799</v>
      </c>
    </row>
    <row r="19" spans="1:28" x14ac:dyDescent="0.25">
      <c r="A19" s="29" t="s">
        <v>159</v>
      </c>
      <c r="B19" s="72">
        <f t="shared" ref="B19:B44" si="7">$B$3+H19</f>
        <v>44029.458333333336</v>
      </c>
      <c r="C19" s="45">
        <v>3</v>
      </c>
      <c r="D19" s="83">
        <v>482.94</v>
      </c>
      <c r="E19" s="84">
        <v>97.606999999999999</v>
      </c>
      <c r="F19" s="75">
        <f t="shared" ref="F19:F44" si="8">((I$9*D19)+I$10)/C19/1000</f>
        <v>1.5282187836815917E-3</v>
      </c>
      <c r="G19" s="75">
        <f t="shared" ref="G19:G44" si="9">((I$12*E19)+I$13)/C19/1000</f>
        <v>1.582457253707578E-3</v>
      </c>
      <c r="H19" s="99">
        <v>0.45833333333333331</v>
      </c>
      <c r="I19" s="76">
        <f>jar_information!M4</f>
        <v>44020.5</v>
      </c>
      <c r="J19" s="77">
        <f t="shared" si="1"/>
        <v>8.9583333333357587</v>
      </c>
      <c r="K19" s="77">
        <f t="shared" ref="K19:K44" si="10">J19*24</f>
        <v>215.00000000005821</v>
      </c>
      <c r="L19" s="78">
        <f>jar_information!H4</f>
        <v>1184.5645645645645</v>
      </c>
      <c r="M19" s="77">
        <f t="shared" ref="M19:M44" si="11">F19*L19</f>
        <v>1.810273818051173</v>
      </c>
      <c r="N19" s="77">
        <f t="shared" ref="N19:N44" si="12">M19*1.83</f>
        <v>3.3128010870336468</v>
      </c>
      <c r="O19" s="79">
        <f t="shared" si="2"/>
        <v>0.90349120555463092</v>
      </c>
      <c r="P19" s="80">
        <f t="shared" ref="P19:P44" si="13">O19*(400/(400+L19))</f>
        <v>0.22807305571746361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1528.2187836815917</v>
      </c>
      <c r="U19" s="7">
        <f t="shared" ref="U19:U44" si="17">M19/L19*100</f>
        <v>0.15282187836815916</v>
      </c>
      <c r="V19" s="93">
        <f t="shared" ref="V19:V44" si="18">O19/K19</f>
        <v>4.2022846769971456E-3</v>
      </c>
      <c r="W19" s="100">
        <f t="shared" si="3"/>
        <v>0.5042741612396574</v>
      </c>
      <c r="X19" s="100">
        <f t="shared" si="4"/>
        <v>0.70598382573552043</v>
      </c>
      <c r="Y19" s="101">
        <f t="shared" si="5"/>
        <v>0.12729658923761963</v>
      </c>
      <c r="Z19" s="101">
        <f t="shared" si="6"/>
        <v>0.1782152249326675</v>
      </c>
    </row>
    <row r="20" spans="1:28" x14ac:dyDescent="0.25">
      <c r="A20" s="29" t="s">
        <v>160</v>
      </c>
      <c r="B20" s="72">
        <f t="shared" si="7"/>
        <v>44029.458333333336</v>
      </c>
      <c r="C20" s="45">
        <v>5</v>
      </c>
      <c r="D20" s="83">
        <v>562.30999999999995</v>
      </c>
      <c r="E20" s="84">
        <v>113.9</v>
      </c>
      <c r="F20" s="75">
        <f t="shared" si="8"/>
        <v>1.0701133295203239E-3</v>
      </c>
      <c r="G20" s="75">
        <f t="shared" si="9"/>
        <v>1.1200821973245767E-3</v>
      </c>
      <c r="H20" s="99">
        <v>0.45833333333333331</v>
      </c>
      <c r="I20" s="76">
        <f>jar_information!M5</f>
        <v>44020.5</v>
      </c>
      <c r="J20" s="77">
        <f t="shared" si="1"/>
        <v>8.9583333333357587</v>
      </c>
      <c r="K20" s="77">
        <f t="shared" si="10"/>
        <v>215.00000000005821</v>
      </c>
      <c r="L20" s="78">
        <f>jar_information!H5</f>
        <v>1189.984962406015</v>
      </c>
      <c r="M20" s="77">
        <f t="shared" si="11"/>
        <v>1.2734187701994182</v>
      </c>
      <c r="N20" s="77">
        <f t="shared" si="12"/>
        <v>2.3303563494649353</v>
      </c>
      <c r="O20" s="79">
        <f t="shared" si="2"/>
        <v>0.63555173167225498</v>
      </c>
      <c r="P20" s="80">
        <f t="shared" si="13"/>
        <v>0.15988874025840299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1070.113329520324</v>
      </c>
      <c r="U20" s="7">
        <f t="shared" si="17"/>
        <v>0.1070113329520324</v>
      </c>
      <c r="V20" s="93">
        <f t="shared" si="18"/>
        <v>2.9560545659166647E-3</v>
      </c>
      <c r="W20" s="100">
        <f t="shared" si="3"/>
        <v>0.3547265479099998</v>
      </c>
      <c r="X20" s="100">
        <f t="shared" si="4"/>
        <v>0.49661716707399972</v>
      </c>
      <c r="Y20" s="101">
        <f t="shared" si="5"/>
        <v>8.9240227120944968E-2</v>
      </c>
      <c r="Z20" s="101">
        <f t="shared" si="6"/>
        <v>0.12493631796932295</v>
      </c>
    </row>
    <row r="21" spans="1:28" x14ac:dyDescent="0.25">
      <c r="A21" s="29" t="s">
        <v>161</v>
      </c>
      <c r="B21" s="72">
        <f t="shared" si="7"/>
        <v>44029.458333333336</v>
      </c>
      <c r="C21" s="45">
        <v>2</v>
      </c>
      <c r="D21" s="83">
        <v>786.81</v>
      </c>
      <c r="E21" s="84">
        <v>162.19</v>
      </c>
      <c r="F21" s="75">
        <f t="shared" si="8"/>
        <v>3.7584813934556645E-3</v>
      </c>
      <c r="G21" s="75">
        <f t="shared" si="9"/>
        <v>4.0643454368271305E-3</v>
      </c>
      <c r="H21" s="99">
        <v>0.45833333333333331</v>
      </c>
      <c r="I21" s="76">
        <f>jar_information!M6</f>
        <v>44020.5</v>
      </c>
      <c r="J21" s="77">
        <f t="shared" si="1"/>
        <v>8.9583333333357587</v>
      </c>
      <c r="K21" s="77">
        <f t="shared" si="10"/>
        <v>215.00000000005821</v>
      </c>
      <c r="L21" s="78">
        <f>jar_information!H6</f>
        <v>1184.5645645645645</v>
      </c>
      <c r="M21" s="77">
        <f t="shared" si="11"/>
        <v>4.4521638752628272</v>
      </c>
      <c r="N21" s="77">
        <f t="shared" si="12"/>
        <v>8.1474598917309748</v>
      </c>
      <c r="O21" s="79">
        <f t="shared" si="2"/>
        <v>2.2220345159266293</v>
      </c>
      <c r="P21" s="80">
        <f t="shared" si="13"/>
        <v>0.56091990585116747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3758.4813934556646</v>
      </c>
      <c r="U21" s="7">
        <f t="shared" si="17"/>
        <v>0.37584813934556649</v>
      </c>
      <c r="V21" s="93">
        <f t="shared" si="18"/>
        <v>1.0335044260121058E-2</v>
      </c>
      <c r="W21" s="100">
        <f t="shared" si="3"/>
        <v>1.240205311214527</v>
      </c>
      <c r="X21" s="100">
        <f t="shared" si="4"/>
        <v>1.7362874357003377</v>
      </c>
      <c r="Y21" s="101">
        <f t="shared" si="5"/>
        <v>0.31307157535870639</v>
      </c>
      <c r="Z21" s="101">
        <f t="shared" si="6"/>
        <v>0.4383002055021889</v>
      </c>
    </row>
    <row r="22" spans="1:28" x14ac:dyDescent="0.25">
      <c r="A22" s="29" t="s">
        <v>162</v>
      </c>
      <c r="B22" s="72">
        <f t="shared" si="7"/>
        <v>44029.458333333336</v>
      </c>
      <c r="C22" s="45">
        <v>2</v>
      </c>
      <c r="D22" s="83">
        <v>507.06</v>
      </c>
      <c r="E22" s="84">
        <v>104.36</v>
      </c>
      <c r="F22" s="75">
        <f t="shared" si="8"/>
        <v>2.4087056251441029E-3</v>
      </c>
      <c r="G22" s="75">
        <f t="shared" si="9"/>
        <v>2.5504665191731181E-3</v>
      </c>
      <c r="H22" s="99">
        <v>0.45833333333333331</v>
      </c>
      <c r="I22" s="76">
        <f>jar_information!M7</f>
        <v>44020.5</v>
      </c>
      <c r="J22" s="77">
        <f t="shared" si="1"/>
        <v>8.9583333333357587</v>
      </c>
      <c r="K22" s="77">
        <f t="shared" si="10"/>
        <v>215.00000000005821</v>
      </c>
      <c r="L22" s="78">
        <f>jar_information!H7</f>
        <v>1184.5645645645645</v>
      </c>
      <c r="M22" s="77">
        <f t="shared" si="11"/>
        <v>2.8532673300130416</v>
      </c>
      <c r="N22" s="77">
        <f t="shared" si="12"/>
        <v>5.2214792139238666</v>
      </c>
      <c r="O22" s="79">
        <f t="shared" si="2"/>
        <v>1.4240397856156</v>
      </c>
      <c r="P22" s="80">
        <f t="shared" si="13"/>
        <v>0.35947788243186507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2408.7056251441027</v>
      </c>
      <c r="U22" s="7">
        <f t="shared" si="17"/>
        <v>0.24087056251441027</v>
      </c>
      <c r="V22" s="93">
        <f t="shared" si="18"/>
        <v>6.623440863326579E-3</v>
      </c>
      <c r="W22" s="100">
        <f t="shared" si="3"/>
        <v>0.79481290359918955</v>
      </c>
      <c r="X22" s="100">
        <f t="shared" si="4"/>
        <v>1.1127380650388654</v>
      </c>
      <c r="Y22" s="101">
        <f t="shared" si="5"/>
        <v>0.20063881810145179</v>
      </c>
      <c r="Z22" s="101">
        <f t="shared" si="6"/>
        <v>0.2808943453420325</v>
      </c>
    </row>
    <row r="23" spans="1:28" x14ac:dyDescent="0.25">
      <c r="A23" s="29" t="s">
        <v>163</v>
      </c>
      <c r="B23" s="72">
        <f t="shared" si="7"/>
        <v>44029.458333333336</v>
      </c>
      <c r="C23" s="45">
        <v>3</v>
      </c>
      <c r="D23" s="83">
        <v>597.66999999999996</v>
      </c>
      <c r="E23" s="84">
        <v>124.6</v>
      </c>
      <c r="F23" s="75">
        <f t="shared" si="8"/>
        <v>1.8972620339607349E-3</v>
      </c>
      <c r="G23" s="75">
        <f t="shared" si="9"/>
        <v>2.053540700871504E-3</v>
      </c>
      <c r="H23" s="99">
        <v>0.45833333333333331</v>
      </c>
      <c r="I23" s="76">
        <f>jar_information!M8</f>
        <v>44020.5</v>
      </c>
      <c r="J23" s="77">
        <f t="shared" si="1"/>
        <v>8.9583333333357587</v>
      </c>
      <c r="K23" s="77">
        <f t="shared" si="10"/>
        <v>215.00000000005821</v>
      </c>
      <c r="L23" s="78">
        <f>jar_information!H8</f>
        <v>1189.984962406015</v>
      </c>
      <c r="M23" s="77">
        <f t="shared" si="11"/>
        <v>2.2577132901571249</v>
      </c>
      <c r="N23" s="77">
        <f t="shared" si="12"/>
        <v>4.1316153209875388</v>
      </c>
      <c r="O23" s="79">
        <f t="shared" si="2"/>
        <v>1.1268041784511469</v>
      </c>
      <c r="P23" s="80">
        <f t="shared" si="13"/>
        <v>0.28347543029489575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1897.2620339607349</v>
      </c>
      <c r="U23" s="7">
        <f t="shared" si="17"/>
        <v>0.18972620339607352</v>
      </c>
      <c r="V23" s="93">
        <f t="shared" si="18"/>
        <v>5.2409496672132178E-3</v>
      </c>
      <c r="W23" s="100">
        <f t="shared" si="3"/>
        <v>0.6289139600655862</v>
      </c>
      <c r="X23" s="100">
        <f t="shared" si="4"/>
        <v>0.88047954409182061</v>
      </c>
      <c r="Y23" s="101">
        <f t="shared" si="5"/>
        <v>0.15821884481571294</v>
      </c>
      <c r="Z23" s="101">
        <f t="shared" si="6"/>
        <v>0.2215063827419981</v>
      </c>
    </row>
    <row r="24" spans="1:28" x14ac:dyDescent="0.25">
      <c r="A24" s="29" t="s">
        <v>164</v>
      </c>
      <c r="B24" s="72">
        <f t="shared" si="7"/>
        <v>44029.458333333336</v>
      </c>
      <c r="C24" s="45">
        <v>1</v>
      </c>
      <c r="D24" s="83">
        <v>945.05</v>
      </c>
      <c r="E24" s="84">
        <v>183.02</v>
      </c>
      <c r="F24" s="75">
        <f t="shared" si="8"/>
        <v>9.0439584443027243E-3</v>
      </c>
      <c r="G24" s="75">
        <f t="shared" si="9"/>
        <v>9.2192700835706746E-3</v>
      </c>
      <c r="H24" s="99">
        <v>0.45833333333333331</v>
      </c>
      <c r="I24" s="76">
        <f>jar_information!M9</f>
        <v>44020.5</v>
      </c>
      <c r="J24" s="77">
        <f t="shared" si="1"/>
        <v>8.9583333333357587</v>
      </c>
      <c r="K24" s="77">
        <f t="shared" si="10"/>
        <v>215.00000000005821</v>
      </c>
      <c r="L24" s="78">
        <f>jar_information!H9</f>
        <v>1152.3809523809523</v>
      </c>
      <c r="M24" s="77">
        <f t="shared" si="11"/>
        <v>10.422085445339329</v>
      </c>
      <c r="N24" s="77">
        <f t="shared" si="12"/>
        <v>19.072416364970973</v>
      </c>
      <c r="O24" s="79">
        <f t="shared" si="2"/>
        <v>5.2015680995375373</v>
      </c>
      <c r="P24" s="80">
        <f t="shared" si="13"/>
        <v>1.3402813508010833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9043.9584443027252</v>
      </c>
      <c r="U24" s="7">
        <f t="shared" si="17"/>
        <v>0.90439584443027243</v>
      </c>
      <c r="V24" s="93">
        <f t="shared" si="18"/>
        <v>2.4193339997842459E-2</v>
      </c>
      <c r="W24" s="100">
        <f>V24*24*5</f>
        <v>2.9032007997410951</v>
      </c>
      <c r="X24" s="100">
        <f>V24*24*7</f>
        <v>4.0644811196375334</v>
      </c>
      <c r="Y24" s="101">
        <f>W24*(400/(400+L24))</f>
        <v>0.74806400974923926</v>
      </c>
      <c r="Z24" s="101">
        <f t="shared" si="6"/>
        <v>1.0472896136489351</v>
      </c>
      <c r="AA24" s="136">
        <v>44029.625</v>
      </c>
      <c r="AB24" t="s">
        <v>235</v>
      </c>
    </row>
    <row r="25" spans="1:28" x14ac:dyDescent="0.25">
      <c r="A25" s="29" t="s">
        <v>165</v>
      </c>
      <c r="B25" s="72">
        <f t="shared" si="7"/>
        <v>44029.458333333336</v>
      </c>
      <c r="C25" s="45">
        <v>1</v>
      </c>
      <c r="D25" s="83">
        <v>852.73</v>
      </c>
      <c r="E25" s="84">
        <v>172.47</v>
      </c>
      <c r="F25" s="75">
        <f t="shared" si="8"/>
        <v>8.1530823125384837E-3</v>
      </c>
      <c r="G25" s="75">
        <f t="shared" si="9"/>
        <v>8.6669123944387409E-3</v>
      </c>
      <c r="H25" s="99">
        <v>0.45833333333333331</v>
      </c>
      <c r="I25" s="76">
        <f>jar_information!M10</f>
        <v>44020.5</v>
      </c>
      <c r="J25" s="77">
        <f t="shared" si="1"/>
        <v>8.9583333333357587</v>
      </c>
      <c r="K25" s="77">
        <f t="shared" si="10"/>
        <v>215.00000000005821</v>
      </c>
      <c r="L25" s="78">
        <f>jar_information!H10</f>
        <v>1189.984962406015</v>
      </c>
      <c r="M25" s="77">
        <f t="shared" si="11"/>
        <v>9.7020453491792544</v>
      </c>
      <c r="N25" s="77">
        <f t="shared" si="12"/>
        <v>17.754742988998036</v>
      </c>
      <c r="O25" s="79">
        <f t="shared" si="2"/>
        <v>4.8422026333631001</v>
      </c>
      <c r="P25" s="80">
        <f t="shared" si="13"/>
        <v>1.2181757055200642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8153.0823125384841</v>
      </c>
      <c r="U25" s="7">
        <f t="shared" si="17"/>
        <v>0.81530823125384833</v>
      </c>
      <c r="V25" s="93">
        <f t="shared" si="18"/>
        <v>2.2521872713310648E-2</v>
      </c>
      <c r="W25" s="100">
        <f t="shared" ref="W25:W29" si="19">V25*24*5</f>
        <v>2.702624725597278</v>
      </c>
      <c r="X25" s="100">
        <f t="shared" ref="X25:X29" si="20">V25*24*7</f>
        <v>3.7836746158361891</v>
      </c>
      <c r="Y25" s="101">
        <f t="shared" ref="Y25:Y29" si="21">W25*(400/(400+L25))</f>
        <v>0.67991202168543319</v>
      </c>
      <c r="Z25" s="101">
        <f t="shared" si="6"/>
        <v>0.95187683035960646</v>
      </c>
      <c r="AA25" s="136">
        <v>44029.625</v>
      </c>
      <c r="AB25" t="s">
        <v>234</v>
      </c>
    </row>
    <row r="26" spans="1:28" x14ac:dyDescent="0.25">
      <c r="A26" s="29" t="s">
        <v>166</v>
      </c>
      <c r="B26" s="72">
        <f t="shared" si="7"/>
        <v>44029.458333333336</v>
      </c>
      <c r="C26" s="45">
        <v>3</v>
      </c>
      <c r="D26" s="83">
        <v>1022.2</v>
      </c>
      <c r="E26" s="84">
        <v>194.64</v>
      </c>
      <c r="F26" s="75">
        <f t="shared" si="8"/>
        <v>3.262815342084197E-3</v>
      </c>
      <c r="G26" s="75">
        <f t="shared" si="9"/>
        <v>3.2758829614339224E-3</v>
      </c>
      <c r="H26" s="99">
        <v>0.45833333333333331</v>
      </c>
      <c r="I26" s="76">
        <f>jar_information!M11</f>
        <v>44020.5</v>
      </c>
      <c r="J26" s="77">
        <f t="shared" si="1"/>
        <v>8.9583333333357587</v>
      </c>
      <c r="K26" s="77">
        <f t="shared" si="10"/>
        <v>215.00000000005821</v>
      </c>
      <c r="L26" s="78">
        <f>jar_information!H11</f>
        <v>1184.5645645645645</v>
      </c>
      <c r="M26" s="77">
        <f t="shared" si="11"/>
        <v>3.8650154349505477</v>
      </c>
      <c r="N26" s="77">
        <f t="shared" si="12"/>
        <v>7.0729782459595025</v>
      </c>
      <c r="O26" s="79">
        <f t="shared" si="2"/>
        <v>1.9289940670798642</v>
      </c>
      <c r="P26" s="80">
        <f t="shared" si="13"/>
        <v>0.48694615800901703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3262.8153420841968</v>
      </c>
      <c r="U26" s="7">
        <f t="shared" si="17"/>
        <v>0.32628153420841971</v>
      </c>
      <c r="V26" s="93">
        <f t="shared" si="18"/>
        <v>8.9720654282760097E-3</v>
      </c>
      <c r="W26" s="100">
        <f t="shared" si="19"/>
        <v>1.0766478513931212</v>
      </c>
      <c r="X26" s="100">
        <f t="shared" si="20"/>
        <v>1.5073069919503697</v>
      </c>
      <c r="Y26" s="101">
        <f t="shared" si="21"/>
        <v>0.27178390214449411</v>
      </c>
      <c r="Z26" s="101">
        <f t="shared" si="6"/>
        <v>0.38049746300229176</v>
      </c>
    </row>
    <row r="27" spans="1:28" x14ac:dyDescent="0.25">
      <c r="A27" s="29" t="s">
        <v>167</v>
      </c>
      <c r="B27" s="72">
        <f t="shared" si="7"/>
        <v>44029.458333333336</v>
      </c>
      <c r="C27" s="45">
        <v>3</v>
      </c>
      <c r="D27" s="83">
        <v>1409.3</v>
      </c>
      <c r="E27" s="84">
        <v>271.5</v>
      </c>
      <c r="F27" s="75">
        <f t="shared" si="8"/>
        <v>4.5079704208173645E-3</v>
      </c>
      <c r="G27" s="75">
        <f t="shared" si="9"/>
        <v>4.617248269069953E-3</v>
      </c>
      <c r="H27" s="99">
        <v>0.45833333333333331</v>
      </c>
      <c r="I27" s="76">
        <f>jar_information!M12</f>
        <v>44020.5</v>
      </c>
      <c r="J27" s="77">
        <f t="shared" si="1"/>
        <v>8.9583333333357587</v>
      </c>
      <c r="K27" s="77">
        <f t="shared" si="10"/>
        <v>215.00000000005821</v>
      </c>
      <c r="L27" s="78">
        <f>jar_information!H12</f>
        <v>1184.5645645645645</v>
      </c>
      <c r="M27" s="77">
        <f t="shared" si="11"/>
        <v>5.3399820186054585</v>
      </c>
      <c r="N27" s="77">
        <f t="shared" si="12"/>
        <v>9.7721670940479903</v>
      </c>
      <c r="O27" s="79">
        <f t="shared" si="2"/>
        <v>2.6651364801949065</v>
      </c>
      <c r="P27" s="80">
        <f t="shared" si="13"/>
        <v>0.67277447440010907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4507.9704208173644</v>
      </c>
      <c r="U27" s="7">
        <f t="shared" si="17"/>
        <v>0.45079704208173643</v>
      </c>
      <c r="V27" s="93">
        <f t="shared" si="18"/>
        <v>1.2395983628810163E-2</v>
      </c>
      <c r="W27" s="100">
        <f t="shared" si="19"/>
        <v>1.4875180354572195</v>
      </c>
      <c r="X27" s="100">
        <f t="shared" si="20"/>
        <v>2.0825252496401072</v>
      </c>
      <c r="Y27" s="101">
        <f t="shared" si="21"/>
        <v>0.37550203222321504</v>
      </c>
      <c r="Z27" s="101">
        <f t="shared" si="6"/>
        <v>0.52570284511250109</v>
      </c>
    </row>
    <row r="28" spans="1:28" x14ac:dyDescent="0.25">
      <c r="A28" s="29" t="s">
        <v>168</v>
      </c>
      <c r="B28" s="72">
        <f t="shared" si="7"/>
        <v>44029.458333333336</v>
      </c>
      <c r="C28" s="45">
        <v>3</v>
      </c>
      <c r="D28" s="83">
        <v>997.54</v>
      </c>
      <c r="E28" s="84">
        <v>193.45</v>
      </c>
      <c r="F28" s="75">
        <f t="shared" si="8"/>
        <v>3.1834933988096935E-3</v>
      </c>
      <c r="G28" s="75">
        <f t="shared" si="9"/>
        <v>3.2551150104049497E-3</v>
      </c>
      <c r="H28" s="99">
        <v>0.45833333333333331</v>
      </c>
      <c r="I28" s="76">
        <f>jar_information!M13</f>
        <v>44020.5</v>
      </c>
      <c r="J28" s="77">
        <f t="shared" si="1"/>
        <v>8.9583333333357587</v>
      </c>
      <c r="K28" s="77">
        <f t="shared" si="10"/>
        <v>215.00000000005821</v>
      </c>
      <c r="L28" s="78">
        <f>jar_information!H13</f>
        <v>1173.7724550898204</v>
      </c>
      <c r="M28" s="77">
        <f t="shared" si="11"/>
        <v>3.7366968624830905</v>
      </c>
      <c r="N28" s="77">
        <f t="shared" si="12"/>
        <v>6.8381552583440559</v>
      </c>
      <c r="O28" s="79">
        <f t="shared" si="2"/>
        <v>1.8649514340938333</v>
      </c>
      <c r="P28" s="80">
        <f t="shared" si="13"/>
        <v>0.47400789817163103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3183.4933988096936</v>
      </c>
      <c r="U28" s="7">
        <f t="shared" si="17"/>
        <v>0.31834933988096936</v>
      </c>
      <c r="V28" s="93">
        <f t="shared" si="18"/>
        <v>8.6741927167131548E-3</v>
      </c>
      <c r="W28" s="100">
        <f t="shared" si="19"/>
        <v>1.0409031260055785</v>
      </c>
      <c r="X28" s="100">
        <f t="shared" si="20"/>
        <v>1.4572643764078099</v>
      </c>
      <c r="Y28" s="101">
        <f t="shared" si="21"/>
        <v>0.26456254781665267</v>
      </c>
      <c r="Z28" s="101">
        <f t="shared" si="6"/>
        <v>0.37038756694331371</v>
      </c>
    </row>
    <row r="29" spans="1:28" x14ac:dyDescent="0.25">
      <c r="A29" s="29" t="s">
        <v>169</v>
      </c>
      <c r="B29" s="72">
        <f t="shared" si="7"/>
        <v>44029.458333333336</v>
      </c>
      <c r="C29" s="45">
        <v>3</v>
      </c>
      <c r="D29" s="83">
        <v>639.92999999999995</v>
      </c>
      <c r="E29" s="84">
        <v>133.9</v>
      </c>
      <c r="F29" s="75">
        <f t="shared" si="8"/>
        <v>2.0331965563768128E-3</v>
      </c>
      <c r="G29" s="75">
        <f t="shared" si="9"/>
        <v>2.2158448559718826E-3</v>
      </c>
      <c r="H29" s="99">
        <v>0.45833333333333331</v>
      </c>
      <c r="I29" s="76">
        <f>jar_information!M14</f>
        <v>44020.5</v>
      </c>
      <c r="J29" s="77">
        <f t="shared" si="1"/>
        <v>8.9583333333357587</v>
      </c>
      <c r="K29" s="77">
        <f t="shared" si="10"/>
        <v>215.00000000005821</v>
      </c>
      <c r="L29" s="78">
        <f>jar_information!H14</f>
        <v>1173.7724550898204</v>
      </c>
      <c r="M29" s="77">
        <f t="shared" si="11"/>
        <v>2.3865101136585798</v>
      </c>
      <c r="N29" s="77">
        <f t="shared" si="12"/>
        <v>4.3673135079952008</v>
      </c>
      <c r="O29" s="79">
        <f t="shared" si="2"/>
        <v>1.1910855021805091</v>
      </c>
      <c r="P29" s="80">
        <f t="shared" si="13"/>
        <v>0.30273385414221904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2033.1965563768129</v>
      </c>
      <c r="U29" s="7">
        <f t="shared" si="17"/>
        <v>0.20331965563768128</v>
      </c>
      <c r="V29" s="93">
        <f t="shared" si="18"/>
        <v>5.5399325682799379E-3</v>
      </c>
      <c r="W29" s="100">
        <f t="shared" si="19"/>
        <v>0.66479190819359257</v>
      </c>
      <c r="X29" s="100">
        <f t="shared" si="20"/>
        <v>0.93070867147102954</v>
      </c>
      <c r="Y29" s="101">
        <f t="shared" si="21"/>
        <v>0.16896773254444861</v>
      </c>
      <c r="Z29" s="101">
        <f t="shared" si="6"/>
        <v>0.23655482556222804</v>
      </c>
    </row>
    <row r="30" spans="1:28" x14ac:dyDescent="0.25">
      <c r="A30" t="s">
        <v>170</v>
      </c>
      <c r="B30" s="72">
        <f t="shared" si="7"/>
        <v>44029.458333333336</v>
      </c>
      <c r="C30" s="45">
        <v>3</v>
      </c>
      <c r="D30" s="83">
        <v>1105.5</v>
      </c>
      <c r="E30" s="84">
        <v>212.59</v>
      </c>
      <c r="F30" s="75">
        <f t="shared" si="8"/>
        <v>3.5307601058622196E-3</v>
      </c>
      <c r="G30" s="75">
        <f t="shared" si="9"/>
        <v>3.5891474328373415E-3</v>
      </c>
      <c r="H30" s="99">
        <v>0.45833333333333331</v>
      </c>
      <c r="I30" s="76">
        <f>jar_information!M15</f>
        <v>44020.5</v>
      </c>
      <c r="J30" s="77">
        <f t="shared" si="1"/>
        <v>8.9583333333357587</v>
      </c>
      <c r="K30" s="77">
        <f t="shared" si="10"/>
        <v>215.00000000005821</v>
      </c>
      <c r="L30" s="78">
        <f>jar_information!H15</f>
        <v>1168.4005979073243</v>
      </c>
      <c r="M30" s="77">
        <f t="shared" si="11"/>
        <v>4.125342218756745</v>
      </c>
      <c r="N30" s="77">
        <f t="shared" si="12"/>
        <v>7.549376260324844</v>
      </c>
      <c r="O30" s="79">
        <f t="shared" si="2"/>
        <v>2.0589207982704116</v>
      </c>
      <c r="P30" s="80">
        <f t="shared" si="13"/>
        <v>0.52510074301618492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3530.7601058622195</v>
      </c>
      <c r="U30" s="7">
        <f t="shared" si="17"/>
        <v>0.35307601058622196</v>
      </c>
      <c r="V30" s="93">
        <f t="shared" si="18"/>
        <v>9.5763758059062981E-3</v>
      </c>
    </row>
    <row r="31" spans="1:28" x14ac:dyDescent="0.25">
      <c r="A31" t="s">
        <v>171</v>
      </c>
      <c r="B31" s="72">
        <f t="shared" si="7"/>
        <v>44029.479166666664</v>
      </c>
      <c r="C31" s="45">
        <v>3</v>
      </c>
      <c r="D31" s="83">
        <v>1338.6</v>
      </c>
      <c r="E31" s="84">
        <v>155.85</v>
      </c>
      <c r="F31" s="75">
        <f t="shared" si="8"/>
        <v>4.2805551171066049E-3</v>
      </c>
      <c r="G31" s="75">
        <f t="shared" si="9"/>
        <v>2.5989175661281514E-3</v>
      </c>
      <c r="H31" s="99">
        <v>0.47916666666666669</v>
      </c>
      <c r="I31" s="76">
        <f>jar_information!M16</f>
        <v>44020.5</v>
      </c>
      <c r="J31" s="77">
        <f t="shared" si="1"/>
        <v>8.9791666666642413</v>
      </c>
      <c r="K31" s="77">
        <f t="shared" si="10"/>
        <v>215.49999999994179</v>
      </c>
      <c r="L31" s="78">
        <f>jar_information!H16</f>
        <v>1179.1604197901049</v>
      </c>
      <c r="M31" s="77">
        <f t="shared" si="11"/>
        <v>5.0474611688221058</v>
      </c>
      <c r="N31" s="77">
        <f t="shared" si="12"/>
        <v>9.2368539389444546</v>
      </c>
      <c r="O31" s="79">
        <f t="shared" si="2"/>
        <v>2.5191419833484874</v>
      </c>
      <c r="P31" s="80">
        <f t="shared" si="13"/>
        <v>0.63809653579927517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4280.5551171066045</v>
      </c>
      <c r="U31" s="7">
        <f t="shared" si="17"/>
        <v>0.42805551171066047</v>
      </c>
      <c r="V31" s="93">
        <f t="shared" si="18"/>
        <v>1.1689753983058783E-2</v>
      </c>
    </row>
    <row r="32" spans="1:28" x14ac:dyDescent="0.25">
      <c r="A32" t="s">
        <v>172</v>
      </c>
      <c r="B32" s="72">
        <f t="shared" si="7"/>
        <v>44029.479166666664</v>
      </c>
      <c r="C32" s="45">
        <v>3</v>
      </c>
      <c r="D32" s="83">
        <v>1331.5</v>
      </c>
      <c r="E32" s="84">
        <v>251.63</v>
      </c>
      <c r="F32" s="75">
        <f t="shared" si="8"/>
        <v>4.257717088021082E-3</v>
      </c>
      <c r="G32" s="75">
        <f t="shared" si="9"/>
        <v>4.2704758430651656E-3</v>
      </c>
      <c r="H32" s="99">
        <v>0.47916666666666669</v>
      </c>
      <c r="I32" s="76">
        <f>jar_information!M17</f>
        <v>44020.5</v>
      </c>
      <c r="J32" s="77">
        <f t="shared" si="1"/>
        <v>8.9791666666642413</v>
      </c>
      <c r="K32" s="77">
        <f t="shared" si="10"/>
        <v>215.49999999994179</v>
      </c>
      <c r="L32" s="78">
        <f>jar_information!H17</f>
        <v>1173.7724550898204</v>
      </c>
      <c r="M32" s="77">
        <f t="shared" si="11"/>
        <v>4.9975910394843863</v>
      </c>
      <c r="N32" s="77">
        <f t="shared" si="12"/>
        <v>9.1455916022564274</v>
      </c>
      <c r="O32" s="79">
        <f t="shared" si="2"/>
        <v>2.4942522551608435</v>
      </c>
      <c r="P32" s="80">
        <f t="shared" si="13"/>
        <v>0.6339549906580334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4257.7170880210824</v>
      </c>
      <c r="U32" s="7">
        <f t="shared" si="17"/>
        <v>0.42577170880210818</v>
      </c>
      <c r="V32" s="93">
        <f t="shared" si="18"/>
        <v>1.1574256404461797E-2</v>
      </c>
    </row>
    <row r="33" spans="1:22" x14ac:dyDescent="0.25">
      <c r="A33" t="s">
        <v>173</v>
      </c>
      <c r="B33" s="72">
        <f t="shared" si="7"/>
        <v>44029.479166666664</v>
      </c>
      <c r="C33" s="45">
        <v>3</v>
      </c>
      <c r="D33" s="83">
        <v>1611.3</v>
      </c>
      <c r="E33" s="84">
        <v>299.82</v>
      </c>
      <c r="F33" s="75">
        <f t="shared" si="8"/>
        <v>5.1577284314195341E-3</v>
      </c>
      <c r="G33" s="75">
        <f t="shared" si="9"/>
        <v>5.1114905994401362E-3</v>
      </c>
      <c r="H33" s="99">
        <v>0.47916666666666669</v>
      </c>
      <c r="I33" s="76">
        <f>jar_information!M18</f>
        <v>44020.5</v>
      </c>
      <c r="J33" s="77">
        <f t="shared" si="1"/>
        <v>8.9791666666642413</v>
      </c>
      <c r="K33" s="77">
        <f t="shared" si="10"/>
        <v>215.49999999994179</v>
      </c>
      <c r="L33" s="78">
        <f>jar_information!H18</f>
        <v>1200.8748114630469</v>
      </c>
      <c r="M33" s="77">
        <f t="shared" si="11"/>
        <v>6.1937861576585291</v>
      </c>
      <c r="N33" s="77">
        <f t="shared" si="12"/>
        <v>11.334628668515109</v>
      </c>
      <c r="O33" s="79">
        <f t="shared" si="2"/>
        <v>3.0912623641404839</v>
      </c>
      <c r="P33" s="80">
        <f t="shared" si="13"/>
        <v>0.77239327947582981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5157.728431419534</v>
      </c>
      <c r="U33" s="7">
        <f t="shared" si="17"/>
        <v>0.51577284314195337</v>
      </c>
      <c r="V33" s="93">
        <f t="shared" si="18"/>
        <v>1.4344604938010761E-2</v>
      </c>
    </row>
    <row r="34" spans="1:22" x14ac:dyDescent="0.25">
      <c r="A34" t="s">
        <v>174</v>
      </c>
      <c r="B34" s="72">
        <f t="shared" si="7"/>
        <v>44029.479166666664</v>
      </c>
      <c r="C34" s="45">
        <v>3</v>
      </c>
      <c r="D34" s="83">
        <v>883.91</v>
      </c>
      <c r="E34" s="84">
        <v>175.27</v>
      </c>
      <c r="F34" s="75">
        <f t="shared" si="8"/>
        <v>2.8179884347268981E-3</v>
      </c>
      <c r="G34" s="75">
        <f t="shared" si="9"/>
        <v>2.9378365652732428E-3</v>
      </c>
      <c r="H34" s="99">
        <v>0.47916666666666669</v>
      </c>
      <c r="I34" s="76">
        <f>jar_information!M19</f>
        <v>44020.5</v>
      </c>
      <c r="J34" s="77">
        <f t="shared" si="1"/>
        <v>8.9791666666642413</v>
      </c>
      <c r="K34" s="77">
        <f t="shared" si="10"/>
        <v>215.49999999994179</v>
      </c>
      <c r="L34" s="78">
        <f>jar_information!H19</f>
        <v>1184.5645645645645</v>
      </c>
      <c r="M34" s="77">
        <f t="shared" si="11"/>
        <v>3.3380892431302467</v>
      </c>
      <c r="N34" s="77">
        <f t="shared" si="12"/>
        <v>6.1087033149283521</v>
      </c>
      <c r="O34" s="79">
        <f t="shared" si="2"/>
        <v>1.6660099949804594</v>
      </c>
      <c r="P34" s="80">
        <f t="shared" si="13"/>
        <v>0.42055970005571242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2817.988434726898</v>
      </c>
      <c r="U34" s="7">
        <f t="shared" si="17"/>
        <v>0.2817988434726898</v>
      </c>
      <c r="V34" s="93">
        <f t="shared" si="18"/>
        <v>7.7309048490993475E-3</v>
      </c>
    </row>
    <row r="35" spans="1:22" x14ac:dyDescent="0.25">
      <c r="A35" t="s">
        <v>175</v>
      </c>
      <c r="B35" s="72">
        <f t="shared" si="7"/>
        <v>44029.479166666664</v>
      </c>
      <c r="C35" s="45">
        <v>3</v>
      </c>
      <c r="D35" s="83">
        <v>1039.8</v>
      </c>
      <c r="E35" s="84">
        <v>214.88</v>
      </c>
      <c r="F35" s="75">
        <f t="shared" si="8"/>
        <v>3.3194279212257717E-3</v>
      </c>
      <c r="G35" s="75">
        <f t="shared" si="9"/>
        <v>3.6291126495233482E-3</v>
      </c>
      <c r="H35" s="99">
        <v>0.47916666666666669</v>
      </c>
      <c r="I35" s="76">
        <f>jar_information!M20</f>
        <v>44020.5</v>
      </c>
      <c r="J35" s="77">
        <f t="shared" si="1"/>
        <v>8.9791666666642413</v>
      </c>
      <c r="K35" s="77">
        <f t="shared" si="10"/>
        <v>215.49999999994179</v>
      </c>
      <c r="L35" s="78">
        <f>jar_information!H20</f>
        <v>1184.5645645645645</v>
      </c>
      <c r="M35" s="77">
        <f t="shared" si="11"/>
        <v>3.932076690110264</v>
      </c>
      <c r="N35" s="77">
        <f t="shared" si="12"/>
        <v>7.195700342901783</v>
      </c>
      <c r="O35" s="79">
        <f t="shared" si="2"/>
        <v>1.9624637298823042</v>
      </c>
      <c r="P35" s="80">
        <f t="shared" si="13"/>
        <v>0.49539508171990099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3319.4279212257716</v>
      </c>
      <c r="U35" s="7">
        <f t="shared" si="17"/>
        <v>0.33194279212257716</v>
      </c>
      <c r="V35" s="93">
        <f t="shared" si="18"/>
        <v>9.1065602314748684E-3</v>
      </c>
    </row>
    <row r="36" spans="1:22" x14ac:dyDescent="0.25">
      <c r="A36" t="s">
        <v>176</v>
      </c>
      <c r="B36" s="72">
        <f t="shared" si="7"/>
        <v>44029.479166666664</v>
      </c>
      <c r="C36" s="45">
        <v>5</v>
      </c>
      <c r="D36" s="83">
        <v>1449.3</v>
      </c>
      <c r="E36" s="84">
        <v>284.18</v>
      </c>
      <c r="F36" s="75">
        <f t="shared" si="8"/>
        <v>2.7819812240471127E-3</v>
      </c>
      <c r="G36" s="75">
        <f t="shared" si="9"/>
        <v>2.9031242315498938E-3</v>
      </c>
      <c r="H36" s="99">
        <v>0.47916666666666669</v>
      </c>
      <c r="I36" s="76">
        <f>jar_information!M21</f>
        <v>44020.5</v>
      </c>
      <c r="J36" s="77">
        <f t="shared" si="1"/>
        <v>8.9791666666642413</v>
      </c>
      <c r="K36" s="77">
        <f t="shared" si="10"/>
        <v>215.49999999994179</v>
      </c>
      <c r="L36" s="78">
        <f>jar_information!H21</f>
        <v>1168.4005979073243</v>
      </c>
      <c r="M36" s="77">
        <f t="shared" si="11"/>
        <v>3.2504685255435963</v>
      </c>
      <c r="N36" s="77">
        <f t="shared" si="12"/>
        <v>5.9483574017447811</v>
      </c>
      <c r="O36" s="79">
        <f t="shared" si="2"/>
        <v>1.6222792913849402</v>
      </c>
      <c r="P36" s="80">
        <f t="shared" si="13"/>
        <v>0.41374105405200812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2781.9812240471128</v>
      </c>
      <c r="U36" s="7">
        <f t="shared" si="17"/>
        <v>0.27819812240471126</v>
      </c>
      <c r="V36" s="93">
        <f t="shared" si="18"/>
        <v>7.5279781502801783E-3</v>
      </c>
    </row>
    <row r="37" spans="1:22" x14ac:dyDescent="0.25">
      <c r="A37" t="s">
        <v>177</v>
      </c>
      <c r="B37" s="72">
        <f t="shared" si="7"/>
        <v>44029.479166666664</v>
      </c>
      <c r="C37" s="45">
        <v>5</v>
      </c>
      <c r="D37" s="83">
        <v>1306.0999999999999</v>
      </c>
      <c r="E37" s="84">
        <v>255.54</v>
      </c>
      <c r="F37" s="75">
        <f t="shared" si="8"/>
        <v>2.505608905874149E-3</v>
      </c>
      <c r="G37" s="75">
        <f t="shared" si="9"/>
        <v>2.6032280378676465E-3</v>
      </c>
      <c r="H37" s="99">
        <v>0.47916666666666669</v>
      </c>
      <c r="I37" s="76">
        <f>jar_information!M22</f>
        <v>44020.5</v>
      </c>
      <c r="J37" s="77">
        <f t="shared" si="1"/>
        <v>8.9791666666642413</v>
      </c>
      <c r="K37" s="77">
        <f t="shared" si="10"/>
        <v>215.49999999994179</v>
      </c>
      <c r="L37" s="78">
        <f>jar_information!H22</f>
        <v>1189.984962406015</v>
      </c>
      <c r="M37" s="77">
        <f t="shared" si="11"/>
        <v>2.9816369196608257</v>
      </c>
      <c r="N37" s="77">
        <f t="shared" si="12"/>
        <v>5.4563955629793108</v>
      </c>
      <c r="O37" s="79">
        <f t="shared" si="2"/>
        <v>1.4881078808125392</v>
      </c>
      <c r="P37" s="80">
        <f t="shared" si="13"/>
        <v>0.37437030311549302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2505.6089058741491</v>
      </c>
      <c r="U37" s="7">
        <f t="shared" si="17"/>
        <v>0.25056089058741488</v>
      </c>
      <c r="V37" s="93">
        <f t="shared" si="18"/>
        <v>6.9053729968117919E-3</v>
      </c>
    </row>
    <row r="38" spans="1:22" x14ac:dyDescent="0.25">
      <c r="A38" t="s">
        <v>178</v>
      </c>
      <c r="B38" s="72">
        <f t="shared" si="7"/>
        <v>44029.479166666664</v>
      </c>
      <c r="C38" s="45">
        <v>5</v>
      </c>
      <c r="D38" s="83">
        <v>805.27</v>
      </c>
      <c r="E38" s="84">
        <v>154.16</v>
      </c>
      <c r="F38" s="75">
        <f t="shared" si="8"/>
        <v>1.5390198827556799E-3</v>
      </c>
      <c r="G38" s="75">
        <f t="shared" si="9"/>
        <v>1.5416541511530434E-3</v>
      </c>
      <c r="H38" s="99">
        <v>0.47916666666666669</v>
      </c>
      <c r="I38" s="76">
        <f>jar_information!M23</f>
        <v>44020.5</v>
      </c>
      <c r="J38" s="77">
        <f t="shared" si="1"/>
        <v>8.9791666666642413</v>
      </c>
      <c r="K38" s="77">
        <f t="shared" si="10"/>
        <v>215.49999999994179</v>
      </c>
      <c r="L38" s="78">
        <f>jar_information!H23</f>
        <v>1168.4005979073243</v>
      </c>
      <c r="M38" s="77">
        <f t="shared" si="11"/>
        <v>1.7981917512029966</v>
      </c>
      <c r="N38" s="77">
        <f t="shared" si="12"/>
        <v>3.2906909047014841</v>
      </c>
      <c r="O38" s="79">
        <f t="shared" si="2"/>
        <v>0.89746115582767738</v>
      </c>
      <c r="P38" s="80">
        <f t="shared" si="13"/>
        <v>0.22888569591853924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1539.0198827556799</v>
      </c>
      <c r="U38" s="7">
        <f t="shared" si="17"/>
        <v>0.153901988275568</v>
      </c>
      <c r="V38" s="93">
        <f t="shared" si="18"/>
        <v>4.1645529272757295E-3</v>
      </c>
    </row>
    <row r="39" spans="1:22" x14ac:dyDescent="0.25">
      <c r="A39" t="s">
        <v>179</v>
      </c>
      <c r="B39" s="72">
        <f t="shared" si="7"/>
        <v>44029.479166666664</v>
      </c>
      <c r="C39" s="45">
        <v>5</v>
      </c>
      <c r="D39" s="83">
        <v>1323.8</v>
      </c>
      <c r="E39" s="84">
        <v>255.15</v>
      </c>
      <c r="F39" s="75">
        <f t="shared" si="8"/>
        <v>2.5397694507879862E-3</v>
      </c>
      <c r="G39" s="75">
        <f t="shared" si="9"/>
        <v>2.5991442559006052E-3</v>
      </c>
      <c r="H39" s="99">
        <v>0.47916666666666669</v>
      </c>
      <c r="I39" s="76">
        <f>jar_information!M24</f>
        <v>44020.5</v>
      </c>
      <c r="J39" s="77">
        <f t="shared" si="1"/>
        <v>8.9791666666642413</v>
      </c>
      <c r="K39" s="77">
        <f t="shared" si="10"/>
        <v>215.49999999994179</v>
      </c>
      <c r="L39" s="78">
        <f>jar_information!H24</f>
        <v>1147.072808320951</v>
      </c>
      <c r="M39" s="77">
        <f t="shared" si="11"/>
        <v>2.9133004764031347</v>
      </c>
      <c r="N39" s="77">
        <f t="shared" si="12"/>
        <v>5.3313398718177369</v>
      </c>
      <c r="O39" s="79">
        <f t="shared" si="2"/>
        <v>1.454001783223019</v>
      </c>
      <c r="P39" s="80">
        <f t="shared" si="13"/>
        <v>0.37593622624679374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2539.7694507879864</v>
      </c>
      <c r="U39" s="7">
        <f t="shared" si="17"/>
        <v>0.25397694507879864</v>
      </c>
      <c r="V39" s="93">
        <f t="shared" si="18"/>
        <v>6.7471080428000542E-3</v>
      </c>
    </row>
    <row r="40" spans="1:22" x14ac:dyDescent="0.25">
      <c r="A40" t="s">
        <v>180</v>
      </c>
      <c r="B40" s="72">
        <f t="shared" si="7"/>
        <v>44029.479166666664</v>
      </c>
      <c r="C40" s="45">
        <v>5</v>
      </c>
      <c r="D40" s="83">
        <v>1271.2</v>
      </c>
      <c r="E40" s="84">
        <v>243.91</v>
      </c>
      <c r="F40" s="75">
        <f t="shared" si="8"/>
        <v>2.4382528031909345E-3</v>
      </c>
      <c r="G40" s="75">
        <f t="shared" si="9"/>
        <v>2.4814475653632982E-3</v>
      </c>
      <c r="H40" s="99">
        <v>0.47916666666666669</v>
      </c>
      <c r="I40" s="76">
        <f>jar_information!M25</f>
        <v>44020.5</v>
      </c>
      <c r="J40" s="77">
        <f t="shared" si="1"/>
        <v>8.9791666666642413</v>
      </c>
      <c r="K40" s="77">
        <f t="shared" si="10"/>
        <v>215.49999999994179</v>
      </c>
      <c r="L40" s="78">
        <f>jar_information!H25</f>
        <v>1179.1604197901049</v>
      </c>
      <c r="M40" s="77">
        <f t="shared" si="11"/>
        <v>2.8750911989650225</v>
      </c>
      <c r="N40" s="77">
        <f t="shared" si="12"/>
        <v>5.2614168941059916</v>
      </c>
      <c r="O40" s="79">
        <f t="shared" si="2"/>
        <v>1.4349318802107249</v>
      </c>
      <c r="P40" s="80">
        <f t="shared" si="13"/>
        <v>0.36346703279238723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2438.2528031909346</v>
      </c>
      <c r="U40" s="7">
        <f t="shared" si="17"/>
        <v>0.24382528031909345</v>
      </c>
      <c r="V40" s="93">
        <f t="shared" si="18"/>
        <v>6.6586166135086423E-3</v>
      </c>
    </row>
    <row r="41" spans="1:22" x14ac:dyDescent="0.25">
      <c r="A41" t="s">
        <v>181</v>
      </c>
      <c r="B41" s="72">
        <f t="shared" si="7"/>
        <v>44029.479166666664</v>
      </c>
      <c r="C41" s="45">
        <v>5</v>
      </c>
      <c r="D41" s="83">
        <v>664.75</v>
      </c>
      <c r="E41" s="84">
        <v>137.69</v>
      </c>
      <c r="F41" s="75">
        <f t="shared" si="8"/>
        <v>1.267819895677016E-3</v>
      </c>
      <c r="G41" s="75">
        <f t="shared" si="9"/>
        <v>1.3691928973141251E-3</v>
      </c>
      <c r="H41" s="99">
        <v>0.47916666666666669</v>
      </c>
      <c r="I41" s="76">
        <f>jar_information!M26</f>
        <v>44020.5</v>
      </c>
      <c r="J41" s="77">
        <f t="shared" si="1"/>
        <v>8.9791666666642413</v>
      </c>
      <c r="K41" s="77">
        <f t="shared" si="10"/>
        <v>215.49999999994179</v>
      </c>
      <c r="L41" s="78">
        <f>jar_information!H26</f>
        <v>1179.1604197901049</v>
      </c>
      <c r="M41" s="77">
        <f t="shared" si="11"/>
        <v>1.4949630404047571</v>
      </c>
      <c r="N41" s="77">
        <f t="shared" si="12"/>
        <v>2.7357823639407055</v>
      </c>
      <c r="O41" s="79">
        <f t="shared" si="2"/>
        <v>0.74612246289291961</v>
      </c>
      <c r="P41" s="80">
        <f t="shared" si="13"/>
        <v>0.18899218940456752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1267.8198956770159</v>
      </c>
      <c r="U41" s="7">
        <f t="shared" si="17"/>
        <v>0.12678198956770159</v>
      </c>
      <c r="V41" s="93">
        <f t="shared" si="18"/>
        <v>3.4622852106409334E-3</v>
      </c>
    </row>
    <row r="42" spans="1:22" x14ac:dyDescent="0.25">
      <c r="A42" t="s">
        <v>182</v>
      </c>
      <c r="B42" s="72">
        <f t="shared" si="7"/>
        <v>44029.479166666664</v>
      </c>
      <c r="C42" s="45">
        <v>1</v>
      </c>
      <c r="D42" s="83">
        <v>541.96</v>
      </c>
      <c r="E42" s="84">
        <v>111.57</v>
      </c>
      <c r="F42" s="75">
        <f t="shared" si="8"/>
        <v>5.1541917637042819E-3</v>
      </c>
      <c r="G42" s="75">
        <f t="shared" si="9"/>
        <v>5.4784210894022771E-3</v>
      </c>
      <c r="H42" s="99">
        <v>0.47916666666666669</v>
      </c>
      <c r="I42" s="76">
        <f>jar_information!M27</f>
        <v>44020.5</v>
      </c>
      <c r="J42" s="77">
        <f t="shared" si="1"/>
        <v>8.9791666666642413</v>
      </c>
      <c r="K42" s="77">
        <f t="shared" si="10"/>
        <v>215.49999999994179</v>
      </c>
      <c r="L42" s="78">
        <f>jar_information!H27</f>
        <v>1173.7724550898204</v>
      </c>
      <c r="M42" s="77">
        <f t="shared" si="11"/>
        <v>6.0498483204869062</v>
      </c>
      <c r="N42" s="77">
        <f t="shared" si="12"/>
        <v>11.071222426491039</v>
      </c>
      <c r="O42" s="79">
        <f t="shared" si="2"/>
        <v>3.0194242981339192</v>
      </c>
      <c r="P42" s="80">
        <f t="shared" si="13"/>
        <v>0.76743605172873375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5154.1917637042816</v>
      </c>
      <c r="U42" s="7">
        <f t="shared" si="17"/>
        <v>0.51541917637042822</v>
      </c>
      <c r="V42" s="93">
        <f t="shared" si="18"/>
        <v>1.4011249643316634E-2</v>
      </c>
    </row>
    <row r="43" spans="1:22" x14ac:dyDescent="0.25">
      <c r="A43" t="s">
        <v>183</v>
      </c>
      <c r="B43" s="72">
        <f t="shared" si="7"/>
        <v>44029.479166666664</v>
      </c>
      <c r="C43" s="45">
        <v>3</v>
      </c>
      <c r="D43" s="83">
        <v>1243.4000000000001</v>
      </c>
      <c r="E43" s="84">
        <v>235.85</v>
      </c>
      <c r="F43" s="75">
        <f t="shared" si="8"/>
        <v>3.9743325299317206E-3</v>
      </c>
      <c r="G43" s="75">
        <f t="shared" si="9"/>
        <v>3.9950823411851692E-3</v>
      </c>
      <c r="H43" s="99">
        <v>0.47916666666666669</v>
      </c>
      <c r="I43" s="76">
        <f>jar_information!M28</f>
        <v>44020.5</v>
      </c>
      <c r="J43" s="77">
        <f t="shared" si="1"/>
        <v>8.9791666666642413</v>
      </c>
      <c r="K43" s="77">
        <f t="shared" si="10"/>
        <v>215.49999999994179</v>
      </c>
      <c r="L43" s="78">
        <f>jar_information!H28</f>
        <v>1173.7724550898204</v>
      </c>
      <c r="M43" s="77">
        <f t="shared" si="11"/>
        <v>4.664962051001293</v>
      </c>
      <c r="N43" s="77">
        <f t="shared" si="12"/>
        <v>8.5368805533323666</v>
      </c>
      <c r="O43" s="79">
        <f t="shared" si="2"/>
        <v>2.3282401509088273</v>
      </c>
      <c r="P43" s="80">
        <f t="shared" si="13"/>
        <v>0.59176030013206626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3974.3325299317207</v>
      </c>
      <c r="U43" s="7">
        <f t="shared" si="17"/>
        <v>0.39743325299317206</v>
      </c>
      <c r="V43" s="93">
        <f t="shared" si="18"/>
        <v>1.0803898612108846E-2</v>
      </c>
    </row>
    <row r="44" spans="1:22" ht="15.75" thickBot="1" x14ac:dyDescent="0.3">
      <c r="A44" t="s">
        <v>184</v>
      </c>
      <c r="B44" s="72">
        <f t="shared" si="7"/>
        <v>44029.479166666664</v>
      </c>
      <c r="C44" s="45">
        <v>5</v>
      </c>
      <c r="D44" s="129">
        <v>1257</v>
      </c>
      <c r="E44" s="130">
        <v>233.09</v>
      </c>
      <c r="F44" s="75">
        <f t="shared" si="8"/>
        <v>2.4108471682883085E-3</v>
      </c>
      <c r="G44" s="75">
        <f t="shared" si="9"/>
        <v>2.3681487938674211E-3</v>
      </c>
      <c r="H44" s="99">
        <v>0.47916666666666669</v>
      </c>
      <c r="I44" s="76">
        <f>jar_information!M29</f>
        <v>44020.5</v>
      </c>
      <c r="J44" s="77">
        <f t="shared" si="1"/>
        <v>8.9791666666642413</v>
      </c>
      <c r="K44" s="77">
        <f t="shared" si="10"/>
        <v>215.49999999994179</v>
      </c>
      <c r="L44" s="78">
        <f>jar_information!H29</f>
        <v>1173.7724550898204</v>
      </c>
      <c r="M44" s="77">
        <f t="shared" si="11"/>
        <v>2.8297859995681089</v>
      </c>
      <c r="N44" s="77">
        <f t="shared" si="12"/>
        <v>5.1785083792096396</v>
      </c>
      <c r="O44" s="79">
        <f t="shared" si="2"/>
        <v>1.4123204670571743</v>
      </c>
      <c r="P44" s="80">
        <f t="shared" si="13"/>
        <v>0.35896433756722945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2410.8471682883082</v>
      </c>
      <c r="U44" s="7">
        <f t="shared" si="17"/>
        <v>0.24108471682883084</v>
      </c>
      <c r="V44" s="93">
        <f t="shared" si="18"/>
        <v>6.553691262448055E-3</v>
      </c>
    </row>
  </sheetData>
  <conditionalFormatting sqref="O18:O44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G7" workbookViewId="0">
      <selection activeCell="AA16" sqref="AA16:AB44"/>
    </sheetView>
  </sheetViews>
  <sheetFormatPr baseColWidth="10" defaultRowHeight="15" x14ac:dyDescent="0.25"/>
  <sheetData>
    <row r="1" spans="1:28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8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8" x14ac:dyDescent="0.25">
      <c r="A3" s="45">
        <v>5</v>
      </c>
      <c r="B3" s="53">
        <v>44032</v>
      </c>
      <c r="C3" s="54">
        <v>2992</v>
      </c>
      <c r="D3" s="43">
        <v>1475.2</v>
      </c>
      <c r="E3" s="55">
        <v>272.52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8" x14ac:dyDescent="0.25">
      <c r="A4" s="45">
        <v>4.4000000000000004</v>
      </c>
      <c r="B4" s="53">
        <v>44032</v>
      </c>
      <c r="C4" s="54">
        <v>2992</v>
      </c>
      <c r="D4" s="55">
        <v>1320.6</v>
      </c>
      <c r="E4" s="55">
        <v>253.26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8" x14ac:dyDescent="0.25">
      <c r="A5" s="45">
        <v>4</v>
      </c>
      <c r="B5" s="53">
        <v>44032</v>
      </c>
      <c r="C5" s="54">
        <v>2992</v>
      </c>
      <c r="D5" s="43">
        <v>1191.8</v>
      </c>
      <c r="E5" s="55">
        <v>233.45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8" x14ac:dyDescent="0.25">
      <c r="A6" s="45">
        <v>3.4</v>
      </c>
      <c r="B6" s="53">
        <v>44032</v>
      </c>
      <c r="C6" s="54">
        <v>2992</v>
      </c>
      <c r="D6" s="55">
        <v>1024.5999999999999</v>
      </c>
      <c r="E6" s="55">
        <v>206.49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8" x14ac:dyDescent="0.25">
      <c r="A7" s="45">
        <v>3</v>
      </c>
      <c r="B7" s="53">
        <v>44032</v>
      </c>
      <c r="C7" s="54">
        <v>2992</v>
      </c>
      <c r="D7" s="43">
        <v>933.27</v>
      </c>
      <c r="E7" s="55">
        <v>175.24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8" x14ac:dyDescent="0.25">
      <c r="A8" s="45">
        <v>2.4</v>
      </c>
      <c r="B8" s="53">
        <v>44032</v>
      </c>
      <c r="C8" s="54">
        <v>2992</v>
      </c>
      <c r="D8" s="55">
        <v>737</v>
      </c>
      <c r="E8" s="55">
        <v>143.11000000000001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8" x14ac:dyDescent="0.25">
      <c r="A9" s="45">
        <v>2</v>
      </c>
      <c r="B9" s="53">
        <v>44032</v>
      </c>
      <c r="C9" s="54">
        <v>2992</v>
      </c>
      <c r="D9" s="43">
        <v>618.77</v>
      </c>
      <c r="E9" s="55">
        <v>127.9</v>
      </c>
      <c r="F9" s="56">
        <f t="shared" si="0"/>
        <v>5.984</v>
      </c>
      <c r="G9" s="59" t="s">
        <v>70</v>
      </c>
      <c r="H9" s="59"/>
      <c r="I9" s="60">
        <f>SLOPE(F3:F15,D3:D15)</f>
        <v>9.9767286502002363E-3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8" x14ac:dyDescent="0.25">
      <c r="A10" s="45">
        <v>1.4</v>
      </c>
      <c r="B10" s="53">
        <v>44032</v>
      </c>
      <c r="C10" s="54">
        <v>2992</v>
      </c>
      <c r="D10" s="43">
        <v>445.15</v>
      </c>
      <c r="E10" s="55">
        <v>90.715000000000003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-3.7363041286682552E-2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8" x14ac:dyDescent="0.25">
      <c r="A11" s="45">
        <v>1</v>
      </c>
      <c r="B11" s="53">
        <v>44032</v>
      </c>
      <c r="C11" s="54">
        <v>2992</v>
      </c>
      <c r="D11" s="43">
        <v>311.73</v>
      </c>
      <c r="E11" s="55">
        <v>67.28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8" x14ac:dyDescent="0.25">
      <c r="A12" s="61">
        <v>0.4</v>
      </c>
      <c r="B12" s="53">
        <v>44032</v>
      </c>
      <c r="C12" s="54">
        <v>2992</v>
      </c>
      <c r="D12" s="61">
        <v>118.02</v>
      </c>
      <c r="E12" s="61">
        <v>27.08</v>
      </c>
      <c r="F12" s="56">
        <f t="shared" si="0"/>
        <v>1.1968000000000001</v>
      </c>
      <c r="G12" s="62" t="s">
        <v>72</v>
      </c>
      <c r="H12" s="62"/>
      <c r="I12" s="63">
        <f>SLOPE(F3:F15,E3:E15)</f>
        <v>5.2878470865115816E-2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8" x14ac:dyDescent="0.25">
      <c r="A13" s="61">
        <v>0.2</v>
      </c>
      <c r="B13" s="53">
        <v>44032</v>
      </c>
      <c r="C13" s="54">
        <v>2992</v>
      </c>
      <c r="D13" s="61">
        <v>40.334000000000003</v>
      </c>
      <c r="E13" s="61">
        <v>10.833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-0.28194688813186541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8" x14ac:dyDescent="0.25">
      <c r="A14" s="61">
        <v>0.1</v>
      </c>
      <c r="B14" s="53">
        <v>44032</v>
      </c>
      <c r="C14" s="54">
        <v>2992</v>
      </c>
      <c r="D14" s="61">
        <v>19.423999999999999</v>
      </c>
      <c r="E14" s="61">
        <v>6.1420000000000003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9" t="s">
        <v>121</v>
      </c>
      <c r="X14" s="139" t="s">
        <v>122</v>
      </c>
      <c r="Y14" s="139" t="s">
        <v>121</v>
      </c>
      <c r="Z14" s="139" t="s">
        <v>122</v>
      </c>
    </row>
    <row r="15" spans="1:28" x14ac:dyDescent="0.25">
      <c r="A15" s="61">
        <v>0</v>
      </c>
      <c r="B15" s="53">
        <v>44032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9"/>
      <c r="X15" s="139"/>
      <c r="Y15" s="139"/>
      <c r="Z15" s="139"/>
    </row>
    <row r="16" spans="1:28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  <c r="AA16" s="160" t="s">
        <v>232</v>
      </c>
      <c r="AB16" s="160" t="s">
        <v>233</v>
      </c>
    </row>
    <row r="17" spans="1:28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8" x14ac:dyDescent="0.25">
      <c r="A18" s="29" t="s">
        <v>158</v>
      </c>
      <c r="B18" s="72">
        <f>$B$3+H18</f>
        <v>44032.5</v>
      </c>
      <c r="C18" s="45">
        <v>3</v>
      </c>
      <c r="D18" s="73">
        <v>949.61</v>
      </c>
      <c r="E18" s="74">
        <v>190.44</v>
      </c>
      <c r="F18" s="75">
        <f>((I$9*D18)+I$10)/C18/1000</f>
        <v>3.1455460840766549E-3</v>
      </c>
      <c r="G18" s="75">
        <f>((I$12*E18)+I$13)/C18/1000</f>
        <v>3.2627430344735965E-3</v>
      </c>
      <c r="H18" s="99">
        <v>0.5</v>
      </c>
      <c r="I18" s="76">
        <f>jar_information!M3</f>
        <v>44020.5</v>
      </c>
      <c r="J18" s="77">
        <f t="shared" ref="J18:J44" si="1">B18-I18</f>
        <v>12</v>
      </c>
      <c r="K18" s="77">
        <f>J18*24</f>
        <v>288</v>
      </c>
      <c r="L18" s="78">
        <f>jar_information!H3</f>
        <v>1189.984962406015</v>
      </c>
      <c r="M18" s="77">
        <f>F18*L18</f>
        <v>3.743152538606346</v>
      </c>
      <c r="N18" s="77">
        <f>M18*1.83</f>
        <v>6.849969145649613</v>
      </c>
      <c r="O18" s="79">
        <f t="shared" ref="O18:O44" si="2">N18*(12/(12+(16*2)))</f>
        <v>1.8681734033589852</v>
      </c>
      <c r="P18" s="80">
        <f>O18*(400/(400+L18))</f>
        <v>0.46998517533952189</v>
      </c>
      <c r="Q18" s="81"/>
      <c r="R18" s="81">
        <f>Q18/314.7</f>
        <v>0</v>
      </c>
      <c r="S18" s="81">
        <f>R18/P18*100</f>
        <v>0</v>
      </c>
      <c r="T18" s="82">
        <f>F18*1000000</f>
        <v>3145.546084076655</v>
      </c>
      <c r="U18" s="7">
        <f>M18/L18*100</f>
        <v>0.31455460840766547</v>
      </c>
      <c r="V18" s="93">
        <f>O18/K18</f>
        <v>6.4867132061075874E-3</v>
      </c>
      <c r="W18" s="100">
        <f t="shared" ref="W18:W23" si="3">V18*24*5</f>
        <v>0.77840558473291055</v>
      </c>
      <c r="X18" s="100">
        <f t="shared" ref="X18:X23" si="4">V18*24*7</f>
        <v>1.0897678186260746</v>
      </c>
      <c r="Y18" s="101">
        <f t="shared" ref="Y18:Y23" si="5">W18*(400/(400+L18))</f>
        <v>0.19582715639146747</v>
      </c>
      <c r="Z18" s="101">
        <f t="shared" ref="Z18:Z29" si="6">X18*(400/(400+L18))</f>
        <v>0.27415801894805442</v>
      </c>
    </row>
    <row r="19" spans="1:28" x14ac:dyDescent="0.25">
      <c r="A19" s="29" t="s">
        <v>159</v>
      </c>
      <c r="B19" s="72">
        <f t="shared" ref="B19:B44" si="7">$B$3+H19</f>
        <v>44032.5</v>
      </c>
      <c r="C19" s="45">
        <v>3</v>
      </c>
      <c r="D19" s="83">
        <v>554.37</v>
      </c>
      <c r="E19" s="84">
        <v>112.11</v>
      </c>
      <c r="F19" s="75">
        <f t="shared" ref="F19:F44" si="8">((I$9*D19)+I$10)/C19/1000</f>
        <v>1.8311453401749409E-3</v>
      </c>
      <c r="G19" s="75">
        <f t="shared" ref="G19:G44" si="9">((I$12*E19)+I$13)/C19/1000</f>
        <v>1.8820861601854231E-3</v>
      </c>
      <c r="H19" s="99">
        <v>0.5</v>
      </c>
      <c r="I19" s="76">
        <f>jar_information!M4</f>
        <v>44020.5</v>
      </c>
      <c r="J19" s="77">
        <f t="shared" si="1"/>
        <v>12</v>
      </c>
      <c r="K19" s="77">
        <f t="shared" ref="K19:K44" si="10">J19*24</f>
        <v>288</v>
      </c>
      <c r="L19" s="78">
        <f>jar_information!H4</f>
        <v>1184.5645645645645</v>
      </c>
      <c r="M19" s="77">
        <f t="shared" ref="M19:M44" si="11">F19*L19</f>
        <v>2.1691098825387605</v>
      </c>
      <c r="N19" s="77">
        <f t="shared" ref="N19:N44" si="12">M19*1.83</f>
        <v>3.9694710850459316</v>
      </c>
      <c r="O19" s="79">
        <f t="shared" si="2"/>
        <v>1.082583023194345</v>
      </c>
      <c r="P19" s="80">
        <f t="shared" ref="P19:P44" si="13">O19*(400/(400+L19))</f>
        <v>0.2732821489017298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1831.1453401749409</v>
      </c>
      <c r="U19" s="7">
        <f t="shared" ref="U19:U44" si="17">M19/L19*100</f>
        <v>0.18311453401749411</v>
      </c>
      <c r="V19" s="93">
        <f t="shared" ref="V19:V44" si="18">O19/K19</f>
        <v>3.7589688305359201E-3</v>
      </c>
      <c r="W19" s="100">
        <f t="shared" si="3"/>
        <v>0.45107625966431042</v>
      </c>
      <c r="X19" s="100">
        <f t="shared" si="4"/>
        <v>0.63150676353003465</v>
      </c>
      <c r="Y19" s="101">
        <f t="shared" si="5"/>
        <v>0.11386756204238743</v>
      </c>
      <c r="Z19" s="101">
        <f t="shared" si="6"/>
        <v>0.15941458685934243</v>
      </c>
    </row>
    <row r="20" spans="1:28" x14ac:dyDescent="0.25">
      <c r="A20" s="29" t="s">
        <v>160</v>
      </c>
      <c r="B20" s="72">
        <f t="shared" si="7"/>
        <v>44032.5</v>
      </c>
      <c r="C20" s="45">
        <v>5</v>
      </c>
      <c r="D20" s="83">
        <v>674.92</v>
      </c>
      <c r="E20" s="84">
        <v>129.96</v>
      </c>
      <c r="F20" s="75">
        <f t="shared" si="8"/>
        <v>1.3392261318612921E-3</v>
      </c>
      <c r="G20" s="75">
        <f t="shared" si="9"/>
        <v>1.3180278370997173E-3</v>
      </c>
      <c r="H20" s="99">
        <v>0.5</v>
      </c>
      <c r="I20" s="76">
        <f>jar_information!M5</f>
        <v>44020.5</v>
      </c>
      <c r="J20" s="77">
        <f t="shared" si="1"/>
        <v>12</v>
      </c>
      <c r="K20" s="77">
        <f t="shared" si="10"/>
        <v>288</v>
      </c>
      <c r="L20" s="78">
        <f>jar_information!H5</f>
        <v>1189.984962406015</v>
      </c>
      <c r="M20" s="77">
        <f t="shared" si="11"/>
        <v>1.5936589581761125</v>
      </c>
      <c r="N20" s="77">
        <f t="shared" si="12"/>
        <v>2.916395893462286</v>
      </c>
      <c r="O20" s="79">
        <f t="shared" si="2"/>
        <v>0.79538069821698698</v>
      </c>
      <c r="P20" s="80">
        <f t="shared" si="13"/>
        <v>0.2000976655812875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1339.2261318612921</v>
      </c>
      <c r="U20" s="7">
        <f t="shared" si="17"/>
        <v>0.13392261318612922</v>
      </c>
      <c r="V20" s="93">
        <f t="shared" si="18"/>
        <v>2.7617385354756492E-3</v>
      </c>
      <c r="W20" s="100">
        <f t="shared" si="3"/>
        <v>0.3314086242570779</v>
      </c>
      <c r="X20" s="100">
        <f t="shared" si="4"/>
        <v>0.46397207395990903</v>
      </c>
      <c r="Y20" s="101">
        <f t="shared" si="5"/>
        <v>8.3374027325536462E-2</v>
      </c>
      <c r="Z20" s="101">
        <f t="shared" si="6"/>
        <v>0.11672363825575104</v>
      </c>
    </row>
    <row r="21" spans="1:28" x14ac:dyDescent="0.25">
      <c r="A21" s="29" t="s">
        <v>161</v>
      </c>
      <c r="B21" s="72">
        <f t="shared" si="7"/>
        <v>44032.5</v>
      </c>
      <c r="C21" s="45">
        <v>2</v>
      </c>
      <c r="D21" s="83">
        <v>904.48</v>
      </c>
      <c r="E21" s="84">
        <v>180.51</v>
      </c>
      <c r="F21" s="75">
        <f t="shared" si="8"/>
        <v>4.4931942441232128E-3</v>
      </c>
      <c r="G21" s="75">
        <f t="shared" si="9"/>
        <v>4.6315729438650951E-3</v>
      </c>
      <c r="H21" s="99">
        <v>0.5</v>
      </c>
      <c r="I21" s="76">
        <f>jar_information!M6</f>
        <v>44020.5</v>
      </c>
      <c r="J21" s="77">
        <f t="shared" si="1"/>
        <v>12</v>
      </c>
      <c r="K21" s="77">
        <f t="shared" si="10"/>
        <v>288</v>
      </c>
      <c r="L21" s="78">
        <f>jar_information!H6</f>
        <v>1184.5645645645645</v>
      </c>
      <c r="M21" s="77">
        <f t="shared" si="11"/>
        <v>5.3224786832938209</v>
      </c>
      <c r="N21" s="77">
        <f t="shared" si="12"/>
        <v>9.7401359904276923</v>
      </c>
      <c r="O21" s="79">
        <f t="shared" si="2"/>
        <v>2.6564007246620975</v>
      </c>
      <c r="P21" s="80">
        <f t="shared" si="13"/>
        <v>0.67056926150360352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4493.1942441232131</v>
      </c>
      <c r="U21" s="7">
        <f t="shared" si="17"/>
        <v>0.44931942441232126</v>
      </c>
      <c r="V21" s="93">
        <f t="shared" si="18"/>
        <v>9.2236136272989492E-3</v>
      </c>
      <c r="W21" s="100">
        <f t="shared" si="3"/>
        <v>1.1068336352758741</v>
      </c>
      <c r="X21" s="100">
        <f t="shared" si="4"/>
        <v>1.5495670893862235</v>
      </c>
      <c r="Y21" s="101">
        <f t="shared" si="5"/>
        <v>0.27940385895983483</v>
      </c>
      <c r="Z21" s="101">
        <f t="shared" si="6"/>
        <v>0.39116540254376869</v>
      </c>
    </row>
    <row r="22" spans="1:28" x14ac:dyDescent="0.25">
      <c r="A22" s="29" t="s">
        <v>162</v>
      </c>
      <c r="B22" s="72">
        <f t="shared" si="7"/>
        <v>44032.5</v>
      </c>
      <c r="C22" s="45">
        <v>2</v>
      </c>
      <c r="D22" s="83">
        <v>602.29</v>
      </c>
      <c r="E22" s="84">
        <v>122.22</v>
      </c>
      <c r="F22" s="75">
        <f t="shared" si="8"/>
        <v>2.9857604287212088E-3</v>
      </c>
      <c r="G22" s="75">
        <f t="shared" si="9"/>
        <v>3.0904299105012946E-3</v>
      </c>
      <c r="H22" s="99">
        <v>0.5</v>
      </c>
      <c r="I22" s="76">
        <f>jar_information!M7</f>
        <v>44020.5</v>
      </c>
      <c r="J22" s="77">
        <f t="shared" si="1"/>
        <v>12</v>
      </c>
      <c r="K22" s="77">
        <f t="shared" si="10"/>
        <v>288</v>
      </c>
      <c r="L22" s="78">
        <f>jar_information!H7</f>
        <v>1184.5645645645645</v>
      </c>
      <c r="M22" s="77">
        <f t="shared" si="11"/>
        <v>3.5368260021422464</v>
      </c>
      <c r="N22" s="77">
        <f t="shared" si="12"/>
        <v>6.4723915839203112</v>
      </c>
      <c r="O22" s="79">
        <f t="shared" si="2"/>
        <v>1.7651977047055394</v>
      </c>
      <c r="P22" s="80">
        <f t="shared" si="13"/>
        <v>0.44559817736189566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2985.7604287212089</v>
      </c>
      <c r="U22" s="7">
        <f t="shared" si="17"/>
        <v>0.29857604287212086</v>
      </c>
      <c r="V22" s="93">
        <f t="shared" si="18"/>
        <v>6.1291586968942342E-3</v>
      </c>
      <c r="W22" s="100">
        <f t="shared" si="3"/>
        <v>0.73549904362730811</v>
      </c>
      <c r="X22" s="100">
        <f t="shared" si="4"/>
        <v>1.0296986610782315</v>
      </c>
      <c r="Y22" s="101">
        <f t="shared" si="5"/>
        <v>0.18566590723412321</v>
      </c>
      <c r="Z22" s="101">
        <f t="shared" si="6"/>
        <v>0.25993227012777254</v>
      </c>
    </row>
    <row r="23" spans="1:28" x14ac:dyDescent="0.25">
      <c r="A23" s="29" t="s">
        <v>163</v>
      </c>
      <c r="B23" s="72">
        <f t="shared" si="7"/>
        <v>44032.5</v>
      </c>
      <c r="C23" s="45">
        <v>3</v>
      </c>
      <c r="D23" s="83">
        <v>712.73</v>
      </c>
      <c r="E23" s="84">
        <v>138.84</v>
      </c>
      <c r="F23" s="75">
        <f t="shared" si="8"/>
        <v>2.3577835898568444E-3</v>
      </c>
      <c r="G23" s="75">
        <f t="shared" si="9"/>
        <v>2.3532333355936047E-3</v>
      </c>
      <c r="H23" s="99">
        <v>0.5</v>
      </c>
      <c r="I23" s="76">
        <f>jar_information!M8</f>
        <v>44020.5</v>
      </c>
      <c r="J23" s="77">
        <f t="shared" si="1"/>
        <v>12</v>
      </c>
      <c r="K23" s="77">
        <f t="shared" si="10"/>
        <v>288</v>
      </c>
      <c r="L23" s="78">
        <f>jar_information!H8</f>
        <v>1189.984962406015</v>
      </c>
      <c r="M23" s="77">
        <f t="shared" si="11"/>
        <v>2.805727016537316</v>
      </c>
      <c r="N23" s="77">
        <f t="shared" si="12"/>
        <v>5.1344804402632889</v>
      </c>
      <c r="O23" s="79">
        <f t="shared" si="2"/>
        <v>1.4003128473445332</v>
      </c>
      <c r="P23" s="80">
        <f t="shared" si="13"/>
        <v>0.35228329335279646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2357.7835898568442</v>
      </c>
      <c r="U23" s="7">
        <f t="shared" si="17"/>
        <v>0.23577835898568444</v>
      </c>
      <c r="V23" s="93">
        <f t="shared" si="18"/>
        <v>4.8621973866129625E-3</v>
      </c>
      <c r="W23" s="100">
        <f t="shared" si="3"/>
        <v>0.5834636863935555</v>
      </c>
      <c r="X23" s="100">
        <f t="shared" si="4"/>
        <v>0.8168491609509777</v>
      </c>
      <c r="Y23" s="101">
        <f t="shared" si="5"/>
        <v>0.14678470556366519</v>
      </c>
      <c r="Z23" s="101">
        <f t="shared" si="6"/>
        <v>0.20549858778913127</v>
      </c>
    </row>
    <row r="24" spans="1:28" x14ac:dyDescent="0.25">
      <c r="A24" s="29" t="s">
        <v>164</v>
      </c>
      <c r="B24" s="72">
        <f t="shared" si="7"/>
        <v>44032.5</v>
      </c>
      <c r="C24" s="45"/>
      <c r="D24" s="83"/>
      <c r="E24" s="84"/>
      <c r="F24" s="75" t="e">
        <f t="shared" si="8"/>
        <v>#DIV/0!</v>
      </c>
      <c r="G24" s="75" t="e">
        <f t="shared" si="9"/>
        <v>#DIV/0!</v>
      </c>
      <c r="H24" s="99">
        <v>0.5</v>
      </c>
      <c r="I24" s="76">
        <f>jar_information!M9</f>
        <v>44020.5</v>
      </c>
      <c r="J24" s="77">
        <f t="shared" si="1"/>
        <v>12</v>
      </c>
      <c r="K24" s="77">
        <f t="shared" si="10"/>
        <v>288</v>
      </c>
      <c r="L24" s="78">
        <f>jar_information!H9</f>
        <v>1152.3809523809523</v>
      </c>
      <c r="M24" s="77" t="e">
        <f t="shared" si="11"/>
        <v>#DIV/0!</v>
      </c>
      <c r="N24" s="77" t="e">
        <f t="shared" si="12"/>
        <v>#DIV/0!</v>
      </c>
      <c r="O24" s="79" t="e">
        <f t="shared" si="2"/>
        <v>#DIV/0!</v>
      </c>
      <c r="P24" s="80" t="e">
        <f t="shared" si="13"/>
        <v>#DIV/0!</v>
      </c>
      <c r="Q24" s="81"/>
      <c r="R24" s="81">
        <f t="shared" si="14"/>
        <v>0</v>
      </c>
      <c r="S24" s="81" t="e">
        <f t="shared" si="15"/>
        <v>#DIV/0!</v>
      </c>
      <c r="T24" s="82" t="e">
        <f t="shared" si="16"/>
        <v>#DIV/0!</v>
      </c>
      <c r="U24" s="7" t="e">
        <f t="shared" si="17"/>
        <v>#DIV/0!</v>
      </c>
      <c r="V24" s="93" t="e">
        <f t="shared" si="18"/>
        <v>#DIV/0!</v>
      </c>
      <c r="W24" s="100" t="e">
        <f>V24*24*5</f>
        <v>#DIV/0!</v>
      </c>
      <c r="X24" s="100" t="e">
        <f>V24*24*7</f>
        <v>#DIV/0!</v>
      </c>
      <c r="Y24" s="101" t="e">
        <f>W24*(400/(400+L24))</f>
        <v>#DIV/0!</v>
      </c>
      <c r="Z24" s="101" t="e">
        <f t="shared" si="6"/>
        <v>#DIV/0!</v>
      </c>
      <c r="AA24" s="136">
        <v>44029.625</v>
      </c>
      <c r="AB24" t="s">
        <v>235</v>
      </c>
    </row>
    <row r="25" spans="1:28" x14ac:dyDescent="0.25">
      <c r="A25" s="29" t="s">
        <v>165</v>
      </c>
      <c r="B25" s="72">
        <f t="shared" si="7"/>
        <v>44032.5</v>
      </c>
      <c r="C25" s="45"/>
      <c r="D25" s="83"/>
      <c r="E25" s="84"/>
      <c r="F25" s="75" t="e">
        <f t="shared" si="8"/>
        <v>#DIV/0!</v>
      </c>
      <c r="G25" s="75" t="e">
        <f t="shared" si="9"/>
        <v>#DIV/0!</v>
      </c>
      <c r="H25" s="99">
        <v>0.5</v>
      </c>
      <c r="I25" s="76">
        <f>jar_information!M10</f>
        <v>44020.5</v>
      </c>
      <c r="J25" s="77">
        <f t="shared" si="1"/>
        <v>12</v>
      </c>
      <c r="K25" s="77">
        <f t="shared" si="10"/>
        <v>288</v>
      </c>
      <c r="L25" s="78">
        <f>jar_information!H10</f>
        <v>1189.984962406015</v>
      </c>
      <c r="M25" s="77" t="e">
        <f t="shared" si="11"/>
        <v>#DIV/0!</v>
      </c>
      <c r="N25" s="77" t="e">
        <f t="shared" si="12"/>
        <v>#DIV/0!</v>
      </c>
      <c r="O25" s="79" t="e">
        <f t="shared" si="2"/>
        <v>#DIV/0!</v>
      </c>
      <c r="P25" s="80" t="e">
        <f t="shared" si="13"/>
        <v>#DIV/0!</v>
      </c>
      <c r="Q25" s="81"/>
      <c r="R25" s="81">
        <f t="shared" si="14"/>
        <v>0</v>
      </c>
      <c r="S25" s="81" t="e">
        <f t="shared" si="15"/>
        <v>#DIV/0!</v>
      </c>
      <c r="T25" s="82" t="e">
        <f t="shared" si="16"/>
        <v>#DIV/0!</v>
      </c>
      <c r="U25" s="7" t="e">
        <f t="shared" si="17"/>
        <v>#DIV/0!</v>
      </c>
      <c r="V25" s="93" t="e">
        <f t="shared" si="18"/>
        <v>#DIV/0!</v>
      </c>
      <c r="W25" s="100" t="e">
        <f t="shared" ref="W25:W29" si="19">V25*24*5</f>
        <v>#DIV/0!</v>
      </c>
      <c r="X25" s="100" t="e">
        <f t="shared" ref="X25:X29" si="20">V25*24*7</f>
        <v>#DIV/0!</v>
      </c>
      <c r="Y25" s="101" t="e">
        <f t="shared" ref="Y25:Y29" si="21">W25*(400/(400+L25))</f>
        <v>#DIV/0!</v>
      </c>
      <c r="Z25" s="101" t="e">
        <f t="shared" si="6"/>
        <v>#DIV/0!</v>
      </c>
      <c r="AA25" s="136">
        <v>44029.625</v>
      </c>
      <c r="AB25" t="s">
        <v>234</v>
      </c>
    </row>
    <row r="26" spans="1:28" x14ac:dyDescent="0.25">
      <c r="A26" s="29" t="s">
        <v>166</v>
      </c>
      <c r="B26" s="72">
        <f t="shared" si="7"/>
        <v>44032.5</v>
      </c>
      <c r="C26" s="45">
        <v>3</v>
      </c>
      <c r="D26" s="83">
        <v>1181.0999999999999</v>
      </c>
      <c r="E26" s="84">
        <v>225.73</v>
      </c>
      <c r="F26" s="75">
        <f t="shared" si="8"/>
        <v>3.915383722488272E-3</v>
      </c>
      <c r="G26" s="75">
        <f t="shared" si="9"/>
        <v>3.8847701134169092E-3</v>
      </c>
      <c r="H26" s="99">
        <v>0.5</v>
      </c>
      <c r="I26" s="76">
        <f>jar_information!M11</f>
        <v>44020.5</v>
      </c>
      <c r="J26" s="77">
        <f t="shared" si="1"/>
        <v>12</v>
      </c>
      <c r="K26" s="77">
        <f t="shared" si="10"/>
        <v>288</v>
      </c>
      <c r="L26" s="78">
        <f>jar_information!H11</f>
        <v>1184.5645645645645</v>
      </c>
      <c r="M26" s="77">
        <f t="shared" si="11"/>
        <v>4.6380248143325034</v>
      </c>
      <c r="N26" s="77">
        <f t="shared" si="12"/>
        <v>8.4875854102284816</v>
      </c>
      <c r="O26" s="79">
        <f t="shared" si="2"/>
        <v>2.314796020971404</v>
      </c>
      <c r="P26" s="80">
        <f t="shared" si="13"/>
        <v>0.5843361823776505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3915.3837224882723</v>
      </c>
      <c r="U26" s="7">
        <f t="shared" si="17"/>
        <v>0.3915383722488272</v>
      </c>
      <c r="V26" s="93">
        <f t="shared" si="18"/>
        <v>8.037486183928487E-3</v>
      </c>
      <c r="W26" s="100">
        <f t="shared" si="19"/>
        <v>0.96449834207141838</v>
      </c>
      <c r="X26" s="100">
        <f t="shared" si="20"/>
        <v>1.3502976788999859</v>
      </c>
      <c r="Y26" s="101">
        <f t="shared" si="21"/>
        <v>0.24347340932402103</v>
      </c>
      <c r="Z26" s="101">
        <f t="shared" si="6"/>
        <v>0.3408627730536295</v>
      </c>
    </row>
    <row r="27" spans="1:28" x14ac:dyDescent="0.25">
      <c r="A27" s="29" t="s">
        <v>167</v>
      </c>
      <c r="B27" s="72">
        <f t="shared" si="7"/>
        <v>44032.5</v>
      </c>
      <c r="C27" s="45">
        <v>1</v>
      </c>
      <c r="D27" s="83">
        <v>620.61</v>
      </c>
      <c r="E27" s="84">
        <v>124.33</v>
      </c>
      <c r="F27" s="75">
        <f t="shared" si="8"/>
        <v>6.1542945263140863E-3</v>
      </c>
      <c r="G27" s="75">
        <f t="shared" si="9"/>
        <v>6.2924333945279833E-3</v>
      </c>
      <c r="H27" s="99">
        <v>0.5</v>
      </c>
      <c r="I27" s="76">
        <f>jar_information!M12</f>
        <v>44020.5</v>
      </c>
      <c r="J27" s="77">
        <f t="shared" si="1"/>
        <v>12</v>
      </c>
      <c r="K27" s="77">
        <f t="shared" si="10"/>
        <v>288</v>
      </c>
      <c r="L27" s="78">
        <f>jar_information!H12</f>
        <v>1184.5645645645645</v>
      </c>
      <c r="M27" s="77">
        <f t="shared" si="11"/>
        <v>7.2901592157653283</v>
      </c>
      <c r="N27" s="77">
        <f t="shared" si="12"/>
        <v>13.34099136485055</v>
      </c>
      <c r="O27" s="79">
        <f t="shared" si="2"/>
        <v>3.6384521904137861</v>
      </c>
      <c r="P27" s="80">
        <f t="shared" si="13"/>
        <v>0.91847369852389105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6154.2945263140864</v>
      </c>
      <c r="U27" s="7">
        <f t="shared" si="17"/>
        <v>0.61542945263140858</v>
      </c>
      <c r="V27" s="93">
        <f t="shared" si="18"/>
        <v>1.2633514550047869E-2</v>
      </c>
      <c r="W27" s="100">
        <f t="shared" si="19"/>
        <v>1.5160217460057444</v>
      </c>
      <c r="X27" s="100">
        <f t="shared" si="20"/>
        <v>2.122430444408042</v>
      </c>
      <c r="Y27" s="101">
        <f t="shared" si="21"/>
        <v>0.38269737438495466</v>
      </c>
      <c r="Z27" s="101">
        <f t="shared" si="6"/>
        <v>0.5357763241389365</v>
      </c>
    </row>
    <row r="28" spans="1:28" x14ac:dyDescent="0.25">
      <c r="A28" s="29" t="s">
        <v>168</v>
      </c>
      <c r="B28" s="72">
        <f t="shared" si="7"/>
        <v>44032.5</v>
      </c>
      <c r="C28" s="45">
        <v>3</v>
      </c>
      <c r="D28" s="83">
        <v>1117.7</v>
      </c>
      <c r="E28" s="84">
        <v>224.68</v>
      </c>
      <c r="F28" s="75">
        <f t="shared" si="8"/>
        <v>3.7045421903473741E-3</v>
      </c>
      <c r="G28" s="75">
        <f t="shared" si="9"/>
        <v>3.8662626486141191E-3</v>
      </c>
      <c r="H28" s="99">
        <v>0.5</v>
      </c>
      <c r="I28" s="76">
        <f>jar_information!M13</f>
        <v>44020.5</v>
      </c>
      <c r="J28" s="77">
        <f t="shared" si="1"/>
        <v>12</v>
      </c>
      <c r="K28" s="77">
        <f t="shared" si="10"/>
        <v>288</v>
      </c>
      <c r="L28" s="78">
        <f>jar_information!H13</f>
        <v>1173.7724550898204</v>
      </c>
      <c r="M28" s="77">
        <f t="shared" si="11"/>
        <v>4.3482895817478582</v>
      </c>
      <c r="N28" s="77">
        <f t="shared" si="12"/>
        <v>7.9573699345985807</v>
      </c>
      <c r="O28" s="79">
        <f t="shared" si="2"/>
        <v>2.1701918003450671</v>
      </c>
      <c r="P28" s="80">
        <f t="shared" si="13"/>
        <v>0.55158972781009996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3704.5421903473739</v>
      </c>
      <c r="U28" s="7">
        <f t="shared" si="17"/>
        <v>0.37045421903473746</v>
      </c>
      <c r="V28" s="93">
        <f t="shared" si="18"/>
        <v>7.5353881956425938E-3</v>
      </c>
      <c r="W28" s="100">
        <f t="shared" si="19"/>
        <v>0.90424658347711129</v>
      </c>
      <c r="X28" s="100">
        <f t="shared" si="20"/>
        <v>1.2659452168679559</v>
      </c>
      <c r="Y28" s="101">
        <f t="shared" si="21"/>
        <v>0.22982905325420833</v>
      </c>
      <c r="Z28" s="101">
        <f t="shared" si="6"/>
        <v>0.32176067455589169</v>
      </c>
    </row>
    <row r="29" spans="1:28" x14ac:dyDescent="0.25">
      <c r="A29" s="29" t="s">
        <v>169</v>
      </c>
      <c r="B29" s="72">
        <f t="shared" si="7"/>
        <v>44032.5</v>
      </c>
      <c r="C29" s="45">
        <v>3</v>
      </c>
      <c r="D29" s="83">
        <v>689.88</v>
      </c>
      <c r="E29" s="84">
        <v>132.54</v>
      </c>
      <c r="F29" s="75">
        <f t="shared" si="8"/>
        <v>2.2817941733044855E-3</v>
      </c>
      <c r="G29" s="75">
        <f t="shared" si="9"/>
        <v>2.2421885467768612E-3</v>
      </c>
      <c r="H29" s="99">
        <v>0.5</v>
      </c>
      <c r="I29" s="76">
        <f>jar_information!M14</f>
        <v>44020.5</v>
      </c>
      <c r="J29" s="77">
        <f t="shared" si="1"/>
        <v>12</v>
      </c>
      <c r="K29" s="77">
        <f t="shared" si="10"/>
        <v>288</v>
      </c>
      <c r="L29" s="78">
        <f>jar_information!H14</f>
        <v>1173.7724550898204</v>
      </c>
      <c r="M29" s="77">
        <f t="shared" si="11"/>
        <v>2.6783071488092531</v>
      </c>
      <c r="N29" s="77">
        <f t="shared" si="12"/>
        <v>4.9013020823209335</v>
      </c>
      <c r="O29" s="79">
        <f t="shared" si="2"/>
        <v>1.3367187497238908</v>
      </c>
      <c r="P29" s="80">
        <f t="shared" si="13"/>
        <v>0.33974892504967624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2281.7941733044854</v>
      </c>
      <c r="U29" s="7">
        <f t="shared" si="17"/>
        <v>0.22817941733044855</v>
      </c>
      <c r="V29" s="93">
        <f t="shared" si="18"/>
        <v>4.6413845476523984E-3</v>
      </c>
      <c r="W29" s="100">
        <f t="shared" si="19"/>
        <v>0.55696614571828784</v>
      </c>
      <c r="X29" s="100">
        <f t="shared" si="20"/>
        <v>0.77975260400560298</v>
      </c>
      <c r="Y29" s="101">
        <f t="shared" si="21"/>
        <v>0.14156205210403178</v>
      </c>
      <c r="Z29" s="101">
        <f t="shared" si="6"/>
        <v>0.19818687294564447</v>
      </c>
    </row>
    <row r="30" spans="1:28" x14ac:dyDescent="0.25">
      <c r="A30" t="s">
        <v>170</v>
      </c>
      <c r="B30" s="72">
        <f t="shared" si="7"/>
        <v>44032.5</v>
      </c>
      <c r="C30" s="45">
        <v>3</v>
      </c>
      <c r="D30" s="83">
        <v>1268</v>
      </c>
      <c r="E30" s="84">
        <v>245.92</v>
      </c>
      <c r="F30" s="75">
        <f t="shared" si="8"/>
        <v>4.2043762957224059E-3</v>
      </c>
      <c r="G30" s="75">
        <f t="shared" si="9"/>
        <v>4.2406422223391395E-3</v>
      </c>
      <c r="H30" s="99">
        <v>0.5</v>
      </c>
      <c r="I30" s="76">
        <f>jar_information!M15</f>
        <v>44020.5</v>
      </c>
      <c r="J30" s="77">
        <f t="shared" si="1"/>
        <v>12</v>
      </c>
      <c r="K30" s="77">
        <f t="shared" si="10"/>
        <v>288</v>
      </c>
      <c r="L30" s="78">
        <f>jar_information!H15</f>
        <v>1168.4005979073243</v>
      </c>
      <c r="M30" s="77">
        <f t="shared" si="11"/>
        <v>4.91239577774944</v>
      </c>
      <c r="N30" s="77">
        <f t="shared" si="12"/>
        <v>8.9896842732814761</v>
      </c>
      <c r="O30" s="79">
        <f t="shared" si="2"/>
        <v>2.4517320745313116</v>
      </c>
      <c r="P30" s="80">
        <f t="shared" si="13"/>
        <v>0.62528210657470884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4204.3762957224062</v>
      </c>
      <c r="U30" s="7">
        <f t="shared" si="17"/>
        <v>0.42043762957224057</v>
      </c>
      <c r="V30" s="93">
        <f t="shared" si="18"/>
        <v>8.5129585921226089E-3</v>
      </c>
    </row>
    <row r="31" spans="1:28" x14ac:dyDescent="0.25">
      <c r="A31" t="s">
        <v>171</v>
      </c>
      <c r="B31" s="72">
        <f t="shared" si="7"/>
        <v>44032.5</v>
      </c>
      <c r="C31" s="45">
        <v>1</v>
      </c>
      <c r="D31" s="83">
        <v>568.01</v>
      </c>
      <c r="E31" s="84">
        <v>118.25</v>
      </c>
      <c r="F31" s="75">
        <f t="shared" si="8"/>
        <v>5.6295185993135537E-3</v>
      </c>
      <c r="G31" s="75">
        <f t="shared" si="9"/>
        <v>5.9709322916680803E-3</v>
      </c>
      <c r="H31" s="99">
        <v>0.5</v>
      </c>
      <c r="I31" s="76">
        <f>jar_information!M16</f>
        <v>44020.5</v>
      </c>
      <c r="J31" s="77">
        <f t="shared" si="1"/>
        <v>12</v>
      </c>
      <c r="K31" s="77">
        <f t="shared" si="10"/>
        <v>288</v>
      </c>
      <c r="L31" s="78">
        <f>jar_information!H16</f>
        <v>1179.1604197901049</v>
      </c>
      <c r="M31" s="77">
        <f t="shared" si="11"/>
        <v>6.6381055147827732</v>
      </c>
      <c r="N31" s="77">
        <f t="shared" si="12"/>
        <v>12.147733092052475</v>
      </c>
      <c r="O31" s="79">
        <f t="shared" si="2"/>
        <v>3.3130181160143111</v>
      </c>
      <c r="P31" s="80">
        <f t="shared" si="13"/>
        <v>0.8391846894072138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5629.5185993135538</v>
      </c>
      <c r="U31" s="7">
        <f t="shared" si="17"/>
        <v>0.56295185993135533</v>
      </c>
      <c r="V31" s="93">
        <f t="shared" si="18"/>
        <v>1.1503535125049692E-2</v>
      </c>
    </row>
    <row r="32" spans="1:28" x14ac:dyDescent="0.25">
      <c r="A32" t="s">
        <v>172</v>
      </c>
      <c r="B32" s="72">
        <f t="shared" si="7"/>
        <v>44032.5</v>
      </c>
      <c r="C32" s="45">
        <v>1</v>
      </c>
      <c r="D32" s="83">
        <v>535.37</v>
      </c>
      <c r="E32" s="84">
        <v>116.69</v>
      </c>
      <c r="F32" s="75">
        <f t="shared" si="8"/>
        <v>5.3038781761710185E-3</v>
      </c>
      <c r="G32" s="75">
        <f t="shared" si="9"/>
        <v>5.8884418771184988E-3</v>
      </c>
      <c r="H32" s="99">
        <v>0.5</v>
      </c>
      <c r="I32" s="76">
        <f>jar_information!M17</f>
        <v>44020.5</v>
      </c>
      <c r="J32" s="77">
        <f t="shared" si="1"/>
        <v>12</v>
      </c>
      <c r="K32" s="77">
        <f t="shared" si="10"/>
        <v>288</v>
      </c>
      <c r="L32" s="78">
        <f>jar_information!H17</f>
        <v>1173.7724550898204</v>
      </c>
      <c r="M32" s="77">
        <f t="shared" si="11"/>
        <v>6.2255461083415753</v>
      </c>
      <c r="N32" s="77">
        <f t="shared" si="12"/>
        <v>11.392749378265083</v>
      </c>
      <c r="O32" s="79">
        <f t="shared" si="2"/>
        <v>3.1071134667995679</v>
      </c>
      <c r="P32" s="80">
        <f t="shared" si="13"/>
        <v>0.78972368762731582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5303.8781761710188</v>
      </c>
      <c r="U32" s="7">
        <f t="shared" si="17"/>
        <v>0.53038781761710185</v>
      </c>
      <c r="V32" s="93">
        <f t="shared" si="18"/>
        <v>1.0788588426387389E-2</v>
      </c>
    </row>
    <row r="33" spans="1:22" x14ac:dyDescent="0.25">
      <c r="A33" t="s">
        <v>173</v>
      </c>
      <c r="B33" s="72">
        <f t="shared" si="7"/>
        <v>44032.5</v>
      </c>
      <c r="C33" s="45">
        <v>1</v>
      </c>
      <c r="D33" s="83">
        <v>667.34</v>
      </c>
      <c r="E33" s="84">
        <v>129.91</v>
      </c>
      <c r="F33" s="75">
        <f t="shared" si="8"/>
        <v>6.6205070561379427E-3</v>
      </c>
      <c r="G33" s="75">
        <f t="shared" si="9"/>
        <v>6.5874952619553303E-3</v>
      </c>
      <c r="H33" s="99">
        <v>0.5</v>
      </c>
      <c r="I33" s="76">
        <f>jar_information!M18</f>
        <v>44020.5</v>
      </c>
      <c r="J33" s="77">
        <f t="shared" si="1"/>
        <v>12</v>
      </c>
      <c r="K33" s="77">
        <f t="shared" si="10"/>
        <v>288</v>
      </c>
      <c r="L33" s="78">
        <f>jar_information!H18</f>
        <v>1200.8748114630469</v>
      </c>
      <c r="M33" s="77">
        <f t="shared" si="11"/>
        <v>7.950400162829423</v>
      </c>
      <c r="N33" s="77">
        <f t="shared" si="12"/>
        <v>14.549232297977845</v>
      </c>
      <c r="O33" s="79">
        <f t="shared" si="2"/>
        <v>3.9679724449030482</v>
      </c>
      <c r="P33" s="80">
        <f t="shared" si="13"/>
        <v>0.99145102827289777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6620.5070561379425</v>
      </c>
      <c r="U33" s="7">
        <f t="shared" si="17"/>
        <v>0.66205070561379431</v>
      </c>
      <c r="V33" s="93">
        <f t="shared" si="18"/>
        <v>1.3777682100357807E-2</v>
      </c>
    </row>
    <row r="34" spans="1:22" x14ac:dyDescent="0.25">
      <c r="A34" t="s">
        <v>174</v>
      </c>
      <c r="B34" s="72">
        <f t="shared" si="7"/>
        <v>44032.5</v>
      </c>
      <c r="C34" s="45">
        <v>3</v>
      </c>
      <c r="D34" s="83">
        <v>912.04</v>
      </c>
      <c r="E34" s="84">
        <v>180.7</v>
      </c>
      <c r="F34" s="75">
        <f t="shared" si="8"/>
        <v>3.02060418561398E-3</v>
      </c>
      <c r="G34" s="75">
        <f t="shared" si="9"/>
        <v>3.0910642657315203E-3</v>
      </c>
      <c r="H34" s="99">
        <v>0.5</v>
      </c>
      <c r="I34" s="76">
        <f>jar_information!M19</f>
        <v>44020.5</v>
      </c>
      <c r="J34" s="77">
        <f t="shared" si="1"/>
        <v>12</v>
      </c>
      <c r="K34" s="77">
        <f t="shared" si="10"/>
        <v>288</v>
      </c>
      <c r="L34" s="78">
        <f>jar_information!H19</f>
        <v>1184.5645645645645</v>
      </c>
      <c r="M34" s="77">
        <f t="shared" si="11"/>
        <v>3.5781006818537251</v>
      </c>
      <c r="N34" s="77">
        <f t="shared" si="12"/>
        <v>6.5479242477923174</v>
      </c>
      <c r="O34" s="79">
        <f t="shared" si="2"/>
        <v>1.7857975221251774</v>
      </c>
      <c r="P34" s="80">
        <f t="shared" si="13"/>
        <v>0.45079829804622984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3020.60418561398</v>
      </c>
      <c r="U34" s="7">
        <f t="shared" si="17"/>
        <v>0.30206041856139798</v>
      </c>
      <c r="V34" s="93">
        <f t="shared" si="18"/>
        <v>6.2006858407124216E-3</v>
      </c>
    </row>
    <row r="35" spans="1:22" x14ac:dyDescent="0.25">
      <c r="A35" t="s">
        <v>175</v>
      </c>
      <c r="B35" s="72">
        <f t="shared" si="7"/>
        <v>44032.5</v>
      </c>
      <c r="C35" s="45">
        <v>2</v>
      </c>
      <c r="D35" s="83">
        <v>839.09</v>
      </c>
      <c r="E35" s="84">
        <v>162.59</v>
      </c>
      <c r="F35" s="75">
        <f t="shared" si="8"/>
        <v>4.1670051009049178E-3</v>
      </c>
      <c r="G35" s="75">
        <f t="shared" si="9"/>
        <v>4.1577818449136574E-3</v>
      </c>
      <c r="H35" s="99">
        <v>0.5</v>
      </c>
      <c r="I35" s="76">
        <f>jar_information!M20</f>
        <v>44020.5</v>
      </c>
      <c r="J35" s="77">
        <f t="shared" si="1"/>
        <v>12</v>
      </c>
      <c r="K35" s="77">
        <f t="shared" si="10"/>
        <v>288</v>
      </c>
      <c r="L35" s="78">
        <f>jar_information!H20</f>
        <v>1184.5645645645645</v>
      </c>
      <c r="M35" s="77">
        <f t="shared" si="11"/>
        <v>4.9360865828917531</v>
      </c>
      <c r="N35" s="77">
        <f t="shared" si="12"/>
        <v>9.0330384466919078</v>
      </c>
      <c r="O35" s="79">
        <f t="shared" si="2"/>
        <v>2.4635559400068838</v>
      </c>
      <c r="P35" s="80">
        <f t="shared" si="13"/>
        <v>0.62188843423590368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4167.0051009049175</v>
      </c>
      <c r="U35" s="7">
        <f t="shared" si="17"/>
        <v>0.4167005100904918</v>
      </c>
      <c r="V35" s="93">
        <f t="shared" si="18"/>
        <v>8.5540136805794583E-3</v>
      </c>
    </row>
    <row r="36" spans="1:22" x14ac:dyDescent="0.25">
      <c r="A36" t="s">
        <v>176</v>
      </c>
      <c r="B36" s="72">
        <f t="shared" si="7"/>
        <v>44032.5</v>
      </c>
      <c r="C36" s="45">
        <v>3</v>
      </c>
      <c r="D36" s="83">
        <v>1059.2</v>
      </c>
      <c r="E36" s="84">
        <v>201.83</v>
      </c>
      <c r="F36" s="75">
        <f t="shared" si="8"/>
        <v>3.5099959816684697E-3</v>
      </c>
      <c r="G36" s="75">
        <f t="shared" si="9"/>
        <v>3.4635049621914871E-3</v>
      </c>
      <c r="H36" s="99">
        <v>0.5</v>
      </c>
      <c r="I36" s="76">
        <f>jar_information!M21</f>
        <v>44020.5</v>
      </c>
      <c r="J36" s="77">
        <f t="shared" si="1"/>
        <v>12</v>
      </c>
      <c r="K36" s="77">
        <f t="shared" si="10"/>
        <v>288</v>
      </c>
      <c r="L36" s="78">
        <f>jar_information!H21</f>
        <v>1168.4005979073243</v>
      </c>
      <c r="M36" s="77">
        <f t="shared" si="11"/>
        <v>4.1010814036337457</v>
      </c>
      <c r="N36" s="77">
        <f t="shared" si="12"/>
        <v>7.5049789686497546</v>
      </c>
      <c r="O36" s="79">
        <f t="shared" si="2"/>
        <v>2.0468124459953874</v>
      </c>
      <c r="P36" s="80">
        <f t="shared" si="13"/>
        <v>0.52201266659204171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3509.9959816684695</v>
      </c>
      <c r="U36" s="7">
        <f t="shared" si="17"/>
        <v>0.35099959816684695</v>
      </c>
      <c r="V36" s="93">
        <f t="shared" si="18"/>
        <v>7.1069876597062058E-3</v>
      </c>
    </row>
    <row r="37" spans="1:22" x14ac:dyDescent="0.25">
      <c r="A37" t="s">
        <v>177</v>
      </c>
      <c r="B37" s="72">
        <f t="shared" si="7"/>
        <v>44032.5</v>
      </c>
      <c r="C37" s="45">
        <v>5</v>
      </c>
      <c r="D37" s="83">
        <v>1534.9</v>
      </c>
      <c r="E37" s="84">
        <v>285.25</v>
      </c>
      <c r="F37" s="75">
        <f t="shared" si="8"/>
        <v>3.055183552781132E-3</v>
      </c>
      <c r="G37" s="75">
        <f t="shared" si="9"/>
        <v>2.9603273852284841E-3</v>
      </c>
      <c r="H37" s="99">
        <v>0.5</v>
      </c>
      <c r="I37" s="76">
        <f>jar_information!M22</f>
        <v>44020.5</v>
      </c>
      <c r="J37" s="77">
        <f t="shared" si="1"/>
        <v>12</v>
      </c>
      <c r="K37" s="77">
        <f t="shared" si="10"/>
        <v>288</v>
      </c>
      <c r="L37" s="78">
        <f>jar_information!H22</f>
        <v>1189.984962406015</v>
      </c>
      <c r="M37" s="77">
        <f t="shared" si="11"/>
        <v>3.6356224851997307</v>
      </c>
      <c r="N37" s="77">
        <f t="shared" si="12"/>
        <v>6.6531891479155076</v>
      </c>
      <c r="O37" s="79">
        <f t="shared" si="2"/>
        <v>1.8145061312496837</v>
      </c>
      <c r="P37" s="80">
        <f t="shared" si="13"/>
        <v>0.45648384711863343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3055.1835527811322</v>
      </c>
      <c r="U37" s="7">
        <f t="shared" si="17"/>
        <v>0.30551835527811322</v>
      </c>
      <c r="V37" s="93">
        <f t="shared" si="18"/>
        <v>6.3003685112836237E-3</v>
      </c>
    </row>
    <row r="38" spans="1:22" x14ac:dyDescent="0.25">
      <c r="A38" t="s">
        <v>178</v>
      </c>
      <c r="B38" s="72">
        <f t="shared" si="7"/>
        <v>44032.5</v>
      </c>
      <c r="C38" s="45">
        <v>5</v>
      </c>
      <c r="D38" s="83">
        <v>779.44</v>
      </c>
      <c r="E38" s="84">
        <v>157</v>
      </c>
      <c r="F38" s="75">
        <f t="shared" si="8"/>
        <v>1.5477796675650781E-3</v>
      </c>
      <c r="G38" s="75">
        <f t="shared" si="9"/>
        <v>1.6039946075382639E-3</v>
      </c>
      <c r="H38" s="99">
        <v>0.5</v>
      </c>
      <c r="I38" s="76">
        <f>jar_information!M23</f>
        <v>44020.5</v>
      </c>
      <c r="J38" s="77">
        <f t="shared" si="1"/>
        <v>12</v>
      </c>
      <c r="K38" s="77">
        <f t="shared" si="10"/>
        <v>288</v>
      </c>
      <c r="L38" s="78">
        <f>jar_information!H23</f>
        <v>1168.4005979073243</v>
      </c>
      <c r="M38" s="77">
        <f t="shared" si="11"/>
        <v>1.8084266890118368</v>
      </c>
      <c r="N38" s="77">
        <f t="shared" si="12"/>
        <v>3.3094208408916614</v>
      </c>
      <c r="O38" s="79">
        <f t="shared" si="2"/>
        <v>0.90256932024318037</v>
      </c>
      <c r="P38" s="80">
        <f t="shared" si="13"/>
        <v>0.23018846624961886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1547.7796675650782</v>
      </c>
      <c r="U38" s="7">
        <f t="shared" si="17"/>
        <v>0.15477796675650782</v>
      </c>
      <c r="V38" s="93">
        <f t="shared" si="18"/>
        <v>3.1339212508443761E-3</v>
      </c>
    </row>
    <row r="39" spans="1:22" x14ac:dyDescent="0.25">
      <c r="A39" t="s">
        <v>179</v>
      </c>
      <c r="B39" s="72">
        <f t="shared" si="7"/>
        <v>44032.5</v>
      </c>
      <c r="C39" s="45">
        <v>5</v>
      </c>
      <c r="D39" s="83">
        <v>1560.6</v>
      </c>
      <c r="E39" s="84">
        <v>290.95</v>
      </c>
      <c r="F39" s="75">
        <f t="shared" si="8"/>
        <v>3.1064639380431608E-3</v>
      </c>
      <c r="G39" s="75">
        <f t="shared" si="9"/>
        <v>3.0206088420147159E-3</v>
      </c>
      <c r="H39" s="99">
        <v>0.5</v>
      </c>
      <c r="I39" s="76">
        <f>jar_information!M24</f>
        <v>44020.5</v>
      </c>
      <c r="J39" s="77">
        <f t="shared" si="1"/>
        <v>12</v>
      </c>
      <c r="K39" s="77">
        <f t="shared" si="10"/>
        <v>288</v>
      </c>
      <c r="L39" s="78">
        <f>jar_information!H24</f>
        <v>1147.072808320951</v>
      </c>
      <c r="M39" s="77">
        <f t="shared" si="11"/>
        <v>3.5633403133589292</v>
      </c>
      <c r="N39" s="77">
        <f t="shared" si="12"/>
        <v>6.5209127734468408</v>
      </c>
      <c r="O39" s="79">
        <f t="shared" si="2"/>
        <v>1.7784307563945929</v>
      </c>
      <c r="P39" s="80">
        <f t="shared" si="13"/>
        <v>0.45981824432031387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3106.4639380431609</v>
      </c>
      <c r="U39" s="7">
        <f t="shared" si="17"/>
        <v>0.31064639380431608</v>
      </c>
      <c r="V39" s="93">
        <f t="shared" si="18"/>
        <v>6.1751067930367809E-3</v>
      </c>
    </row>
    <row r="40" spans="1:22" x14ac:dyDescent="0.25">
      <c r="A40" t="s">
        <v>180</v>
      </c>
      <c r="B40" s="72">
        <f t="shared" si="7"/>
        <v>44032.5</v>
      </c>
      <c r="C40" s="45">
        <v>5</v>
      </c>
      <c r="D40" s="83">
        <v>1399.4</v>
      </c>
      <c r="E40" s="84">
        <v>265.56</v>
      </c>
      <c r="F40" s="75">
        <f t="shared" si="8"/>
        <v>2.7848142063607059E-3</v>
      </c>
      <c r="G40" s="75">
        <f t="shared" si="9"/>
        <v>2.7520919669616582E-3</v>
      </c>
      <c r="H40" s="99">
        <v>0.5</v>
      </c>
      <c r="I40" s="76">
        <f>jar_information!M25</f>
        <v>44020.5</v>
      </c>
      <c r="J40" s="77">
        <f t="shared" si="1"/>
        <v>12</v>
      </c>
      <c r="K40" s="77">
        <f t="shared" si="10"/>
        <v>288</v>
      </c>
      <c r="L40" s="78">
        <f>jar_information!H25</f>
        <v>1179.1604197901049</v>
      </c>
      <c r="M40" s="77">
        <f t="shared" si="11"/>
        <v>3.2837426886097378</v>
      </c>
      <c r="N40" s="77">
        <f t="shared" si="12"/>
        <v>6.0092491201558209</v>
      </c>
      <c r="O40" s="79">
        <f t="shared" si="2"/>
        <v>1.6388861236788601</v>
      </c>
      <c r="P40" s="80">
        <f t="shared" si="13"/>
        <v>0.41512847032898503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2784.8142063607061</v>
      </c>
      <c r="U40" s="7">
        <f t="shared" si="17"/>
        <v>0.27848142063607056</v>
      </c>
      <c r="V40" s="93">
        <f t="shared" si="18"/>
        <v>5.6905768183293758E-3</v>
      </c>
    </row>
    <row r="41" spans="1:22" x14ac:dyDescent="0.25">
      <c r="A41" t="s">
        <v>181</v>
      </c>
      <c r="B41" s="72">
        <f t="shared" si="7"/>
        <v>44032.5</v>
      </c>
      <c r="C41" s="45">
        <v>5</v>
      </c>
      <c r="D41" s="83">
        <v>735.47</v>
      </c>
      <c r="E41" s="84">
        <v>150.84</v>
      </c>
      <c r="F41" s="75">
        <f t="shared" si="8"/>
        <v>1.460044315815217E-3</v>
      </c>
      <c r="G41" s="75">
        <f t="shared" si="9"/>
        <v>1.5388483314324407E-3</v>
      </c>
      <c r="H41" s="99">
        <v>0.5</v>
      </c>
      <c r="I41" s="76">
        <f>jar_information!M26</f>
        <v>44020.5</v>
      </c>
      <c r="J41" s="77">
        <f t="shared" si="1"/>
        <v>12</v>
      </c>
      <c r="K41" s="77">
        <f t="shared" si="10"/>
        <v>288</v>
      </c>
      <c r="L41" s="78">
        <f>jar_information!H26</f>
        <v>1179.1604197901049</v>
      </c>
      <c r="M41" s="77">
        <f t="shared" si="11"/>
        <v>1.7216264683488278</v>
      </c>
      <c r="N41" s="77">
        <f t="shared" si="12"/>
        <v>3.1505764370783549</v>
      </c>
      <c r="O41" s="79">
        <f t="shared" si="2"/>
        <v>0.85924811920318767</v>
      </c>
      <c r="P41" s="80">
        <f t="shared" si="13"/>
        <v>0.21764682256091378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1460.044315815217</v>
      </c>
      <c r="U41" s="7">
        <f t="shared" si="17"/>
        <v>0.14600443158152171</v>
      </c>
      <c r="V41" s="93">
        <f t="shared" si="18"/>
        <v>2.9835004138999573E-3</v>
      </c>
    </row>
    <row r="42" spans="1:22" x14ac:dyDescent="0.25">
      <c r="A42" t="s">
        <v>182</v>
      </c>
      <c r="B42" s="72">
        <f t="shared" si="7"/>
        <v>44032.5</v>
      </c>
      <c r="C42" s="45">
        <v>1</v>
      </c>
      <c r="D42" s="83">
        <v>671.61</v>
      </c>
      <c r="E42" s="84">
        <v>136.04</v>
      </c>
      <c r="F42" s="75">
        <f t="shared" si="8"/>
        <v>6.6631076874742977E-3</v>
      </c>
      <c r="G42" s="75">
        <f t="shared" si="9"/>
        <v>6.91164028835849E-3</v>
      </c>
      <c r="H42" s="99">
        <v>0.5</v>
      </c>
      <c r="I42" s="76">
        <f>jar_information!M27</f>
        <v>44020.5</v>
      </c>
      <c r="J42" s="77">
        <f t="shared" si="1"/>
        <v>12</v>
      </c>
      <c r="K42" s="77">
        <f t="shared" si="10"/>
        <v>288</v>
      </c>
      <c r="L42" s="78">
        <f>jar_information!H27</f>
        <v>1173.7724550898204</v>
      </c>
      <c r="M42" s="77">
        <f t="shared" si="11"/>
        <v>7.820972268854562</v>
      </c>
      <c r="N42" s="77">
        <f t="shared" si="12"/>
        <v>14.312379252003849</v>
      </c>
      <c r="O42" s="79">
        <f t="shared" si="2"/>
        <v>3.9033761596374132</v>
      </c>
      <c r="P42" s="80">
        <f t="shared" si="13"/>
        <v>0.9921068695829055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6663.1076874742976</v>
      </c>
      <c r="U42" s="7">
        <f t="shared" si="17"/>
        <v>0.66631076874742978</v>
      </c>
      <c r="V42" s="93">
        <f t="shared" si="18"/>
        <v>1.3553389443185463E-2</v>
      </c>
    </row>
    <row r="43" spans="1:22" x14ac:dyDescent="0.25">
      <c r="A43" t="s">
        <v>183</v>
      </c>
      <c r="B43" s="72">
        <f t="shared" si="7"/>
        <v>44032.5</v>
      </c>
      <c r="C43" s="45">
        <v>3</v>
      </c>
      <c r="D43" s="83">
        <v>1421.5</v>
      </c>
      <c r="E43" s="84">
        <v>276.79000000000002</v>
      </c>
      <c r="F43" s="75">
        <f t="shared" si="8"/>
        <v>4.7148522449909852E-3</v>
      </c>
      <c r="G43" s="75">
        <f t="shared" si="9"/>
        <v>4.7847616875411813E-3</v>
      </c>
      <c r="H43" s="99">
        <v>0.5</v>
      </c>
      <c r="I43" s="76">
        <f>jar_information!M28</f>
        <v>44020.5</v>
      </c>
      <c r="J43" s="77">
        <f t="shared" si="1"/>
        <v>12</v>
      </c>
      <c r="K43" s="77">
        <f t="shared" si="10"/>
        <v>288</v>
      </c>
      <c r="L43" s="78">
        <f>jar_information!H28</f>
        <v>1173.7724550898204</v>
      </c>
      <c r="M43" s="77">
        <f t="shared" si="11"/>
        <v>5.5341636949888198</v>
      </c>
      <c r="N43" s="77">
        <f t="shared" si="12"/>
        <v>10.127519561829541</v>
      </c>
      <c r="O43" s="79">
        <f t="shared" si="2"/>
        <v>2.7620507895898747</v>
      </c>
      <c r="P43" s="80">
        <f t="shared" si="13"/>
        <v>0.70202036658018274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4714.8522449909851</v>
      </c>
      <c r="U43" s="7">
        <f t="shared" si="17"/>
        <v>0.47148522449909852</v>
      </c>
      <c r="V43" s="93">
        <f t="shared" si="18"/>
        <v>9.5904541305203983E-3</v>
      </c>
    </row>
    <row r="44" spans="1:22" ht="15.75" thickBot="1" x14ac:dyDescent="0.3">
      <c r="A44" t="s">
        <v>184</v>
      </c>
      <c r="B44" s="72">
        <f t="shared" si="7"/>
        <v>44032.5</v>
      </c>
      <c r="C44" s="45">
        <v>3</v>
      </c>
      <c r="D44" s="129">
        <v>930.04</v>
      </c>
      <c r="E44" s="130">
        <v>187.64</v>
      </c>
      <c r="F44" s="75">
        <f t="shared" si="8"/>
        <v>3.0804645575151818E-3</v>
      </c>
      <c r="G44" s="75">
        <f t="shared" si="9"/>
        <v>3.2133897949994882E-3</v>
      </c>
      <c r="H44" s="99">
        <v>0.5</v>
      </c>
      <c r="I44" s="76">
        <f>jar_information!M29</f>
        <v>44020.5</v>
      </c>
      <c r="J44" s="77">
        <f t="shared" si="1"/>
        <v>12</v>
      </c>
      <c r="K44" s="77">
        <f t="shared" si="10"/>
        <v>288</v>
      </c>
      <c r="L44" s="78">
        <f>jar_information!H29</f>
        <v>1173.7724550898204</v>
      </c>
      <c r="M44" s="77">
        <f t="shared" si="11"/>
        <v>3.615764446491772</v>
      </c>
      <c r="N44" s="77">
        <f t="shared" si="12"/>
        <v>6.6168489370799426</v>
      </c>
      <c r="O44" s="79">
        <f t="shared" si="2"/>
        <v>1.8045951646581659</v>
      </c>
      <c r="P44" s="80">
        <f t="shared" si="13"/>
        <v>0.45866736549412329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3080.4645575151817</v>
      </c>
      <c r="U44" s="7">
        <f t="shared" si="17"/>
        <v>0.30804645575151818</v>
      </c>
      <c r="V44" s="93">
        <f t="shared" si="18"/>
        <v>6.2659554328408536E-3</v>
      </c>
    </row>
  </sheetData>
  <conditionalFormatting sqref="O18:O44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F4" workbookViewId="0">
      <selection activeCell="AA24" sqref="AA24:AA42"/>
    </sheetView>
  </sheetViews>
  <sheetFormatPr baseColWidth="10" defaultRowHeight="15" x14ac:dyDescent="0.25"/>
  <sheetData>
    <row r="1" spans="1:26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 x14ac:dyDescent="0.25">
      <c r="A3" s="45">
        <v>5</v>
      </c>
      <c r="B3" s="53">
        <v>44034</v>
      </c>
      <c r="C3" s="54">
        <v>2992</v>
      </c>
      <c r="D3" s="43">
        <v>1518.7</v>
      </c>
      <c r="E3" s="55">
        <v>268.76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 x14ac:dyDescent="0.25">
      <c r="A4" s="45">
        <v>4.4000000000000004</v>
      </c>
      <c r="B4" s="53">
        <v>44034</v>
      </c>
      <c r="C4" s="54">
        <v>2992</v>
      </c>
      <c r="D4" s="55">
        <v>1366.1</v>
      </c>
      <c r="E4" s="55">
        <v>250.04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 x14ac:dyDescent="0.25">
      <c r="A5" s="45">
        <v>4</v>
      </c>
      <c r="B5" s="53">
        <v>44034</v>
      </c>
      <c r="C5" s="54">
        <v>2992</v>
      </c>
      <c r="D5" s="43">
        <v>1221.5999999999999</v>
      </c>
      <c r="E5" s="55">
        <v>238.8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x14ac:dyDescent="0.25">
      <c r="A6" s="45">
        <v>3.4</v>
      </c>
      <c r="B6" s="53">
        <v>44034</v>
      </c>
      <c r="C6" s="54">
        <v>2992</v>
      </c>
      <c r="D6" s="55">
        <v>1080.3</v>
      </c>
      <c r="E6" s="55">
        <v>196.84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 x14ac:dyDescent="0.25">
      <c r="A7" s="45">
        <v>3</v>
      </c>
      <c r="B7" s="53">
        <v>44034</v>
      </c>
      <c r="C7" s="54">
        <v>2992</v>
      </c>
      <c r="D7" s="43">
        <v>925.45</v>
      </c>
      <c r="E7" s="55">
        <v>182.48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 x14ac:dyDescent="0.25">
      <c r="A8" s="45">
        <v>2.4</v>
      </c>
      <c r="B8" s="53">
        <v>44034</v>
      </c>
      <c r="C8" s="54">
        <v>2992</v>
      </c>
      <c r="D8" s="55">
        <v>760.84</v>
      </c>
      <c r="E8" s="55">
        <v>144.85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 x14ac:dyDescent="0.25">
      <c r="A9" s="45">
        <v>2</v>
      </c>
      <c r="B9" s="53">
        <v>44034</v>
      </c>
      <c r="C9" s="54">
        <v>2992</v>
      </c>
      <c r="D9" s="43">
        <v>649.78</v>
      </c>
      <c r="E9" s="55">
        <v>126.76</v>
      </c>
      <c r="F9" s="56">
        <f t="shared" si="0"/>
        <v>5.984</v>
      </c>
      <c r="G9" s="59" t="s">
        <v>70</v>
      </c>
      <c r="H9" s="59"/>
      <c r="I9" s="60">
        <f>SLOPE(F3:F15,D3:D15)</f>
        <v>9.7125786602197967E-3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 x14ac:dyDescent="0.25">
      <c r="A10" s="45">
        <v>1.4</v>
      </c>
      <c r="B10" s="53">
        <v>44034</v>
      </c>
      <c r="C10" s="54">
        <v>2992</v>
      </c>
      <c r="D10" s="43">
        <v>458.45</v>
      </c>
      <c r="E10" s="55">
        <v>95.08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-7.5753753732789697E-2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 x14ac:dyDescent="0.25">
      <c r="A11" s="45">
        <v>1</v>
      </c>
      <c r="B11" s="53">
        <v>44034</v>
      </c>
      <c r="C11" s="54">
        <v>2992</v>
      </c>
      <c r="D11" s="43">
        <v>342.07</v>
      </c>
      <c r="E11" s="55">
        <v>69.608999999999995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 x14ac:dyDescent="0.25">
      <c r="A12" s="61">
        <v>0.4</v>
      </c>
      <c r="B12" s="53">
        <v>44034</v>
      </c>
      <c r="C12" s="54">
        <v>2992</v>
      </c>
      <c r="D12" s="61">
        <v>116.04</v>
      </c>
      <c r="E12" s="61">
        <v>26.925999999999998</v>
      </c>
      <c r="F12" s="56">
        <f t="shared" si="0"/>
        <v>1.1968000000000001</v>
      </c>
      <c r="G12" s="62" t="s">
        <v>72</v>
      </c>
      <c r="H12" s="62"/>
      <c r="I12" s="63">
        <f>SLOPE(F3:F15,E3:E15)</f>
        <v>5.3423909593230672E-2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 x14ac:dyDescent="0.25">
      <c r="A13" s="61">
        <v>0.2</v>
      </c>
      <c r="B13" s="53">
        <v>44034</v>
      </c>
      <c r="C13" s="54">
        <v>2992</v>
      </c>
      <c r="D13" s="61">
        <v>52.231000000000002</v>
      </c>
      <c r="E13" s="61">
        <v>13.96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-0.37551088685369027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 x14ac:dyDescent="0.25">
      <c r="A14" s="61">
        <v>0.1</v>
      </c>
      <c r="B14" s="53">
        <v>44034</v>
      </c>
      <c r="C14" s="54">
        <v>2992</v>
      </c>
      <c r="D14" s="61">
        <v>19.710999999999999</v>
      </c>
      <c r="E14" s="61">
        <v>6.2039999999999997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40" t="s">
        <v>121</v>
      </c>
      <c r="X14" s="140" t="s">
        <v>122</v>
      </c>
      <c r="Y14" s="140" t="s">
        <v>121</v>
      </c>
      <c r="Z14" s="140" t="s">
        <v>122</v>
      </c>
    </row>
    <row r="15" spans="1:26" x14ac:dyDescent="0.25">
      <c r="A15" s="61">
        <v>0</v>
      </c>
      <c r="B15" s="53">
        <v>44034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40"/>
      <c r="X15" s="140"/>
      <c r="Y15" s="140"/>
      <c r="Z15" s="140"/>
    </row>
    <row r="16" spans="1:26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 x14ac:dyDescent="0.25">
      <c r="A18" s="29" t="s">
        <v>158</v>
      </c>
      <c r="B18" s="72">
        <f>$B$3+H18</f>
        <v>44034.5</v>
      </c>
      <c r="C18" s="45">
        <v>3</v>
      </c>
      <c r="D18" s="73">
        <v>992.39</v>
      </c>
      <c r="E18" s="74"/>
      <c r="F18" s="75">
        <f>((I$9*D18)+I$10)/C18/1000</f>
        <v>3.1876373942942445E-3</v>
      </c>
      <c r="G18" s="75">
        <f>((I$12*E18)+I$13)/C18/1000</f>
        <v>-1.2517029561789675E-4</v>
      </c>
      <c r="H18" s="99">
        <v>0.5</v>
      </c>
      <c r="I18" s="76">
        <f>jar_information!M3</f>
        <v>44020.5</v>
      </c>
      <c r="J18" s="77">
        <f t="shared" ref="J18:J44" si="1">B18-I18</f>
        <v>14</v>
      </c>
      <c r="K18" s="77">
        <f>J18*24</f>
        <v>336</v>
      </c>
      <c r="L18" s="78">
        <f>jar_information!H3</f>
        <v>1189.984962406015</v>
      </c>
      <c r="M18" s="77">
        <f>F18*L18</f>
        <v>3.7932405648132441</v>
      </c>
      <c r="N18" s="77">
        <f>M18*1.83</f>
        <v>6.9416302336082367</v>
      </c>
      <c r="O18" s="79">
        <f t="shared" ref="O18:O44" si="2">N18*(12/(12+(16*2)))</f>
        <v>1.8931718818931553</v>
      </c>
      <c r="P18" s="80">
        <f>O18*(400/(400+L18))</f>
        <v>0.47627416023566621</v>
      </c>
      <c r="Q18" s="81"/>
      <c r="R18" s="81">
        <f>Q18/314.7</f>
        <v>0</v>
      </c>
      <c r="S18" s="81">
        <f>R18/P18*100</f>
        <v>0</v>
      </c>
      <c r="T18" s="82">
        <f>F18*1000000</f>
        <v>3187.6373942942446</v>
      </c>
      <c r="U18" s="7">
        <f>M18/L18*100</f>
        <v>0.31876373942942443</v>
      </c>
      <c r="V18" s="93">
        <f>O18/K18</f>
        <v>5.6344401246820096E-3</v>
      </c>
      <c r="W18" s="100">
        <f t="shared" ref="W18:W23" si="3">V18*24*5</f>
        <v>0.67613281496184119</v>
      </c>
      <c r="X18" s="100">
        <f t="shared" ref="X18:X23" si="4">V18*24*7</f>
        <v>0.94658594094657766</v>
      </c>
      <c r="Y18" s="101">
        <f t="shared" ref="Y18:Y23" si="5">W18*(400/(400+L18))</f>
        <v>0.17009791436988078</v>
      </c>
      <c r="Z18" s="101">
        <f t="shared" ref="Z18:Z29" si="6">X18*(400/(400+L18))</f>
        <v>0.23813708011783311</v>
      </c>
    </row>
    <row r="19" spans="1:26" x14ac:dyDescent="0.25">
      <c r="A19" s="29" t="s">
        <v>159</v>
      </c>
      <c r="B19" s="72">
        <f t="shared" ref="B19:B44" si="7">$B$3+H19</f>
        <v>44034.5</v>
      </c>
      <c r="C19" s="45">
        <v>3</v>
      </c>
      <c r="D19" s="83">
        <v>602.77</v>
      </c>
      <c r="E19" s="84"/>
      <c r="F19" s="75">
        <f t="shared" ref="F19:F44" si="8">((I$9*D19)+I$10)/C19/1000</f>
        <v>1.9262324284292989E-3</v>
      </c>
      <c r="G19" s="75">
        <f t="shared" ref="G19:G44" si="9">((I$12*E19)+I$13)/C19/1000</f>
        <v>-1.2517029561789675E-4</v>
      </c>
      <c r="H19" s="99">
        <v>0.5</v>
      </c>
      <c r="I19" s="76">
        <f>jar_information!M4</f>
        <v>44020.5</v>
      </c>
      <c r="J19" s="77">
        <f t="shared" si="1"/>
        <v>14</v>
      </c>
      <c r="K19" s="77">
        <f t="shared" ref="K19:K44" si="10">J19*24</f>
        <v>336</v>
      </c>
      <c r="L19" s="78">
        <f>jar_information!H4</f>
        <v>1184.5645645645645</v>
      </c>
      <c r="M19" s="77">
        <f t="shared" ref="M19:M44" si="11">F19*L19</f>
        <v>2.2817466778324964</v>
      </c>
      <c r="N19" s="77">
        <f t="shared" ref="N19:N44" si="12">M19*1.83</f>
        <v>4.175596420433469</v>
      </c>
      <c r="O19" s="79">
        <f t="shared" si="2"/>
        <v>1.1387990237545824</v>
      </c>
      <c r="P19" s="80">
        <f t="shared" ref="P19:P44" si="13">O19*(400/(400+L19))</f>
        <v>0.28747305076016827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1926.232428429299</v>
      </c>
      <c r="U19" s="7">
        <f t="shared" ref="U19:U44" si="17">M19/L19*100</f>
        <v>0.19262324284292992</v>
      </c>
      <c r="V19" s="93">
        <f t="shared" ref="V19:V44" si="18">O19/K19</f>
        <v>3.3892828087933998E-3</v>
      </c>
      <c r="W19" s="100">
        <f t="shared" si="3"/>
        <v>0.40671393705520797</v>
      </c>
      <c r="X19" s="100">
        <f t="shared" si="4"/>
        <v>0.5693995118772911</v>
      </c>
      <c r="Y19" s="101">
        <f t="shared" si="5"/>
        <v>0.10266894670006009</v>
      </c>
      <c r="Z19" s="101">
        <f t="shared" si="6"/>
        <v>0.14373652538008411</v>
      </c>
    </row>
    <row r="20" spans="1:26" x14ac:dyDescent="0.25">
      <c r="A20" s="29" t="s">
        <v>160</v>
      </c>
      <c r="B20" s="72">
        <f t="shared" si="7"/>
        <v>44034.5</v>
      </c>
      <c r="C20" s="45">
        <v>5</v>
      </c>
      <c r="D20" s="83">
        <v>713.85</v>
      </c>
      <c r="E20" s="84"/>
      <c r="F20" s="75">
        <f t="shared" si="8"/>
        <v>1.3715141045730224E-3</v>
      </c>
      <c r="G20" s="75">
        <f t="shared" si="9"/>
        <v>-7.5102177370738052E-5</v>
      </c>
      <c r="H20" s="99">
        <v>0.5</v>
      </c>
      <c r="I20" s="76">
        <f>jar_information!M5</f>
        <v>44020.5</v>
      </c>
      <c r="J20" s="77">
        <f t="shared" si="1"/>
        <v>14</v>
      </c>
      <c r="K20" s="77">
        <f t="shared" si="10"/>
        <v>336</v>
      </c>
      <c r="L20" s="78">
        <f>jar_information!H5</f>
        <v>1189.984962406015</v>
      </c>
      <c r="M20" s="77">
        <f t="shared" si="11"/>
        <v>1.6320811601696474</v>
      </c>
      <c r="N20" s="77">
        <f t="shared" si="12"/>
        <v>2.9867085231104551</v>
      </c>
      <c r="O20" s="79">
        <f t="shared" si="2"/>
        <v>0.81455686993921494</v>
      </c>
      <c r="P20" s="80">
        <f t="shared" si="13"/>
        <v>0.20492190535100457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1371.5141045730225</v>
      </c>
      <c r="U20" s="7">
        <f t="shared" si="17"/>
        <v>0.13715141045730225</v>
      </c>
      <c r="V20" s="93">
        <f t="shared" si="18"/>
        <v>2.4242763986286157E-3</v>
      </c>
      <c r="W20" s="100">
        <f t="shared" si="3"/>
        <v>0.29091316783543386</v>
      </c>
      <c r="X20" s="100">
        <f t="shared" si="4"/>
        <v>0.40727843496960747</v>
      </c>
      <c r="Y20" s="101">
        <f t="shared" si="5"/>
        <v>7.3186394768215909E-2</v>
      </c>
      <c r="Z20" s="101">
        <f t="shared" si="6"/>
        <v>0.10246095267550229</v>
      </c>
    </row>
    <row r="21" spans="1:26" x14ac:dyDescent="0.25">
      <c r="A21" s="29" t="s">
        <v>161</v>
      </c>
      <c r="B21" s="72">
        <f t="shared" si="7"/>
        <v>44034.5</v>
      </c>
      <c r="C21" s="45">
        <v>2</v>
      </c>
      <c r="D21" s="83">
        <v>1041.5999999999999</v>
      </c>
      <c r="E21" s="84"/>
      <c r="F21" s="75">
        <f t="shared" si="8"/>
        <v>5.0204340893760741E-3</v>
      </c>
      <c r="G21" s="75">
        <f t="shared" si="9"/>
        <v>-1.8775544342684514E-4</v>
      </c>
      <c r="H21" s="99">
        <v>0.5</v>
      </c>
      <c r="I21" s="76">
        <f>jar_information!M6</f>
        <v>44020.5</v>
      </c>
      <c r="J21" s="77">
        <f t="shared" si="1"/>
        <v>14</v>
      </c>
      <c r="K21" s="77">
        <f t="shared" si="10"/>
        <v>336</v>
      </c>
      <c r="L21" s="78">
        <f>jar_information!H6</f>
        <v>1184.5645645645645</v>
      </c>
      <c r="M21" s="77">
        <f t="shared" si="11"/>
        <v>5.9470283210068651</v>
      </c>
      <c r="N21" s="77">
        <f t="shared" si="12"/>
        <v>10.883061827442564</v>
      </c>
      <c r="O21" s="79">
        <f t="shared" si="2"/>
        <v>2.9681077711206991</v>
      </c>
      <c r="P21" s="80">
        <f t="shared" si="13"/>
        <v>0.74925511714603565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5020.4340893760736</v>
      </c>
      <c r="U21" s="7">
        <f t="shared" si="17"/>
        <v>0.50204340893760746</v>
      </c>
      <c r="V21" s="93">
        <f t="shared" si="18"/>
        <v>8.8336540807163657E-3</v>
      </c>
      <c r="W21" s="100">
        <f t="shared" si="3"/>
        <v>1.0600384896859638</v>
      </c>
      <c r="X21" s="100">
        <f t="shared" si="4"/>
        <v>1.4840538855603493</v>
      </c>
      <c r="Y21" s="101">
        <f t="shared" si="5"/>
        <v>0.26759111326644125</v>
      </c>
      <c r="Z21" s="101">
        <f t="shared" si="6"/>
        <v>0.37462755857301777</v>
      </c>
    </row>
    <row r="22" spans="1:26" x14ac:dyDescent="0.25">
      <c r="A22" s="29" t="s">
        <v>162</v>
      </c>
      <c r="B22" s="72">
        <f t="shared" si="7"/>
        <v>44034.5</v>
      </c>
      <c r="C22" s="45">
        <v>2</v>
      </c>
      <c r="D22" s="83">
        <v>680.04</v>
      </c>
      <c r="E22" s="84"/>
      <c r="F22" s="75">
        <f t="shared" si="8"/>
        <v>3.2645941191815405E-3</v>
      </c>
      <c r="G22" s="75">
        <f t="shared" si="9"/>
        <v>-1.8775544342684514E-4</v>
      </c>
      <c r="H22" s="99">
        <v>0.5</v>
      </c>
      <c r="I22" s="76">
        <f>jar_information!M7</f>
        <v>44020.5</v>
      </c>
      <c r="J22" s="77">
        <f t="shared" si="1"/>
        <v>14</v>
      </c>
      <c r="K22" s="77">
        <f t="shared" si="10"/>
        <v>336</v>
      </c>
      <c r="L22" s="78">
        <f>jar_information!H7</f>
        <v>1184.5645645645645</v>
      </c>
      <c r="M22" s="77">
        <f t="shared" si="11"/>
        <v>3.8671225112683194</v>
      </c>
      <c r="N22" s="77">
        <f t="shared" si="12"/>
        <v>7.076834195621025</v>
      </c>
      <c r="O22" s="79">
        <f t="shared" si="2"/>
        <v>1.9300456897148248</v>
      </c>
      <c r="P22" s="80">
        <f t="shared" si="13"/>
        <v>0.48721162466363699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3264.5941191815405</v>
      </c>
      <c r="U22" s="7">
        <f t="shared" si="17"/>
        <v>0.32645941191815403</v>
      </c>
      <c r="V22" s="93">
        <f t="shared" si="18"/>
        <v>5.7441836003417407E-3</v>
      </c>
      <c r="W22" s="100">
        <f t="shared" si="3"/>
        <v>0.68930203204100882</v>
      </c>
      <c r="X22" s="100">
        <f t="shared" si="4"/>
        <v>0.96502284485741241</v>
      </c>
      <c r="Y22" s="101">
        <f t="shared" si="5"/>
        <v>0.17400415166558461</v>
      </c>
      <c r="Z22" s="101">
        <f t="shared" si="6"/>
        <v>0.24360581233181849</v>
      </c>
    </row>
    <row r="23" spans="1:26" x14ac:dyDescent="0.25">
      <c r="A23" s="29" t="s">
        <v>163</v>
      </c>
      <c r="B23" s="72">
        <f t="shared" si="7"/>
        <v>44034.5</v>
      </c>
      <c r="C23" s="45">
        <v>3</v>
      </c>
      <c r="D23" s="83">
        <v>775.16</v>
      </c>
      <c r="E23" s="84"/>
      <c r="F23" s="75">
        <f t="shared" si="8"/>
        <v>2.4843495735077294E-3</v>
      </c>
      <c r="G23" s="75">
        <f t="shared" si="9"/>
        <v>-1.2517029561789675E-4</v>
      </c>
      <c r="H23" s="99">
        <v>0.5</v>
      </c>
      <c r="I23" s="76">
        <f>jar_information!M8</f>
        <v>44020.5</v>
      </c>
      <c r="J23" s="77">
        <f t="shared" si="1"/>
        <v>14</v>
      </c>
      <c r="K23" s="77">
        <f t="shared" si="10"/>
        <v>336</v>
      </c>
      <c r="L23" s="78">
        <f>jar_information!H8</f>
        <v>1189.984962406015</v>
      </c>
      <c r="M23" s="77">
        <f t="shared" si="11"/>
        <v>2.9563386338339948</v>
      </c>
      <c r="N23" s="77">
        <f t="shared" si="12"/>
        <v>5.410099699916211</v>
      </c>
      <c r="O23" s="79">
        <f t="shared" si="2"/>
        <v>1.4754817363407846</v>
      </c>
      <c r="P23" s="80">
        <f t="shared" si="13"/>
        <v>0.37119388452782331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2484.3495735077295</v>
      </c>
      <c r="U23" s="7">
        <f t="shared" si="17"/>
        <v>0.24843495735077295</v>
      </c>
      <c r="V23" s="93">
        <f t="shared" si="18"/>
        <v>4.3913146914904303E-3</v>
      </c>
      <c r="W23" s="100">
        <f t="shared" si="3"/>
        <v>0.52695776297885155</v>
      </c>
      <c r="X23" s="100">
        <f t="shared" si="4"/>
        <v>0.73774086817039231</v>
      </c>
      <c r="Y23" s="101">
        <f t="shared" si="5"/>
        <v>0.13256924447422258</v>
      </c>
      <c r="Z23" s="101">
        <f t="shared" si="6"/>
        <v>0.18559694226391166</v>
      </c>
    </row>
    <row r="24" spans="1:26" x14ac:dyDescent="0.25">
      <c r="A24" s="29" t="s">
        <v>164</v>
      </c>
      <c r="B24" s="72">
        <f t="shared" si="7"/>
        <v>44034.5</v>
      </c>
      <c r="C24" s="45"/>
      <c r="D24" s="83"/>
      <c r="E24" s="84"/>
      <c r="F24" s="75" t="e">
        <f t="shared" si="8"/>
        <v>#DIV/0!</v>
      </c>
      <c r="G24" s="75" t="e">
        <f t="shared" si="9"/>
        <v>#DIV/0!</v>
      </c>
      <c r="H24" s="99">
        <v>0.5</v>
      </c>
      <c r="I24" s="76">
        <f>jar_information!M9</f>
        <v>44020.5</v>
      </c>
      <c r="J24" s="77">
        <f t="shared" si="1"/>
        <v>14</v>
      </c>
      <c r="K24" s="77">
        <f t="shared" si="10"/>
        <v>336</v>
      </c>
      <c r="L24" s="78">
        <f>jar_information!H9</f>
        <v>1152.3809523809523</v>
      </c>
      <c r="M24" s="77" t="e">
        <f t="shared" si="11"/>
        <v>#DIV/0!</v>
      </c>
      <c r="N24" s="77" t="e">
        <f t="shared" si="12"/>
        <v>#DIV/0!</v>
      </c>
      <c r="O24" s="79" t="e">
        <f t="shared" si="2"/>
        <v>#DIV/0!</v>
      </c>
      <c r="P24" s="80" t="e">
        <f t="shared" si="13"/>
        <v>#DIV/0!</v>
      </c>
      <c r="Q24" s="81"/>
      <c r="R24" s="81">
        <f t="shared" si="14"/>
        <v>0</v>
      </c>
      <c r="S24" s="81" t="e">
        <f t="shared" si="15"/>
        <v>#DIV/0!</v>
      </c>
      <c r="T24" s="82" t="e">
        <f t="shared" si="16"/>
        <v>#DIV/0!</v>
      </c>
      <c r="U24" s="7" t="e">
        <f t="shared" si="17"/>
        <v>#DIV/0!</v>
      </c>
      <c r="V24" s="93" t="e">
        <f t="shared" si="18"/>
        <v>#DIV/0!</v>
      </c>
      <c r="W24" s="100" t="e">
        <f>V24*24*5</f>
        <v>#DIV/0!</v>
      </c>
      <c r="X24" s="100" t="e">
        <f>V24*24*7</f>
        <v>#DIV/0!</v>
      </c>
      <c r="Y24" s="101" t="e">
        <f>W24*(400/(400+L24))</f>
        <v>#DIV/0!</v>
      </c>
      <c r="Z24" s="101" t="e">
        <f t="shared" si="6"/>
        <v>#DIV/0!</v>
      </c>
    </row>
    <row r="25" spans="1:26" x14ac:dyDescent="0.25">
      <c r="A25" s="29" t="s">
        <v>165</v>
      </c>
      <c r="B25" s="72">
        <f t="shared" si="7"/>
        <v>44034.5</v>
      </c>
      <c r="C25" s="45"/>
      <c r="D25" s="83"/>
      <c r="E25" s="84"/>
      <c r="F25" s="75" t="e">
        <f t="shared" si="8"/>
        <v>#DIV/0!</v>
      </c>
      <c r="G25" s="75" t="e">
        <f t="shared" si="9"/>
        <v>#DIV/0!</v>
      </c>
      <c r="H25" s="99">
        <v>0.5</v>
      </c>
      <c r="I25" s="76">
        <f>jar_information!M10</f>
        <v>44020.5</v>
      </c>
      <c r="J25" s="77">
        <f t="shared" si="1"/>
        <v>14</v>
      </c>
      <c r="K25" s="77">
        <f t="shared" si="10"/>
        <v>336</v>
      </c>
      <c r="L25" s="78">
        <f>jar_information!H10</f>
        <v>1189.984962406015</v>
      </c>
      <c r="M25" s="77" t="e">
        <f t="shared" si="11"/>
        <v>#DIV/0!</v>
      </c>
      <c r="N25" s="77" t="e">
        <f t="shared" si="12"/>
        <v>#DIV/0!</v>
      </c>
      <c r="O25" s="79" t="e">
        <f t="shared" si="2"/>
        <v>#DIV/0!</v>
      </c>
      <c r="P25" s="80" t="e">
        <f t="shared" si="13"/>
        <v>#DIV/0!</v>
      </c>
      <c r="Q25" s="81"/>
      <c r="R25" s="81">
        <f t="shared" si="14"/>
        <v>0</v>
      </c>
      <c r="S25" s="81" t="e">
        <f t="shared" si="15"/>
        <v>#DIV/0!</v>
      </c>
      <c r="T25" s="82" t="e">
        <f t="shared" si="16"/>
        <v>#DIV/0!</v>
      </c>
      <c r="U25" s="7" t="e">
        <f t="shared" si="17"/>
        <v>#DIV/0!</v>
      </c>
      <c r="V25" s="93" t="e">
        <f t="shared" si="18"/>
        <v>#DIV/0!</v>
      </c>
      <c r="W25" s="100" t="e">
        <f t="shared" ref="W25:W29" si="19">V25*24*5</f>
        <v>#DIV/0!</v>
      </c>
      <c r="X25" s="100" t="e">
        <f t="shared" ref="X25:X29" si="20">V25*24*7</f>
        <v>#DIV/0!</v>
      </c>
      <c r="Y25" s="101" t="e">
        <f t="shared" ref="Y25:Y29" si="21">W25*(400/(400+L25))</f>
        <v>#DIV/0!</v>
      </c>
      <c r="Z25" s="101" t="e">
        <f t="shared" si="6"/>
        <v>#DIV/0!</v>
      </c>
    </row>
    <row r="26" spans="1:26" x14ac:dyDescent="0.25">
      <c r="A26" s="29" t="s">
        <v>166</v>
      </c>
      <c r="B26" s="72">
        <f t="shared" si="7"/>
        <v>44034.5</v>
      </c>
      <c r="C26" s="45">
        <v>3</v>
      </c>
      <c r="D26" s="83">
        <v>1328</v>
      </c>
      <c r="E26" s="84"/>
      <c r="F26" s="75">
        <f t="shared" si="8"/>
        <v>4.2741835690130328E-3</v>
      </c>
      <c r="G26" s="75">
        <f t="shared" si="9"/>
        <v>-1.2517029561789675E-4</v>
      </c>
      <c r="H26" s="99">
        <v>0.5</v>
      </c>
      <c r="I26" s="76">
        <f>jar_information!M11</f>
        <v>44020.5</v>
      </c>
      <c r="J26" s="77">
        <f t="shared" si="1"/>
        <v>14</v>
      </c>
      <c r="K26" s="77">
        <f t="shared" si="10"/>
        <v>336</v>
      </c>
      <c r="L26" s="78">
        <f>jar_information!H11</f>
        <v>1184.5645645645645</v>
      </c>
      <c r="M26" s="77">
        <f t="shared" si="11"/>
        <v>5.0630463982969394</v>
      </c>
      <c r="N26" s="77">
        <f t="shared" si="12"/>
        <v>9.2653749088834001</v>
      </c>
      <c r="O26" s="79">
        <f t="shared" si="2"/>
        <v>2.5269204296954726</v>
      </c>
      <c r="P26" s="80">
        <f t="shared" si="13"/>
        <v>0.63788386695113708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4274.1835690130329</v>
      </c>
      <c r="U26" s="7">
        <f t="shared" si="17"/>
        <v>0.42741835690130331</v>
      </c>
      <c r="V26" s="93">
        <f t="shared" si="18"/>
        <v>7.5205965169508112E-3</v>
      </c>
      <c r="W26" s="100">
        <f t="shared" si="19"/>
        <v>0.90247158203409727</v>
      </c>
      <c r="X26" s="100">
        <f t="shared" si="20"/>
        <v>1.2634602148477363</v>
      </c>
      <c r="Y26" s="101">
        <f t="shared" si="21"/>
        <v>0.2278156667682632</v>
      </c>
      <c r="Z26" s="101">
        <f t="shared" si="6"/>
        <v>0.31894193347556854</v>
      </c>
    </row>
    <row r="27" spans="1:26" x14ac:dyDescent="0.25">
      <c r="A27" s="29" t="s">
        <v>167</v>
      </c>
      <c r="B27" s="72">
        <f t="shared" si="7"/>
        <v>44034.5</v>
      </c>
      <c r="C27" s="45">
        <v>1</v>
      </c>
      <c r="D27" s="83">
        <v>668.32</v>
      </c>
      <c r="E27" s="84"/>
      <c r="F27" s="75">
        <f t="shared" si="8"/>
        <v>6.4153568164653056E-3</v>
      </c>
      <c r="G27" s="75">
        <f t="shared" si="9"/>
        <v>-3.7551088685369027E-4</v>
      </c>
      <c r="H27" s="99">
        <v>0.5</v>
      </c>
      <c r="I27" s="76">
        <f>jar_information!M12</f>
        <v>44020.5</v>
      </c>
      <c r="J27" s="77">
        <f t="shared" si="1"/>
        <v>14</v>
      </c>
      <c r="K27" s="77">
        <f t="shared" si="10"/>
        <v>336</v>
      </c>
      <c r="L27" s="78">
        <f>jar_information!H12</f>
        <v>1184.5645645645645</v>
      </c>
      <c r="M27" s="77">
        <f t="shared" si="11"/>
        <v>7.5994043538225355</v>
      </c>
      <c r="N27" s="77">
        <f t="shared" si="12"/>
        <v>13.90690996749524</v>
      </c>
      <c r="O27" s="79">
        <f t="shared" si="2"/>
        <v>3.7927936274987015</v>
      </c>
      <c r="P27" s="80">
        <f t="shared" si="13"/>
        <v>0.95743492245542028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6415.3568164653052</v>
      </c>
      <c r="U27" s="7">
        <f t="shared" si="17"/>
        <v>0.64153568164653052</v>
      </c>
      <c r="V27" s="93">
        <f t="shared" si="18"/>
        <v>1.1288076272317564E-2</v>
      </c>
      <c r="W27" s="100">
        <f t="shared" si="19"/>
        <v>1.3545691526781076</v>
      </c>
      <c r="X27" s="100">
        <f t="shared" si="20"/>
        <v>1.8963968137493505</v>
      </c>
      <c r="Y27" s="101">
        <f t="shared" si="21"/>
        <v>0.34194104373407869</v>
      </c>
      <c r="Z27" s="101">
        <f t="shared" si="6"/>
        <v>0.47871746122771008</v>
      </c>
    </row>
    <row r="28" spans="1:26" x14ac:dyDescent="0.25">
      <c r="A28" s="29" t="s">
        <v>168</v>
      </c>
      <c r="B28" s="72">
        <f t="shared" si="7"/>
        <v>44034.5</v>
      </c>
      <c r="C28" s="45">
        <v>1</v>
      </c>
      <c r="D28" s="83">
        <v>448.12</v>
      </c>
      <c r="E28" s="84"/>
      <c r="F28" s="75">
        <f t="shared" si="8"/>
        <v>4.2766469954849057E-3</v>
      </c>
      <c r="G28" s="75">
        <f t="shared" si="9"/>
        <v>-3.7551088685369027E-4</v>
      </c>
      <c r="H28" s="99">
        <v>0.5</v>
      </c>
      <c r="I28" s="76">
        <f>jar_information!M13</f>
        <v>44020.5</v>
      </c>
      <c r="J28" s="77">
        <f t="shared" si="1"/>
        <v>14</v>
      </c>
      <c r="K28" s="77">
        <f t="shared" si="10"/>
        <v>336</v>
      </c>
      <c r="L28" s="78">
        <f>jar_information!H13</f>
        <v>1173.7724550898204</v>
      </c>
      <c r="M28" s="77">
        <f t="shared" si="11"/>
        <v>5.0198104434428217</v>
      </c>
      <c r="N28" s="77">
        <f t="shared" si="12"/>
        <v>9.1862531115003634</v>
      </c>
      <c r="O28" s="79">
        <f t="shared" si="2"/>
        <v>2.5053417576819172</v>
      </c>
      <c r="P28" s="80">
        <f t="shared" si="13"/>
        <v>0.63677356903261573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4276.6469954849053</v>
      </c>
      <c r="U28" s="7">
        <f t="shared" si="17"/>
        <v>0.42766469954849057</v>
      </c>
      <c r="V28" s="93">
        <f t="shared" si="18"/>
        <v>7.4563742788152296E-3</v>
      </c>
      <c r="W28" s="100">
        <f t="shared" si="19"/>
        <v>0.89476491345782749</v>
      </c>
      <c r="X28" s="100">
        <f t="shared" si="20"/>
        <v>1.2526708788409586</v>
      </c>
      <c r="Y28" s="101">
        <f t="shared" si="21"/>
        <v>0.22741913179736276</v>
      </c>
      <c r="Z28" s="101">
        <f t="shared" si="6"/>
        <v>0.31838678451630786</v>
      </c>
    </row>
    <row r="29" spans="1:26" x14ac:dyDescent="0.25">
      <c r="A29" s="29" t="s">
        <v>169</v>
      </c>
      <c r="B29" s="72">
        <f t="shared" si="7"/>
        <v>44034.5</v>
      </c>
      <c r="C29" s="45">
        <v>3</v>
      </c>
      <c r="D29" s="83">
        <v>676.64</v>
      </c>
      <c r="E29" s="84"/>
      <c r="F29" s="75">
        <f t="shared" si="8"/>
        <v>2.1653884903061111E-3</v>
      </c>
      <c r="G29" s="75">
        <f t="shared" si="9"/>
        <v>-1.2517029561789675E-4</v>
      </c>
      <c r="H29" s="99">
        <v>0.5</v>
      </c>
      <c r="I29" s="76">
        <f>jar_information!M14</f>
        <v>44020.5</v>
      </c>
      <c r="J29" s="77">
        <f t="shared" si="1"/>
        <v>14</v>
      </c>
      <c r="K29" s="77">
        <f t="shared" si="10"/>
        <v>336</v>
      </c>
      <c r="L29" s="78">
        <f>jar_information!H14</f>
        <v>1173.7724550898204</v>
      </c>
      <c r="M29" s="77">
        <f t="shared" si="11"/>
        <v>2.5416733644898439</v>
      </c>
      <c r="N29" s="77">
        <f t="shared" si="12"/>
        <v>4.6512622570164144</v>
      </c>
      <c r="O29" s="79">
        <f t="shared" si="2"/>
        <v>1.2685260700953855</v>
      </c>
      <c r="P29" s="80">
        <f t="shared" si="13"/>
        <v>0.3224166405995425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2165.3884903061112</v>
      </c>
      <c r="U29" s="7">
        <f t="shared" si="17"/>
        <v>0.2165388490306111</v>
      </c>
      <c r="V29" s="93">
        <f t="shared" si="18"/>
        <v>3.7753752086172191E-3</v>
      </c>
      <c r="W29" s="100">
        <f t="shared" si="19"/>
        <v>0.4530450250340663</v>
      </c>
      <c r="X29" s="100">
        <f t="shared" si="20"/>
        <v>0.63426303504769288</v>
      </c>
      <c r="Y29" s="101">
        <f t="shared" si="21"/>
        <v>0.11514880021412233</v>
      </c>
      <c r="Z29" s="101">
        <f t="shared" si="6"/>
        <v>0.16120832029977128</v>
      </c>
    </row>
    <row r="30" spans="1:26" x14ac:dyDescent="0.25">
      <c r="A30" t="s">
        <v>170</v>
      </c>
      <c r="B30" s="72">
        <f t="shared" si="7"/>
        <v>44034.5</v>
      </c>
      <c r="C30" s="45">
        <v>3</v>
      </c>
      <c r="D30" s="83">
        <v>1372.6</v>
      </c>
      <c r="E30" s="84"/>
      <c r="F30" s="75">
        <f t="shared" si="8"/>
        <v>4.4185772384283013E-3</v>
      </c>
      <c r="G30" s="75">
        <f t="shared" si="9"/>
        <v>-1.2517029561789675E-4</v>
      </c>
      <c r="H30" s="99">
        <v>0.5</v>
      </c>
      <c r="I30" s="76">
        <f>jar_information!M15</f>
        <v>44020.5</v>
      </c>
      <c r="J30" s="77">
        <f t="shared" si="1"/>
        <v>14</v>
      </c>
      <c r="K30" s="77">
        <f t="shared" si="10"/>
        <v>336</v>
      </c>
      <c r="L30" s="78">
        <f>jar_information!H15</f>
        <v>1168.4005979073243</v>
      </c>
      <c r="M30" s="77">
        <f t="shared" si="11"/>
        <v>5.1626682872793213</v>
      </c>
      <c r="N30" s="77">
        <f t="shared" si="12"/>
        <v>9.4476829657211585</v>
      </c>
      <c r="O30" s="79">
        <f t="shared" si="2"/>
        <v>2.576640808833043</v>
      </c>
      <c r="P30" s="80">
        <f t="shared" si="13"/>
        <v>0.657138440847571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4418.5772384283009</v>
      </c>
      <c r="U30" s="7">
        <f t="shared" si="17"/>
        <v>0.44185772384283012</v>
      </c>
      <c r="V30" s="93">
        <f t="shared" si="18"/>
        <v>7.668573835812628E-3</v>
      </c>
    </row>
    <row r="31" spans="1:26" x14ac:dyDescent="0.25">
      <c r="A31" t="s">
        <v>171</v>
      </c>
      <c r="B31" s="72">
        <f t="shared" si="7"/>
        <v>44034.5</v>
      </c>
      <c r="C31" s="45">
        <v>1</v>
      </c>
      <c r="D31" s="83">
        <v>645.11</v>
      </c>
      <c r="E31" s="84"/>
      <c r="F31" s="75">
        <f t="shared" si="8"/>
        <v>6.1899278657616035E-3</v>
      </c>
      <c r="G31" s="75">
        <f t="shared" si="9"/>
        <v>-3.7551088685369027E-4</v>
      </c>
      <c r="H31" s="99">
        <v>0.5</v>
      </c>
      <c r="I31" s="76">
        <f>jar_information!M16</f>
        <v>44020.5</v>
      </c>
      <c r="J31" s="77">
        <f t="shared" si="1"/>
        <v>14</v>
      </c>
      <c r="K31" s="77">
        <f t="shared" si="10"/>
        <v>336</v>
      </c>
      <c r="L31" s="78">
        <f>jar_information!H16</f>
        <v>1179.1604197901049</v>
      </c>
      <c r="M31" s="77">
        <f t="shared" si="11"/>
        <v>7.2989179406619202</v>
      </c>
      <c r="N31" s="77">
        <f t="shared" si="12"/>
        <v>13.357019831411314</v>
      </c>
      <c r="O31" s="79">
        <f t="shared" si="2"/>
        <v>3.6428235903849036</v>
      </c>
      <c r="P31" s="80">
        <f t="shared" si="13"/>
        <v>0.92272413739171399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6189.9278657616032</v>
      </c>
      <c r="U31" s="7">
        <f t="shared" si="17"/>
        <v>0.6189927865761603</v>
      </c>
      <c r="V31" s="93">
        <f t="shared" si="18"/>
        <v>1.0841736876145546E-2</v>
      </c>
    </row>
    <row r="32" spans="1:26" x14ac:dyDescent="0.25">
      <c r="A32" t="s">
        <v>172</v>
      </c>
      <c r="B32" s="72">
        <f t="shared" si="7"/>
        <v>44034.5</v>
      </c>
      <c r="C32" s="45">
        <v>1</v>
      </c>
      <c r="D32" s="83">
        <v>635.32000000000005</v>
      </c>
      <c r="E32" s="84"/>
      <c r="F32" s="75">
        <f t="shared" si="8"/>
        <v>6.0948417206780521E-3</v>
      </c>
      <c r="G32" s="75">
        <f t="shared" si="9"/>
        <v>-3.7551088685369027E-4</v>
      </c>
      <c r="H32" s="99">
        <v>0.5</v>
      </c>
      <c r="I32" s="76">
        <f>jar_information!M17</f>
        <v>44020.5</v>
      </c>
      <c r="J32" s="77">
        <f t="shared" si="1"/>
        <v>14</v>
      </c>
      <c r="K32" s="77">
        <f t="shared" si="10"/>
        <v>336</v>
      </c>
      <c r="L32" s="78">
        <f>jar_information!H17</f>
        <v>1173.7724550898204</v>
      </c>
      <c r="M32" s="77">
        <f t="shared" si="11"/>
        <v>7.1539573298641423</v>
      </c>
      <c r="N32" s="77">
        <f t="shared" si="12"/>
        <v>13.091741913651381</v>
      </c>
      <c r="O32" s="79">
        <f t="shared" si="2"/>
        <v>3.5704750673594674</v>
      </c>
      <c r="P32" s="80">
        <f t="shared" si="13"/>
        <v>0.90749461418313837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6094.8417206780523</v>
      </c>
      <c r="U32" s="7">
        <f t="shared" si="17"/>
        <v>0.60948417206780525</v>
      </c>
      <c r="V32" s="93">
        <f t="shared" si="18"/>
        <v>1.0626413890950795E-2</v>
      </c>
    </row>
    <row r="33" spans="1:22" x14ac:dyDescent="0.25">
      <c r="A33" t="s">
        <v>173</v>
      </c>
      <c r="B33" s="72">
        <f t="shared" si="7"/>
        <v>44034.5</v>
      </c>
      <c r="C33" s="45">
        <v>1</v>
      </c>
      <c r="D33" s="83">
        <v>745.2</v>
      </c>
      <c r="E33" s="84"/>
      <c r="F33" s="75">
        <f t="shared" si="8"/>
        <v>7.1620598638630038E-3</v>
      </c>
      <c r="G33" s="75">
        <f t="shared" si="9"/>
        <v>-3.7551088685369027E-4</v>
      </c>
      <c r="H33" s="99">
        <v>0.5</v>
      </c>
      <c r="I33" s="76">
        <f>jar_information!M18</f>
        <v>44020.5</v>
      </c>
      <c r="J33" s="77">
        <f t="shared" si="1"/>
        <v>14</v>
      </c>
      <c r="K33" s="77">
        <f t="shared" si="10"/>
        <v>336</v>
      </c>
      <c r="L33" s="78">
        <f>jar_information!H18</f>
        <v>1200.8748114630469</v>
      </c>
      <c r="M33" s="77">
        <f t="shared" si="11"/>
        <v>8.6007372887035398</v>
      </c>
      <c r="N33" s="77">
        <f t="shared" si="12"/>
        <v>15.739349238327479</v>
      </c>
      <c r="O33" s="79">
        <f t="shared" si="2"/>
        <v>4.2925497922711306</v>
      </c>
      <c r="P33" s="80">
        <f t="shared" si="13"/>
        <v>1.0725510231117072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7162.0598638630036</v>
      </c>
      <c r="U33" s="7">
        <f t="shared" si="17"/>
        <v>0.7162059863863004</v>
      </c>
      <c r="V33" s="93">
        <f t="shared" si="18"/>
        <v>1.2775445810330747E-2</v>
      </c>
    </row>
    <row r="34" spans="1:22" x14ac:dyDescent="0.25">
      <c r="A34" t="s">
        <v>174</v>
      </c>
      <c r="B34" s="72">
        <f t="shared" si="7"/>
        <v>44034.5</v>
      </c>
      <c r="C34" s="45">
        <v>3</v>
      </c>
      <c r="D34" s="83">
        <v>954.48</v>
      </c>
      <c r="E34" s="84"/>
      <c r="F34" s="75">
        <f t="shared" si="8"/>
        <v>3.0649027752912674E-3</v>
      </c>
      <c r="G34" s="75">
        <f t="shared" si="9"/>
        <v>-1.2517029561789675E-4</v>
      </c>
      <c r="H34" s="99">
        <v>0.5</v>
      </c>
      <c r="I34" s="76">
        <f>jar_information!M19</f>
        <v>44020.5</v>
      </c>
      <c r="J34" s="77">
        <f t="shared" si="1"/>
        <v>14</v>
      </c>
      <c r="K34" s="77">
        <f t="shared" si="10"/>
        <v>336</v>
      </c>
      <c r="L34" s="78">
        <f>jar_information!H19</f>
        <v>1184.5645645645645</v>
      </c>
      <c r="M34" s="77">
        <f t="shared" si="11"/>
        <v>3.6305752214456257</v>
      </c>
      <c r="N34" s="77">
        <f t="shared" si="12"/>
        <v>6.6439526552454957</v>
      </c>
      <c r="O34" s="79">
        <f t="shared" si="2"/>
        <v>1.8119870877942259</v>
      </c>
      <c r="P34" s="80">
        <f t="shared" si="13"/>
        <v>0.45740946839667762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3064.9027752912675</v>
      </c>
      <c r="U34" s="7">
        <f t="shared" si="17"/>
        <v>0.30649027752912672</v>
      </c>
      <c r="V34" s="93">
        <f t="shared" si="18"/>
        <v>5.3928187136732912E-3</v>
      </c>
    </row>
    <row r="35" spans="1:22" x14ac:dyDescent="0.25">
      <c r="A35" t="s">
        <v>175</v>
      </c>
      <c r="B35" s="72">
        <f t="shared" si="7"/>
        <v>44034.5</v>
      </c>
      <c r="C35" s="45">
        <v>2</v>
      </c>
      <c r="D35" s="83">
        <v>904.69</v>
      </c>
      <c r="E35" s="84"/>
      <c r="F35" s="75">
        <f t="shared" si="8"/>
        <v>4.3555595171907288E-3</v>
      </c>
      <c r="G35" s="75">
        <f t="shared" si="9"/>
        <v>-1.8775544342684514E-4</v>
      </c>
      <c r="H35" s="99">
        <v>0.5</v>
      </c>
      <c r="I35" s="76">
        <f>jar_information!M20</f>
        <v>44020.5</v>
      </c>
      <c r="J35" s="77">
        <f t="shared" si="1"/>
        <v>14</v>
      </c>
      <c r="K35" s="77">
        <f t="shared" si="10"/>
        <v>336</v>
      </c>
      <c r="L35" s="78">
        <f>jar_information!H20</f>
        <v>1184.5645645645645</v>
      </c>
      <c r="M35" s="77">
        <f t="shared" si="11"/>
        <v>5.1594414629160807</v>
      </c>
      <c r="N35" s="77">
        <f t="shared" si="12"/>
        <v>9.4417778771364276</v>
      </c>
      <c r="O35" s="79">
        <f t="shared" si="2"/>
        <v>2.5750303301281163</v>
      </c>
      <c r="P35" s="80">
        <f t="shared" si="13"/>
        <v>0.65002850315177407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4355.5595171907289</v>
      </c>
      <c r="U35" s="7">
        <f t="shared" si="17"/>
        <v>0.43555595171907285</v>
      </c>
      <c r="V35" s="93">
        <f t="shared" si="18"/>
        <v>7.6637807444289181E-3</v>
      </c>
    </row>
    <row r="36" spans="1:22" x14ac:dyDescent="0.25">
      <c r="A36" t="s">
        <v>176</v>
      </c>
      <c r="B36" s="72">
        <f t="shared" si="7"/>
        <v>44034.5</v>
      </c>
      <c r="C36" s="45">
        <v>3</v>
      </c>
      <c r="D36" s="83">
        <v>1152.5999999999999</v>
      </c>
      <c r="E36" s="84"/>
      <c r="F36" s="75">
        <f t="shared" si="8"/>
        <v>3.7063214700121827E-3</v>
      </c>
      <c r="G36" s="75">
        <f t="shared" si="9"/>
        <v>-1.2517029561789675E-4</v>
      </c>
      <c r="H36" s="99">
        <v>0.5</v>
      </c>
      <c r="I36" s="76">
        <f>jar_information!M21</f>
        <v>44020.5</v>
      </c>
      <c r="J36" s="77">
        <f t="shared" si="1"/>
        <v>14</v>
      </c>
      <c r="K36" s="77">
        <f t="shared" si="10"/>
        <v>336</v>
      </c>
      <c r="L36" s="78">
        <f>jar_information!H21</f>
        <v>1168.4005979073243</v>
      </c>
      <c r="M36" s="77">
        <f t="shared" si="11"/>
        <v>4.3304682215989869</v>
      </c>
      <c r="N36" s="77">
        <f t="shared" si="12"/>
        <v>7.9247568455261463</v>
      </c>
      <c r="O36" s="79">
        <f t="shared" si="2"/>
        <v>2.1612973215071305</v>
      </c>
      <c r="P36" s="80">
        <f t="shared" si="13"/>
        <v>0.55121053240884832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3706.3214700121825</v>
      </c>
      <c r="U36" s="7">
        <f t="shared" si="17"/>
        <v>0.37063214700121827</v>
      </c>
      <c r="V36" s="93">
        <f t="shared" si="18"/>
        <v>6.4324325044855073E-3</v>
      </c>
    </row>
    <row r="37" spans="1:22" x14ac:dyDescent="0.25">
      <c r="A37" t="s">
        <v>177</v>
      </c>
      <c r="B37" s="72">
        <f t="shared" si="7"/>
        <v>44034.5</v>
      </c>
      <c r="C37" s="45">
        <v>3</v>
      </c>
      <c r="D37" s="83">
        <v>1029.4000000000001</v>
      </c>
      <c r="E37" s="84"/>
      <c r="F37" s="75">
        <f t="shared" si="8"/>
        <v>3.3074582396991565E-3</v>
      </c>
      <c r="G37" s="75">
        <f t="shared" si="9"/>
        <v>-1.2517029561789675E-4</v>
      </c>
      <c r="H37" s="99">
        <v>0.5</v>
      </c>
      <c r="I37" s="76">
        <f>jar_information!M22</f>
        <v>44020.5</v>
      </c>
      <c r="J37" s="77">
        <f t="shared" si="1"/>
        <v>14</v>
      </c>
      <c r="K37" s="77">
        <f t="shared" si="10"/>
        <v>336</v>
      </c>
      <c r="L37" s="78">
        <f>jar_information!H22</f>
        <v>1189.984962406015</v>
      </c>
      <c r="M37" s="77">
        <f t="shared" si="11"/>
        <v>3.9358255690278652</v>
      </c>
      <c r="N37" s="77">
        <f t="shared" si="12"/>
        <v>7.2025607913209937</v>
      </c>
      <c r="O37" s="79">
        <f t="shared" si="2"/>
        <v>1.9643347612693618</v>
      </c>
      <c r="P37" s="80">
        <f t="shared" si="13"/>
        <v>0.49417694071694085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3307.4582396991564</v>
      </c>
      <c r="U37" s="7">
        <f t="shared" si="17"/>
        <v>0.33074582396991564</v>
      </c>
      <c r="V37" s="93">
        <f t="shared" si="18"/>
        <v>5.8462344085397676E-3</v>
      </c>
    </row>
    <row r="38" spans="1:22" x14ac:dyDescent="0.25">
      <c r="A38" t="s">
        <v>178</v>
      </c>
      <c r="B38" s="72">
        <f t="shared" si="7"/>
        <v>44034.5</v>
      </c>
      <c r="C38" s="45">
        <v>5</v>
      </c>
      <c r="D38" s="83">
        <v>786.88</v>
      </c>
      <c r="E38" s="84"/>
      <c r="F38" s="75">
        <f t="shared" si="8"/>
        <v>1.5133760284841927E-3</v>
      </c>
      <c r="G38" s="75">
        <f t="shared" si="9"/>
        <v>-7.5102177370738052E-5</v>
      </c>
      <c r="H38" s="99">
        <v>0.5</v>
      </c>
      <c r="I38" s="76">
        <f>jar_information!M23</f>
        <v>44020.5</v>
      </c>
      <c r="J38" s="77">
        <f t="shared" si="1"/>
        <v>14</v>
      </c>
      <c r="K38" s="77">
        <f t="shared" si="10"/>
        <v>336</v>
      </c>
      <c r="L38" s="78">
        <f>jar_information!H23</f>
        <v>1168.4005979073243</v>
      </c>
      <c r="M38" s="77">
        <f t="shared" si="11"/>
        <v>1.7682294565395427</v>
      </c>
      <c r="N38" s="77">
        <f t="shared" si="12"/>
        <v>3.2358599054673634</v>
      </c>
      <c r="O38" s="79">
        <f t="shared" si="2"/>
        <v>0.88250724694564453</v>
      </c>
      <c r="P38" s="80">
        <f t="shared" si="13"/>
        <v>0.22507189760655555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1513.3760284841928</v>
      </c>
      <c r="U38" s="7">
        <f t="shared" si="17"/>
        <v>0.15133760284841927</v>
      </c>
      <c r="V38" s="93">
        <f t="shared" si="18"/>
        <v>2.6265096635287042E-3</v>
      </c>
    </row>
    <row r="39" spans="1:22" x14ac:dyDescent="0.25">
      <c r="A39" t="s">
        <v>179</v>
      </c>
      <c r="B39" s="72">
        <f t="shared" si="7"/>
        <v>44034.5</v>
      </c>
      <c r="C39" s="45">
        <v>3</v>
      </c>
      <c r="D39" s="83">
        <v>1074.9000000000001</v>
      </c>
      <c r="E39" s="84"/>
      <c r="F39" s="75">
        <f t="shared" si="8"/>
        <v>3.4547656827124897E-3</v>
      </c>
      <c r="G39" s="75">
        <f t="shared" si="9"/>
        <v>-1.2517029561789675E-4</v>
      </c>
      <c r="H39" s="99">
        <v>0.5</v>
      </c>
      <c r="I39" s="76">
        <f>jar_information!M24</f>
        <v>44020.5</v>
      </c>
      <c r="J39" s="77">
        <f t="shared" si="1"/>
        <v>14</v>
      </c>
      <c r="K39" s="77">
        <f t="shared" si="10"/>
        <v>336</v>
      </c>
      <c r="L39" s="78">
        <f>jar_information!H24</f>
        <v>1147.072808320951</v>
      </c>
      <c r="M39" s="77">
        <f t="shared" si="11"/>
        <v>3.962867773759863</v>
      </c>
      <c r="N39" s="77">
        <f t="shared" si="12"/>
        <v>7.2520480259805495</v>
      </c>
      <c r="O39" s="79">
        <f t="shared" si="2"/>
        <v>1.977831279812877</v>
      </c>
      <c r="P39" s="80">
        <f t="shared" si="13"/>
        <v>0.51137380714730063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3454.7656827124897</v>
      </c>
      <c r="U39" s="7">
        <f t="shared" si="17"/>
        <v>0.34547656827124895</v>
      </c>
      <c r="V39" s="93">
        <f t="shared" si="18"/>
        <v>5.8864026184907055E-3</v>
      </c>
    </row>
    <row r="40" spans="1:22" x14ac:dyDescent="0.25">
      <c r="A40" t="s">
        <v>180</v>
      </c>
      <c r="B40" s="72">
        <f t="shared" si="7"/>
        <v>44034.5</v>
      </c>
      <c r="C40" s="45">
        <v>3</v>
      </c>
      <c r="D40" s="83">
        <v>935.21</v>
      </c>
      <c r="E40" s="84"/>
      <c r="F40" s="75">
        <f t="shared" si="8"/>
        <v>3.0025156450304551E-3</v>
      </c>
      <c r="G40" s="75">
        <f t="shared" si="9"/>
        <v>-1.2517029561789675E-4</v>
      </c>
      <c r="H40" s="99">
        <v>0.5</v>
      </c>
      <c r="I40" s="76">
        <f>jar_information!M25</f>
        <v>44020.5</v>
      </c>
      <c r="J40" s="77">
        <f t="shared" si="1"/>
        <v>14</v>
      </c>
      <c r="K40" s="77">
        <f t="shared" si="10"/>
        <v>336</v>
      </c>
      <c r="L40" s="78">
        <f>jar_information!H25</f>
        <v>1179.1604197901049</v>
      </c>
      <c r="M40" s="77">
        <f t="shared" si="11"/>
        <v>3.540447608420469</v>
      </c>
      <c r="N40" s="77">
        <f t="shared" si="12"/>
        <v>6.4790191234094587</v>
      </c>
      <c r="O40" s="79">
        <f t="shared" si="2"/>
        <v>1.7670052154753069</v>
      </c>
      <c r="P40" s="80">
        <f t="shared" si="13"/>
        <v>0.44758092802507538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3002.5156450304553</v>
      </c>
      <c r="U40" s="7">
        <f t="shared" si="17"/>
        <v>0.30025156450304552</v>
      </c>
      <c r="V40" s="93">
        <f t="shared" si="18"/>
        <v>5.2589440936765082E-3</v>
      </c>
    </row>
    <row r="41" spans="1:22" x14ac:dyDescent="0.25">
      <c r="A41" t="s">
        <v>181</v>
      </c>
      <c r="B41" s="72">
        <f t="shared" si="7"/>
        <v>44034.5</v>
      </c>
      <c r="C41" s="45">
        <v>5</v>
      </c>
      <c r="D41" s="83">
        <v>816.97</v>
      </c>
      <c r="E41" s="84"/>
      <c r="F41" s="75">
        <f t="shared" si="8"/>
        <v>1.5718263268613957E-3</v>
      </c>
      <c r="G41" s="75">
        <f t="shared" si="9"/>
        <v>-7.5102177370738052E-5</v>
      </c>
      <c r="H41" s="99">
        <v>0.5</v>
      </c>
      <c r="I41" s="76">
        <f>jar_information!M26</f>
        <v>44020.5</v>
      </c>
      <c r="J41" s="77">
        <f t="shared" si="1"/>
        <v>14</v>
      </c>
      <c r="K41" s="77">
        <f t="shared" si="10"/>
        <v>336</v>
      </c>
      <c r="L41" s="78">
        <f>jar_information!H26</f>
        <v>1179.1604197901049</v>
      </c>
      <c r="M41" s="77">
        <f t="shared" si="11"/>
        <v>1.853435391419022</v>
      </c>
      <c r="N41" s="77">
        <f t="shared" si="12"/>
        <v>3.3917867662968106</v>
      </c>
      <c r="O41" s="79">
        <f t="shared" si="2"/>
        <v>0.92503275444458466</v>
      </c>
      <c r="P41" s="80">
        <f t="shared" si="13"/>
        <v>0.2343100150819474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1571.8263268613957</v>
      </c>
      <c r="U41" s="7">
        <f t="shared" si="17"/>
        <v>0.15718263268613958</v>
      </c>
      <c r="V41" s="93">
        <f t="shared" si="18"/>
        <v>2.7530736739422162E-3</v>
      </c>
    </row>
    <row r="42" spans="1:22" x14ac:dyDescent="0.25">
      <c r="A42" t="s">
        <v>182</v>
      </c>
      <c r="B42" s="72">
        <f t="shared" si="7"/>
        <v>44034.5</v>
      </c>
      <c r="C42" s="45">
        <v>1</v>
      </c>
      <c r="D42" s="83">
        <v>788.19</v>
      </c>
      <c r="E42" s="84"/>
      <c r="F42" s="75">
        <f t="shared" si="8"/>
        <v>7.5796036204658522E-3</v>
      </c>
      <c r="G42" s="75">
        <f t="shared" si="9"/>
        <v>-3.7551088685369027E-4</v>
      </c>
      <c r="H42" s="99">
        <v>0.5</v>
      </c>
      <c r="I42" s="76">
        <f>jar_information!M27</f>
        <v>44020.5</v>
      </c>
      <c r="J42" s="77">
        <f t="shared" si="1"/>
        <v>14</v>
      </c>
      <c r="K42" s="77">
        <f t="shared" si="10"/>
        <v>336</v>
      </c>
      <c r="L42" s="78">
        <f>jar_information!H27</f>
        <v>1173.7724550898204</v>
      </c>
      <c r="M42" s="77">
        <f t="shared" si="11"/>
        <v>8.8967299502018946</v>
      </c>
      <c r="N42" s="77">
        <f t="shared" si="12"/>
        <v>16.281015808869469</v>
      </c>
      <c r="O42" s="79">
        <f t="shared" si="2"/>
        <v>4.4402770387825825</v>
      </c>
      <c r="P42" s="80">
        <f t="shared" si="13"/>
        <v>1.1285690061284397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7579.6036204658521</v>
      </c>
      <c r="U42" s="7">
        <f t="shared" si="17"/>
        <v>0.75796036204658523</v>
      </c>
      <c r="V42" s="93">
        <f t="shared" si="18"/>
        <v>1.3215110234471972E-2</v>
      </c>
    </row>
    <row r="43" spans="1:22" x14ac:dyDescent="0.25">
      <c r="A43" t="s">
        <v>183</v>
      </c>
      <c r="B43" s="72">
        <f t="shared" si="7"/>
        <v>44034.5</v>
      </c>
      <c r="C43" s="45">
        <v>3</v>
      </c>
      <c r="D43" s="83">
        <v>1544.2</v>
      </c>
      <c r="E43" s="84"/>
      <c r="F43" s="75">
        <f t="shared" si="8"/>
        <v>4.9741367377928742E-3</v>
      </c>
      <c r="G43" s="75">
        <f t="shared" si="9"/>
        <v>-1.2517029561789675E-4</v>
      </c>
      <c r="H43" s="99">
        <v>0.5</v>
      </c>
      <c r="I43" s="76">
        <f>jar_information!M28</f>
        <v>44020.5</v>
      </c>
      <c r="J43" s="77">
        <f t="shared" si="1"/>
        <v>14</v>
      </c>
      <c r="K43" s="77">
        <f t="shared" si="10"/>
        <v>336</v>
      </c>
      <c r="L43" s="78">
        <f>jar_information!H28</f>
        <v>1173.7724550898204</v>
      </c>
      <c r="M43" s="77">
        <f t="shared" si="11"/>
        <v>5.8385046906716118</v>
      </c>
      <c r="N43" s="77">
        <f t="shared" si="12"/>
        <v>10.68446358392905</v>
      </c>
      <c r="O43" s="79">
        <f t="shared" si="2"/>
        <v>2.9139446137988316</v>
      </c>
      <c r="P43" s="80">
        <f t="shared" si="13"/>
        <v>0.7406266654050756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4974.1367377928746</v>
      </c>
      <c r="U43" s="7">
        <f t="shared" si="17"/>
        <v>0.49741367377928741</v>
      </c>
      <c r="V43" s="93">
        <f t="shared" si="18"/>
        <v>8.6724542077346173E-3</v>
      </c>
    </row>
    <row r="44" spans="1:22" ht="15.75" thickBot="1" x14ac:dyDescent="0.3">
      <c r="A44" t="s">
        <v>184</v>
      </c>
      <c r="B44" s="72">
        <f t="shared" si="7"/>
        <v>44034.5</v>
      </c>
      <c r="C44" s="45">
        <v>3</v>
      </c>
      <c r="D44" s="129">
        <v>1077.9000000000001</v>
      </c>
      <c r="E44" s="130"/>
      <c r="F44" s="75">
        <f t="shared" si="8"/>
        <v>3.4644782613727104E-3</v>
      </c>
      <c r="G44" s="75">
        <f t="shared" si="9"/>
        <v>-1.2517029561789675E-4</v>
      </c>
      <c r="H44" s="99">
        <v>0.5</v>
      </c>
      <c r="I44" s="76">
        <f>jar_information!M29</f>
        <v>44020.5</v>
      </c>
      <c r="J44" s="77">
        <f t="shared" si="1"/>
        <v>14</v>
      </c>
      <c r="K44" s="77">
        <f t="shared" si="10"/>
        <v>336</v>
      </c>
      <c r="L44" s="78">
        <f>jar_information!H29</f>
        <v>1173.7724550898204</v>
      </c>
      <c r="M44" s="77">
        <f t="shared" si="11"/>
        <v>4.0665091544567584</v>
      </c>
      <c r="N44" s="77">
        <f t="shared" si="12"/>
        <v>7.441711752655868</v>
      </c>
      <c r="O44" s="79">
        <f t="shared" si="2"/>
        <v>2.0295577507243276</v>
      </c>
      <c r="P44" s="80">
        <f t="shared" si="13"/>
        <v>0.51584528478953307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3464.4782613727102</v>
      </c>
      <c r="U44" s="7">
        <f t="shared" si="17"/>
        <v>0.34644782613727104</v>
      </c>
      <c r="V44" s="93">
        <f t="shared" si="18"/>
        <v>6.0403504485843085E-3</v>
      </c>
    </row>
  </sheetData>
  <conditionalFormatting sqref="O18:O44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:A4"/>
    </sheetView>
  </sheetViews>
  <sheetFormatPr baseColWidth="10" defaultRowHeight="15" x14ac:dyDescent="0.25"/>
  <cols>
    <col min="1" max="1" width="27.42578125" customWidth="1"/>
  </cols>
  <sheetData>
    <row r="1" spans="1:11" ht="144.75" x14ac:dyDescent="0.25">
      <c r="A1" s="143" t="s">
        <v>188</v>
      </c>
      <c r="B1" s="143" t="s">
        <v>189</v>
      </c>
      <c r="C1" s="144" t="s">
        <v>190</v>
      </c>
      <c r="D1" s="144" t="s">
        <v>196</v>
      </c>
      <c r="E1" s="144" t="s">
        <v>197</v>
      </c>
      <c r="F1" s="144" t="s">
        <v>191</v>
      </c>
      <c r="G1" s="143" t="s">
        <v>198</v>
      </c>
      <c r="H1" s="143" t="s">
        <v>192</v>
      </c>
      <c r="I1" s="143" t="s">
        <v>193</v>
      </c>
      <c r="J1" s="144" t="s">
        <v>194</v>
      </c>
      <c r="K1" s="144" t="s">
        <v>195</v>
      </c>
    </row>
    <row r="2" spans="1:11" ht="15.75" x14ac:dyDescent="0.25">
      <c r="A2" s="98" t="s">
        <v>199</v>
      </c>
      <c r="B2" s="145"/>
      <c r="C2" s="145"/>
      <c r="D2" s="145"/>
      <c r="E2" s="145"/>
      <c r="F2" s="145"/>
      <c r="G2" s="145">
        <v>0</v>
      </c>
      <c r="H2" s="145"/>
      <c r="I2" s="145"/>
      <c r="J2" s="146"/>
      <c r="K2" s="142"/>
    </row>
    <row r="3" spans="1:11" ht="15.75" x14ac:dyDescent="0.25">
      <c r="A3" s="98" t="s">
        <v>200</v>
      </c>
      <c r="B3" s="145"/>
      <c r="C3" s="145"/>
      <c r="D3" s="145"/>
      <c r="E3" s="145"/>
      <c r="F3" s="145"/>
      <c r="G3" s="145">
        <v>0</v>
      </c>
      <c r="H3" s="145"/>
      <c r="I3" s="145"/>
      <c r="J3" s="146"/>
      <c r="K3" s="142"/>
    </row>
    <row r="4" spans="1:11" ht="15.75" x14ac:dyDescent="0.25">
      <c r="A4" s="98" t="s">
        <v>201</v>
      </c>
      <c r="B4" s="145"/>
      <c r="C4" s="145"/>
      <c r="D4" s="145"/>
      <c r="E4" s="145"/>
      <c r="F4" s="145"/>
      <c r="G4" s="145">
        <v>0</v>
      </c>
      <c r="H4" s="145"/>
      <c r="I4" s="145"/>
      <c r="J4" s="146"/>
      <c r="K4" s="142"/>
    </row>
    <row r="5" spans="1:11" ht="15.75" x14ac:dyDescent="0.25">
      <c r="A5" s="98"/>
      <c r="B5" s="145"/>
      <c r="C5" s="145"/>
      <c r="D5" s="145"/>
      <c r="E5" s="145"/>
      <c r="F5" s="145"/>
      <c r="G5" s="145"/>
      <c r="H5" s="145"/>
      <c r="I5" s="145"/>
      <c r="J5" s="146"/>
      <c r="K5" s="142"/>
    </row>
    <row r="6" spans="1:11" ht="15.75" x14ac:dyDescent="0.25">
      <c r="A6" s="98"/>
      <c r="B6" s="145"/>
      <c r="C6" s="145"/>
      <c r="D6" s="145"/>
      <c r="E6" s="145"/>
      <c r="F6" s="145"/>
      <c r="G6" s="145"/>
      <c r="H6" s="145"/>
      <c r="I6" s="145"/>
      <c r="J6" s="146"/>
      <c r="K6" s="142"/>
    </row>
    <row r="7" spans="1:11" ht="15.75" x14ac:dyDescent="0.25">
      <c r="A7" s="98"/>
      <c r="B7" s="145"/>
      <c r="C7" s="145"/>
      <c r="D7" s="145"/>
      <c r="E7" s="145"/>
      <c r="F7" s="145"/>
      <c r="G7" s="145"/>
      <c r="H7" s="145"/>
      <c r="I7" s="145"/>
      <c r="J7" s="146"/>
      <c r="K7" s="142"/>
    </row>
    <row r="8" spans="1:11" ht="15.75" x14ac:dyDescent="0.25">
      <c r="A8" s="98"/>
      <c r="B8" s="145"/>
      <c r="C8" s="145"/>
      <c r="D8" s="145"/>
      <c r="E8" s="145"/>
      <c r="F8" s="145"/>
      <c r="G8" s="145"/>
      <c r="H8" s="145"/>
      <c r="I8" s="145"/>
      <c r="J8" s="146"/>
      <c r="K8" s="147"/>
    </row>
    <row r="9" spans="1:11" ht="15.75" x14ac:dyDescent="0.25">
      <c r="A9" s="98"/>
      <c r="B9" s="145"/>
      <c r="C9" s="145"/>
      <c r="D9" s="145"/>
      <c r="E9" s="145"/>
      <c r="F9" s="145"/>
      <c r="G9" s="145"/>
      <c r="H9" s="145"/>
      <c r="I9" s="145"/>
      <c r="J9" s="146"/>
      <c r="K9" s="147"/>
    </row>
    <row r="10" spans="1:11" ht="15.75" x14ac:dyDescent="0.25">
      <c r="A10" s="98"/>
      <c r="B10" s="145"/>
      <c r="C10" s="145"/>
      <c r="D10" s="145"/>
      <c r="E10" s="145"/>
      <c r="F10" s="145"/>
      <c r="G10" s="145"/>
      <c r="H10" s="145"/>
      <c r="I10" s="145"/>
      <c r="J10" s="146"/>
      <c r="K10" s="147"/>
    </row>
    <row r="11" spans="1:11" ht="15.75" x14ac:dyDescent="0.25">
      <c r="A11" s="148"/>
      <c r="B11" s="145"/>
      <c r="C11" s="145"/>
      <c r="D11" s="145"/>
      <c r="E11" s="145"/>
      <c r="F11" s="145"/>
      <c r="G11" s="145"/>
      <c r="H11" s="145"/>
      <c r="I11" s="145"/>
      <c r="J11" s="146"/>
      <c r="K11" s="147"/>
    </row>
    <row r="12" spans="1:11" ht="15.75" x14ac:dyDescent="0.25">
      <c r="A12" s="98"/>
      <c r="B12" s="145"/>
      <c r="C12" s="145"/>
      <c r="D12" s="145"/>
      <c r="E12" s="145"/>
      <c r="F12" s="145"/>
      <c r="G12" s="145"/>
      <c r="H12" s="145"/>
      <c r="I12" s="145"/>
      <c r="J12" s="146"/>
      <c r="K12" s="147"/>
    </row>
    <row r="13" spans="1:11" ht="15.75" x14ac:dyDescent="0.25">
      <c r="A13" s="98"/>
      <c r="B13" s="149"/>
      <c r="C13" s="150"/>
      <c r="D13" s="151"/>
      <c r="E13" s="152"/>
      <c r="F13" s="150"/>
      <c r="G13" s="145"/>
      <c r="H13" s="150"/>
      <c r="I13" s="150"/>
      <c r="J13" s="146"/>
      <c r="K13" s="142"/>
    </row>
    <row r="14" spans="1:11" ht="15.75" x14ac:dyDescent="0.25">
      <c r="A14" s="148"/>
      <c r="B14" s="149"/>
      <c r="C14" s="149"/>
      <c r="D14" s="153"/>
      <c r="E14" s="153"/>
      <c r="F14" s="149"/>
      <c r="G14" s="145"/>
      <c r="H14" s="149"/>
      <c r="I14" s="149"/>
      <c r="J14" s="146"/>
      <c r="K14" s="142"/>
    </row>
    <row r="15" spans="1:11" ht="15.75" x14ac:dyDescent="0.25">
      <c r="A15" s="148"/>
      <c r="B15" s="149"/>
      <c r="C15" s="149"/>
      <c r="D15" s="153"/>
      <c r="E15" s="153"/>
      <c r="F15" s="149"/>
      <c r="G15" s="145"/>
      <c r="H15" s="149"/>
      <c r="I15" s="149"/>
      <c r="J15" s="146"/>
      <c r="K15" s="142"/>
    </row>
    <row r="16" spans="1:11" ht="15.75" x14ac:dyDescent="0.25">
      <c r="A16" s="148"/>
      <c r="B16" s="149"/>
      <c r="C16" s="149"/>
      <c r="D16" s="153"/>
      <c r="E16" s="153"/>
      <c r="F16" s="149"/>
      <c r="G16" s="145"/>
      <c r="H16" s="149"/>
      <c r="I16" s="149"/>
      <c r="J16" s="146"/>
      <c r="K16" s="142"/>
    </row>
    <row r="17" spans="1:11" ht="15.75" x14ac:dyDescent="0.25">
      <c r="A17" s="148"/>
      <c r="B17" s="149"/>
      <c r="C17" s="149"/>
      <c r="D17" s="153"/>
      <c r="E17" s="153"/>
      <c r="F17" s="149"/>
      <c r="G17" s="145"/>
      <c r="H17" s="149"/>
      <c r="I17" s="149"/>
      <c r="J17" s="146"/>
      <c r="K17" s="142"/>
    </row>
    <row r="18" spans="1:11" ht="15.75" x14ac:dyDescent="0.25">
      <c r="A18" s="148"/>
      <c r="B18" s="149"/>
      <c r="C18" s="149"/>
      <c r="D18" s="153"/>
      <c r="E18" s="153"/>
      <c r="F18" s="149"/>
      <c r="G18" s="145"/>
      <c r="H18" s="149"/>
      <c r="I18" s="149"/>
      <c r="J18" s="146"/>
      <c r="K18" s="142"/>
    </row>
    <row r="19" spans="1:11" ht="15.75" x14ac:dyDescent="0.25">
      <c r="A19" s="148"/>
      <c r="B19" s="149"/>
      <c r="C19" s="149"/>
      <c r="D19" s="153"/>
      <c r="E19" s="153"/>
      <c r="F19" s="149"/>
      <c r="G19" s="145"/>
      <c r="H19" s="149"/>
      <c r="I19" s="149"/>
      <c r="J19" s="146"/>
      <c r="K19" s="142"/>
    </row>
    <row r="20" spans="1:11" ht="15.75" x14ac:dyDescent="0.25">
      <c r="A20" s="148"/>
      <c r="B20" s="149"/>
      <c r="C20" s="149"/>
      <c r="D20" s="153"/>
      <c r="E20" s="153"/>
      <c r="F20" s="149"/>
      <c r="G20" s="145"/>
      <c r="H20" s="149"/>
      <c r="I20" s="149"/>
      <c r="J20" s="146"/>
      <c r="K20" s="142"/>
    </row>
    <row r="21" spans="1:11" ht="15.75" x14ac:dyDescent="0.25">
      <c r="A21" s="148"/>
      <c r="B21" s="149"/>
      <c r="C21" s="149"/>
      <c r="D21" s="153"/>
      <c r="E21" s="153"/>
      <c r="F21" s="149"/>
      <c r="G21" s="145"/>
      <c r="H21" s="149"/>
      <c r="I21" s="149"/>
      <c r="J21" s="146"/>
      <c r="K21" s="142"/>
    </row>
  </sheetData>
  <conditionalFormatting sqref="J2:J12">
    <cfRule type="cellIs" dxfId="15" priority="3" operator="greaterThan">
      <formula>26</formula>
    </cfRule>
  </conditionalFormatting>
  <conditionalFormatting sqref="J13:J14">
    <cfRule type="cellIs" dxfId="14" priority="2" operator="greaterThan">
      <formula>26</formula>
    </cfRule>
  </conditionalFormatting>
  <conditionalFormatting sqref="J15:J21">
    <cfRule type="cellIs" dxfId="13" priority="1" operator="greaterThan">
      <formula>26</formula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7" workbookViewId="0">
      <selection activeCell="A27" sqref="A27"/>
    </sheetView>
  </sheetViews>
  <sheetFormatPr baseColWidth="10" defaultRowHeight="15" x14ac:dyDescent="0.25"/>
  <sheetData>
    <row r="1" spans="1:26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 x14ac:dyDescent="0.25">
      <c r="A3" s="45">
        <v>5</v>
      </c>
      <c r="B3" s="53">
        <v>44036</v>
      </c>
      <c r="C3" s="54">
        <v>2992</v>
      </c>
      <c r="D3" s="43">
        <v>1467.1</v>
      </c>
      <c r="E3" s="55">
        <v>279.32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 x14ac:dyDescent="0.25">
      <c r="A4" s="45">
        <v>4.4000000000000004</v>
      </c>
      <c r="B4" s="53">
        <v>44036</v>
      </c>
      <c r="C4" s="54">
        <v>2992</v>
      </c>
      <c r="D4" s="55">
        <v>1330.7</v>
      </c>
      <c r="E4" s="55">
        <v>252.08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 x14ac:dyDescent="0.25">
      <c r="A5" s="45">
        <v>4</v>
      </c>
      <c r="B5" s="53">
        <v>44036</v>
      </c>
      <c r="C5" s="54">
        <v>2992</v>
      </c>
      <c r="D5" s="43">
        <v>1215.2</v>
      </c>
      <c r="E5" s="55">
        <v>235.85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x14ac:dyDescent="0.25">
      <c r="A6" s="45">
        <v>3.4</v>
      </c>
      <c r="B6" s="53">
        <v>44036</v>
      </c>
      <c r="C6" s="54">
        <v>2992</v>
      </c>
      <c r="D6" s="55">
        <v>1046.7</v>
      </c>
      <c r="E6" s="55">
        <v>194.17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 x14ac:dyDescent="0.25">
      <c r="A7" s="45">
        <v>3</v>
      </c>
      <c r="B7" s="53">
        <v>44036</v>
      </c>
      <c r="C7" s="54">
        <v>2992</v>
      </c>
      <c r="D7" s="43">
        <v>938.51</v>
      </c>
      <c r="E7" s="55">
        <v>178.18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 x14ac:dyDescent="0.25">
      <c r="A8" s="45">
        <v>2.4</v>
      </c>
      <c r="B8" s="53">
        <v>44036</v>
      </c>
      <c r="C8" s="54">
        <v>2992</v>
      </c>
      <c r="D8" s="55">
        <v>770.93</v>
      </c>
      <c r="E8" s="55">
        <v>142.49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 x14ac:dyDescent="0.25">
      <c r="A9" s="45">
        <v>2</v>
      </c>
      <c r="B9" s="53">
        <v>44036</v>
      </c>
      <c r="C9" s="54">
        <v>2992</v>
      </c>
      <c r="D9" s="43">
        <v>649.07000000000005</v>
      </c>
      <c r="E9" s="55">
        <v>128.44999999999999</v>
      </c>
      <c r="F9" s="56">
        <f t="shared" si="0"/>
        <v>5.984</v>
      </c>
      <c r="G9" s="59" t="s">
        <v>70</v>
      </c>
      <c r="H9" s="59"/>
      <c r="I9" s="60">
        <f>SLOPE(F3:F15,D3:D15)</f>
        <v>9.8959669436703007E-3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 x14ac:dyDescent="0.25">
      <c r="A10" s="45">
        <v>1.4</v>
      </c>
      <c r="B10" s="53">
        <v>44036</v>
      </c>
      <c r="C10" s="54">
        <v>2992</v>
      </c>
      <c r="D10" s="43">
        <v>426.22</v>
      </c>
      <c r="E10" s="55">
        <v>92.323999999999998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-7.5968149936424645E-2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 x14ac:dyDescent="0.25">
      <c r="A11" s="45">
        <v>1</v>
      </c>
      <c r="B11" s="53">
        <v>44036</v>
      </c>
      <c r="C11" s="54">
        <v>2992</v>
      </c>
      <c r="D11" s="43">
        <v>333.78</v>
      </c>
      <c r="E11" s="55">
        <v>67.134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 x14ac:dyDescent="0.25">
      <c r="A12" s="61">
        <v>0.4</v>
      </c>
      <c r="B12" s="53">
        <v>44036</v>
      </c>
      <c r="C12" s="54">
        <v>2992</v>
      </c>
      <c r="D12" s="61">
        <v>102.4</v>
      </c>
      <c r="E12" s="61">
        <v>23.847000000000001</v>
      </c>
      <c r="F12" s="56">
        <f t="shared" si="0"/>
        <v>1.1968000000000001</v>
      </c>
      <c r="G12" s="62" t="s">
        <v>72</v>
      </c>
      <c r="H12" s="62"/>
      <c r="I12" s="63">
        <f>SLOPE(F3:F15,E3:E15)</f>
        <v>5.2776012137633874E-2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 x14ac:dyDescent="0.25">
      <c r="A13" s="61">
        <v>0.2</v>
      </c>
      <c r="B13" s="53">
        <v>44036</v>
      </c>
      <c r="C13" s="54">
        <v>2992</v>
      </c>
      <c r="D13" s="61">
        <v>49.927</v>
      </c>
      <c r="E13" s="61">
        <v>12.765000000000001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-0.26722465664615314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 x14ac:dyDescent="0.25">
      <c r="A14" s="61">
        <v>0.1</v>
      </c>
      <c r="B14" s="53">
        <v>44036</v>
      </c>
      <c r="C14" s="54">
        <v>2992</v>
      </c>
      <c r="D14" s="61">
        <v>23.289000000000001</v>
      </c>
      <c r="E14" s="61">
        <v>6.9169999999999998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41" t="s">
        <v>121</v>
      </c>
      <c r="X14" s="141" t="s">
        <v>122</v>
      </c>
      <c r="Y14" s="141" t="s">
        <v>121</v>
      </c>
      <c r="Z14" s="141" t="s">
        <v>122</v>
      </c>
    </row>
    <row r="15" spans="1:26" x14ac:dyDescent="0.25">
      <c r="A15" s="61">
        <v>0</v>
      </c>
      <c r="B15" s="53">
        <v>44036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41"/>
      <c r="X15" s="141"/>
      <c r="Y15" s="141"/>
      <c r="Z15" s="141"/>
    </row>
    <row r="16" spans="1:26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7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7" x14ac:dyDescent="0.25">
      <c r="A18" s="29" t="s">
        <v>158</v>
      </c>
      <c r="B18" s="72">
        <f>$B$3+H18</f>
        <v>44036.458333333336</v>
      </c>
      <c r="C18" s="45">
        <v>3</v>
      </c>
      <c r="D18" s="73">
        <v>997.47</v>
      </c>
      <c r="E18" s="74"/>
      <c r="F18" s="75">
        <f>((I$9*D18)+I$10)/C18/1000</f>
        <v>3.2649873324554633E-3</v>
      </c>
      <c r="G18" s="75">
        <f>((I$12*E18)+I$13)/C18/1000</f>
        <v>-8.907488554871771E-5</v>
      </c>
      <c r="H18" s="99">
        <v>0.45833333333333331</v>
      </c>
      <c r="I18" s="76">
        <f>jar_information!M3</f>
        <v>44020.5</v>
      </c>
      <c r="J18" s="77">
        <f t="shared" ref="J18:J44" si="1">B18-I18</f>
        <v>15.958333333335759</v>
      </c>
      <c r="K18" s="77">
        <f>J18*24</f>
        <v>383.00000000005821</v>
      </c>
      <c r="L18" s="78">
        <f>jar_information!H3</f>
        <v>1189.984962406015</v>
      </c>
      <c r="M18" s="77">
        <f>F18*L18</f>
        <v>3.8852858280681297</v>
      </c>
      <c r="N18" s="77">
        <f>M18*1.83</f>
        <v>7.110073065364678</v>
      </c>
      <c r="O18" s="79">
        <f t="shared" ref="O18:O44" si="2">N18*(12/(12+(16*2)))</f>
        <v>1.9391108360085485</v>
      </c>
      <c r="P18" s="80">
        <f>O18*(400/(400+L18))</f>
        <v>0.48783123912674625</v>
      </c>
      <c r="Q18" s="81"/>
      <c r="R18" s="81">
        <f>Q18/314.7</f>
        <v>0</v>
      </c>
      <c r="S18" s="81">
        <f>R18/P18*100</f>
        <v>0</v>
      </c>
      <c r="T18" s="82">
        <f>F18*1000000</f>
        <v>3264.9873324554633</v>
      </c>
      <c r="U18" s="7">
        <f>M18/L18*100</f>
        <v>0.32649873324554635</v>
      </c>
      <c r="V18" s="93">
        <f>O18/K18</f>
        <v>5.0629525744340827E-3</v>
      </c>
      <c r="W18" s="100">
        <f t="shared" ref="W18:W23" si="3">V18*24*5</f>
        <v>0.60755430893208995</v>
      </c>
      <c r="X18" s="100">
        <f t="shared" ref="X18:X23" si="4">V18*24*7</f>
        <v>0.85057603250492586</v>
      </c>
      <c r="Y18" s="101">
        <f t="shared" ref="Y18:Y23" si="5">W18*(400/(400+L18))</f>
        <v>0.15284529685430981</v>
      </c>
      <c r="Z18" s="101">
        <f t="shared" ref="Z18:Z29" si="6">X18*(400/(400+L18))</f>
        <v>0.2139834155960337</v>
      </c>
    </row>
    <row r="19" spans="1:27" x14ac:dyDescent="0.25">
      <c r="A19" s="29" t="s">
        <v>159</v>
      </c>
      <c r="B19" s="72">
        <f t="shared" ref="B19:B44" si="7">$B$3+H19</f>
        <v>44036.458333333336</v>
      </c>
      <c r="C19" s="45">
        <v>3</v>
      </c>
      <c r="D19" s="83">
        <v>625.55999999999995</v>
      </c>
      <c r="E19" s="84"/>
      <c r="F19" s="75">
        <f t="shared" ref="F19:F44" si="8">((I$9*D19)+I$10)/C19/1000</f>
        <v>2.0381843104486557E-3</v>
      </c>
      <c r="G19" s="75">
        <f t="shared" ref="G19:G44" si="9">((I$12*E19)+I$13)/C19/1000</f>
        <v>-8.907488554871771E-5</v>
      </c>
      <c r="H19" s="99">
        <v>0.45833333333333331</v>
      </c>
      <c r="I19" s="76">
        <f>jar_information!M4</f>
        <v>44020.5</v>
      </c>
      <c r="J19" s="77">
        <f t="shared" si="1"/>
        <v>15.958333333335759</v>
      </c>
      <c r="K19" s="77">
        <f t="shared" ref="K19:K44" si="10">J19*24</f>
        <v>383.00000000005821</v>
      </c>
      <c r="L19" s="78">
        <f>jar_information!H4</f>
        <v>1184.5645645645645</v>
      </c>
      <c r="M19" s="77">
        <f t="shared" ref="M19:M44" si="11">F19*L19</f>
        <v>2.4143609102089392</v>
      </c>
      <c r="N19" s="77">
        <f t="shared" ref="N19:N44" si="12">M19*1.83</f>
        <v>4.4182804656823587</v>
      </c>
      <c r="O19" s="79">
        <f t="shared" si="2"/>
        <v>1.2049855815497341</v>
      </c>
      <c r="P19" s="80">
        <f t="shared" ref="P19:P44" si="13">O19*(400/(400+L19))</f>
        <v>0.30418087302889096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2038.1843104486557</v>
      </c>
      <c r="U19" s="7">
        <f t="shared" ref="U19:U44" si="17">M19/L19*100</f>
        <v>0.20381843104486558</v>
      </c>
      <c r="V19" s="93">
        <f t="shared" ref="V19:V44" si="18">O19/K19</f>
        <v>3.1461764531319869E-3</v>
      </c>
      <c r="W19" s="100">
        <f t="shared" si="3"/>
        <v>0.3775411743758384</v>
      </c>
      <c r="X19" s="100">
        <f t="shared" si="4"/>
        <v>0.52855764412617379</v>
      </c>
      <c r="Y19" s="101">
        <f t="shared" si="5"/>
        <v>9.5304712176139325E-2</v>
      </c>
      <c r="Z19" s="101">
        <f t="shared" si="6"/>
        <v>0.13342659704659507</v>
      </c>
    </row>
    <row r="20" spans="1:27" x14ac:dyDescent="0.25">
      <c r="A20" s="29" t="s">
        <v>160</v>
      </c>
      <c r="B20" s="72">
        <f t="shared" si="7"/>
        <v>44036.458333333336</v>
      </c>
      <c r="C20" s="45">
        <v>3</v>
      </c>
      <c r="D20" s="83">
        <v>465.42</v>
      </c>
      <c r="E20" s="84"/>
      <c r="F20" s="75">
        <f t="shared" si="8"/>
        <v>1.5099375949955355E-3</v>
      </c>
      <c r="G20" s="75">
        <f t="shared" si="9"/>
        <v>-8.907488554871771E-5</v>
      </c>
      <c r="H20" s="99">
        <v>0.45833333333333331</v>
      </c>
      <c r="I20" s="76">
        <f>jar_information!M5</f>
        <v>44020.5</v>
      </c>
      <c r="J20" s="77">
        <f t="shared" si="1"/>
        <v>15.958333333335759</v>
      </c>
      <c r="K20" s="77">
        <f t="shared" si="10"/>
        <v>383.00000000005821</v>
      </c>
      <c r="L20" s="78">
        <f>jar_information!H5</f>
        <v>1189.984962406015</v>
      </c>
      <c r="M20" s="77">
        <f t="shared" si="11"/>
        <v>1.796803032216191</v>
      </c>
      <c r="N20" s="77">
        <f t="shared" si="12"/>
        <v>3.2881495489556296</v>
      </c>
      <c r="O20" s="79">
        <f t="shared" si="2"/>
        <v>0.89676805880608068</v>
      </c>
      <c r="P20" s="80">
        <f t="shared" si="13"/>
        <v>0.22560416104792919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1509.9375949955356</v>
      </c>
      <c r="U20" s="7">
        <f t="shared" si="17"/>
        <v>0.15099375949955354</v>
      </c>
      <c r="V20" s="93">
        <f t="shared" si="18"/>
        <v>2.3414309629398028E-3</v>
      </c>
      <c r="W20" s="100">
        <f t="shared" si="3"/>
        <v>0.28097171555277634</v>
      </c>
      <c r="X20" s="100">
        <f t="shared" si="4"/>
        <v>0.39336040177388687</v>
      </c>
      <c r="Y20" s="101">
        <f t="shared" si="5"/>
        <v>7.0685376829627652E-2</v>
      </c>
      <c r="Z20" s="101">
        <f t="shared" si="6"/>
        <v>9.8959527561478716E-2</v>
      </c>
    </row>
    <row r="21" spans="1:27" x14ac:dyDescent="0.25">
      <c r="A21" s="29" t="s">
        <v>161</v>
      </c>
      <c r="B21" s="72">
        <f t="shared" si="7"/>
        <v>44036.458333333336</v>
      </c>
      <c r="C21" s="45">
        <v>2</v>
      </c>
      <c r="D21" s="83">
        <v>1109.5</v>
      </c>
      <c r="E21" s="84"/>
      <c r="F21" s="75">
        <f t="shared" si="8"/>
        <v>5.4518035870328866E-3</v>
      </c>
      <c r="G21" s="75">
        <f t="shared" si="9"/>
        <v>-1.3361232832307657E-4</v>
      </c>
      <c r="H21" s="99">
        <v>0.45833333333333331</v>
      </c>
      <c r="I21" s="76">
        <f>jar_information!M6</f>
        <v>44020.5</v>
      </c>
      <c r="J21" s="77">
        <f t="shared" si="1"/>
        <v>15.958333333335759</v>
      </c>
      <c r="K21" s="77">
        <f t="shared" si="10"/>
        <v>383.00000000005821</v>
      </c>
      <c r="L21" s="78">
        <f>jar_information!H6</f>
        <v>1184.5645645645645</v>
      </c>
      <c r="M21" s="77">
        <f t="shared" si="11"/>
        <v>6.4580133421651427</v>
      </c>
      <c r="N21" s="77">
        <f t="shared" si="12"/>
        <v>11.818164416162212</v>
      </c>
      <c r="O21" s="79">
        <f t="shared" si="2"/>
        <v>3.2231357498624211</v>
      </c>
      <c r="P21" s="80">
        <f t="shared" si="13"/>
        <v>0.81363317644254729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5451.8035870328868</v>
      </c>
      <c r="U21" s="7">
        <f t="shared" si="17"/>
        <v>0.54518035870328863</v>
      </c>
      <c r="V21" s="93">
        <f t="shared" si="18"/>
        <v>8.4154980414149639E-3</v>
      </c>
      <c r="W21" s="100">
        <f t="shared" si="3"/>
        <v>1.0098597649697958</v>
      </c>
      <c r="X21" s="100">
        <f t="shared" si="4"/>
        <v>1.413803670957714</v>
      </c>
      <c r="Y21" s="101">
        <f t="shared" si="5"/>
        <v>0.25492423282791343</v>
      </c>
      <c r="Z21" s="101">
        <f t="shared" si="6"/>
        <v>0.35689392595907882</v>
      </c>
    </row>
    <row r="22" spans="1:27" x14ac:dyDescent="0.25">
      <c r="A22" s="29" t="s">
        <v>162</v>
      </c>
      <c r="B22" s="72">
        <f t="shared" si="7"/>
        <v>44036.458333333336</v>
      </c>
      <c r="C22" s="45">
        <v>2</v>
      </c>
      <c r="D22" s="83">
        <v>685.68</v>
      </c>
      <c r="E22" s="84"/>
      <c r="F22" s="75">
        <f t="shared" si="8"/>
        <v>3.354749231999713E-3</v>
      </c>
      <c r="G22" s="75">
        <f t="shared" si="9"/>
        <v>-1.3361232832307657E-4</v>
      </c>
      <c r="H22" s="99">
        <v>0.45833333333333331</v>
      </c>
      <c r="I22" s="76">
        <f>jar_information!M7</f>
        <v>44020.5</v>
      </c>
      <c r="J22" s="77">
        <f t="shared" si="1"/>
        <v>15.958333333335759</v>
      </c>
      <c r="K22" s="77">
        <f t="shared" si="10"/>
        <v>383.00000000005821</v>
      </c>
      <c r="L22" s="78">
        <f>jar_information!H7</f>
        <v>1184.5645645645645</v>
      </c>
      <c r="M22" s="77">
        <f t="shared" si="11"/>
        <v>3.9739170632270473</v>
      </c>
      <c r="N22" s="77">
        <f t="shared" si="12"/>
        <v>7.2722682257054965</v>
      </c>
      <c r="O22" s="79">
        <f t="shared" si="2"/>
        <v>1.9833458797378625</v>
      </c>
      <c r="P22" s="80">
        <f t="shared" si="13"/>
        <v>0.50066647307183276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3354.7492319997132</v>
      </c>
      <c r="U22" s="7">
        <f t="shared" si="17"/>
        <v>0.3354749231999713</v>
      </c>
      <c r="V22" s="93">
        <f t="shared" si="18"/>
        <v>5.1784487721607342E-3</v>
      </c>
      <c r="W22" s="100">
        <f t="shared" si="3"/>
        <v>0.62141385265928817</v>
      </c>
      <c r="X22" s="100">
        <f t="shared" si="4"/>
        <v>0.86997939372300337</v>
      </c>
      <c r="Y22" s="101">
        <f t="shared" si="5"/>
        <v>0.15686678007470187</v>
      </c>
      <c r="Z22" s="101">
        <f t="shared" si="6"/>
        <v>0.21961349210458261</v>
      </c>
    </row>
    <row r="23" spans="1:27" x14ac:dyDescent="0.25">
      <c r="A23" s="29" t="s">
        <v>163</v>
      </c>
      <c r="B23" s="72">
        <f t="shared" si="7"/>
        <v>44036.458333333336</v>
      </c>
      <c r="C23" s="45">
        <v>3</v>
      </c>
      <c r="D23" s="83">
        <v>774.44</v>
      </c>
      <c r="E23" s="84"/>
      <c r="F23" s="75">
        <f t="shared" si="8"/>
        <v>2.5292881633065343E-3</v>
      </c>
      <c r="G23" s="75">
        <f t="shared" si="9"/>
        <v>-8.907488554871771E-5</v>
      </c>
      <c r="H23" s="99">
        <v>0.45833333333333331</v>
      </c>
      <c r="I23" s="76">
        <f>jar_information!M8</f>
        <v>44020.5</v>
      </c>
      <c r="J23" s="77">
        <f t="shared" si="1"/>
        <v>15.958333333335759</v>
      </c>
      <c r="K23" s="77">
        <f t="shared" si="10"/>
        <v>383.00000000005821</v>
      </c>
      <c r="L23" s="78">
        <f>jar_information!H8</f>
        <v>1189.984962406015</v>
      </c>
      <c r="M23" s="77">
        <f t="shared" si="11"/>
        <v>3.0098148799263051</v>
      </c>
      <c r="N23" s="77">
        <f t="shared" si="12"/>
        <v>5.5079612302651384</v>
      </c>
      <c r="O23" s="79">
        <f t="shared" si="2"/>
        <v>1.5021712446177649</v>
      </c>
      <c r="P23" s="80">
        <f t="shared" si="13"/>
        <v>0.37790828973492485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2529.2881633065344</v>
      </c>
      <c r="U23" s="7">
        <f t="shared" si="17"/>
        <v>0.25292881633065345</v>
      </c>
      <c r="V23" s="93">
        <f t="shared" si="18"/>
        <v>3.92211813216067E-3</v>
      </c>
      <c r="W23" s="100">
        <f t="shared" si="3"/>
        <v>0.47065417585928038</v>
      </c>
      <c r="X23" s="100">
        <f t="shared" si="4"/>
        <v>0.65891584620299259</v>
      </c>
      <c r="Y23" s="101">
        <f t="shared" si="5"/>
        <v>0.11840468607880963</v>
      </c>
      <c r="Z23" s="101">
        <f t="shared" si="6"/>
        <v>0.1657665605103335</v>
      </c>
    </row>
    <row r="24" spans="1:27" x14ac:dyDescent="0.25">
      <c r="A24" s="29" t="s">
        <v>164</v>
      </c>
      <c r="B24" s="72">
        <f t="shared" si="7"/>
        <v>44036.458333333336</v>
      </c>
      <c r="C24" s="45"/>
      <c r="D24" s="83"/>
      <c r="E24" s="84"/>
      <c r="F24" s="75" t="e">
        <f t="shared" si="8"/>
        <v>#DIV/0!</v>
      </c>
      <c r="G24" s="75" t="e">
        <f t="shared" si="9"/>
        <v>#DIV/0!</v>
      </c>
      <c r="H24" s="99">
        <v>0.45833333333333331</v>
      </c>
      <c r="I24" s="76">
        <f>jar_information!M9</f>
        <v>44020.5</v>
      </c>
      <c r="J24" s="77">
        <f t="shared" si="1"/>
        <v>15.958333333335759</v>
      </c>
      <c r="K24" s="77">
        <f t="shared" si="10"/>
        <v>383.00000000005821</v>
      </c>
      <c r="L24" s="78">
        <f>jar_information!H9</f>
        <v>1152.3809523809523</v>
      </c>
      <c r="M24" s="77" t="e">
        <f t="shared" si="11"/>
        <v>#DIV/0!</v>
      </c>
      <c r="N24" s="77" t="e">
        <f t="shared" si="12"/>
        <v>#DIV/0!</v>
      </c>
      <c r="O24" s="79" t="e">
        <f t="shared" si="2"/>
        <v>#DIV/0!</v>
      </c>
      <c r="P24" s="80" t="e">
        <f t="shared" si="13"/>
        <v>#DIV/0!</v>
      </c>
      <c r="Q24" s="81"/>
      <c r="R24" s="81">
        <f t="shared" si="14"/>
        <v>0</v>
      </c>
      <c r="S24" s="81" t="e">
        <f t="shared" si="15"/>
        <v>#DIV/0!</v>
      </c>
      <c r="T24" s="82" t="e">
        <f t="shared" si="16"/>
        <v>#DIV/0!</v>
      </c>
      <c r="U24" s="7" t="e">
        <f t="shared" si="17"/>
        <v>#DIV/0!</v>
      </c>
      <c r="V24" s="93" t="e">
        <f t="shared" si="18"/>
        <v>#DIV/0!</v>
      </c>
      <c r="W24" s="100" t="e">
        <f>V24*24*5</f>
        <v>#DIV/0!</v>
      </c>
      <c r="X24" s="100" t="e">
        <f>V24*24*7</f>
        <v>#DIV/0!</v>
      </c>
      <c r="Y24" s="101" t="e">
        <f>W24*(400/(400+L24))</f>
        <v>#DIV/0!</v>
      </c>
      <c r="Z24" s="101" t="e">
        <f t="shared" si="6"/>
        <v>#DIV/0!</v>
      </c>
      <c r="AA24" t="s">
        <v>187</v>
      </c>
    </row>
    <row r="25" spans="1:27" x14ac:dyDescent="0.25">
      <c r="A25" s="29" t="s">
        <v>165</v>
      </c>
      <c r="B25" s="72">
        <f t="shared" si="7"/>
        <v>44036.458333333336</v>
      </c>
      <c r="C25" s="45"/>
      <c r="D25" s="83"/>
      <c r="E25" s="84"/>
      <c r="F25" s="75" t="e">
        <f t="shared" si="8"/>
        <v>#DIV/0!</v>
      </c>
      <c r="G25" s="75" t="e">
        <f t="shared" si="9"/>
        <v>#DIV/0!</v>
      </c>
      <c r="H25" s="99">
        <v>0.45833333333333331</v>
      </c>
      <c r="I25" s="76">
        <f>jar_information!M10</f>
        <v>44020.5</v>
      </c>
      <c r="J25" s="77">
        <f t="shared" si="1"/>
        <v>15.958333333335759</v>
      </c>
      <c r="K25" s="77">
        <f t="shared" si="10"/>
        <v>383.00000000005821</v>
      </c>
      <c r="L25" s="78">
        <f>jar_information!H10</f>
        <v>1189.984962406015</v>
      </c>
      <c r="M25" s="77" t="e">
        <f t="shared" si="11"/>
        <v>#DIV/0!</v>
      </c>
      <c r="N25" s="77" t="e">
        <f t="shared" si="12"/>
        <v>#DIV/0!</v>
      </c>
      <c r="O25" s="79" t="e">
        <f t="shared" si="2"/>
        <v>#DIV/0!</v>
      </c>
      <c r="P25" s="80" t="e">
        <f t="shared" si="13"/>
        <v>#DIV/0!</v>
      </c>
      <c r="Q25" s="81"/>
      <c r="R25" s="81">
        <f t="shared" si="14"/>
        <v>0</v>
      </c>
      <c r="S25" s="81" t="e">
        <f t="shared" si="15"/>
        <v>#DIV/0!</v>
      </c>
      <c r="T25" s="82" t="e">
        <f t="shared" si="16"/>
        <v>#DIV/0!</v>
      </c>
      <c r="U25" s="7" t="e">
        <f t="shared" si="17"/>
        <v>#DIV/0!</v>
      </c>
      <c r="V25" s="93" t="e">
        <f t="shared" si="18"/>
        <v>#DIV/0!</v>
      </c>
      <c r="W25" s="100" t="e">
        <f t="shared" ref="W25:W29" si="19">V25*24*5</f>
        <v>#DIV/0!</v>
      </c>
      <c r="X25" s="100" t="e">
        <f t="shared" ref="X25:X29" si="20">V25*24*7</f>
        <v>#DIV/0!</v>
      </c>
      <c r="Y25" s="101" t="e">
        <f t="shared" ref="Y25:Y29" si="21">W25*(400/(400+L25))</f>
        <v>#DIV/0!</v>
      </c>
      <c r="Z25" s="101" t="e">
        <f t="shared" si="6"/>
        <v>#DIV/0!</v>
      </c>
    </row>
    <row r="26" spans="1:27" x14ac:dyDescent="0.25">
      <c r="A26" s="29" t="s">
        <v>166</v>
      </c>
      <c r="B26" s="72">
        <f t="shared" si="7"/>
        <v>44036.458333333336</v>
      </c>
      <c r="C26" s="45">
        <v>3</v>
      </c>
      <c r="D26" s="83">
        <v>1480.5</v>
      </c>
      <c r="E26" s="84"/>
      <c r="F26" s="75">
        <f t="shared" si="8"/>
        <v>4.8583369700558191E-3</v>
      </c>
      <c r="G26" s="75">
        <f t="shared" si="9"/>
        <v>-8.907488554871771E-5</v>
      </c>
      <c r="H26" s="99">
        <v>0.45833333333333331</v>
      </c>
      <c r="I26" s="76">
        <f>jar_information!M11</f>
        <v>44020.5</v>
      </c>
      <c r="J26" s="77">
        <f t="shared" si="1"/>
        <v>15.958333333335759</v>
      </c>
      <c r="K26" s="77">
        <f t="shared" si="10"/>
        <v>383.00000000005821</v>
      </c>
      <c r="L26" s="78">
        <f>jar_information!H11</f>
        <v>1184.5645645645645</v>
      </c>
      <c r="M26" s="77">
        <f t="shared" si="11"/>
        <v>5.7550138174420971</v>
      </c>
      <c r="N26" s="77">
        <f t="shared" si="12"/>
        <v>10.531675285919038</v>
      </c>
      <c r="O26" s="79">
        <f t="shared" si="2"/>
        <v>2.8722750779779194</v>
      </c>
      <c r="P26" s="80">
        <f t="shared" si="13"/>
        <v>0.72506356439119679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4858.3369700558187</v>
      </c>
      <c r="U26" s="7">
        <f t="shared" si="17"/>
        <v>0.48583369700558193</v>
      </c>
      <c r="V26" s="93">
        <f t="shared" si="18"/>
        <v>7.499412736233637E-3</v>
      </c>
      <c r="W26" s="100">
        <f t="shared" si="19"/>
        <v>0.89992952834803641</v>
      </c>
      <c r="X26" s="100">
        <f t="shared" si="20"/>
        <v>1.2599013396872509</v>
      </c>
      <c r="Y26" s="101">
        <f t="shared" si="21"/>
        <v>0.22717396273349971</v>
      </c>
      <c r="Z26" s="101">
        <f t="shared" si="6"/>
        <v>0.31804354782689959</v>
      </c>
    </row>
    <row r="27" spans="1:27" x14ac:dyDescent="0.25">
      <c r="A27" s="29" t="s">
        <v>167</v>
      </c>
      <c r="B27" s="72">
        <f t="shared" si="7"/>
        <v>44036.458333333336</v>
      </c>
      <c r="C27" s="45">
        <v>1</v>
      </c>
      <c r="D27" s="83">
        <v>742.38</v>
      </c>
      <c r="E27" s="84"/>
      <c r="F27" s="75">
        <f t="shared" si="8"/>
        <v>7.2705997897055327E-3</v>
      </c>
      <c r="G27" s="75">
        <f t="shared" si="9"/>
        <v>-2.6722465664615313E-4</v>
      </c>
      <c r="H27" s="99">
        <v>0.45833333333333331</v>
      </c>
      <c r="I27" s="76">
        <f>jar_information!M12</f>
        <v>44020.5</v>
      </c>
      <c r="J27" s="77">
        <f t="shared" si="1"/>
        <v>15.958333333335759</v>
      </c>
      <c r="K27" s="77">
        <f t="shared" si="10"/>
        <v>383.00000000005821</v>
      </c>
      <c r="L27" s="78">
        <f>jar_information!H12</f>
        <v>1184.5645645645645</v>
      </c>
      <c r="M27" s="77">
        <f t="shared" si="11"/>
        <v>8.6124948740157485</v>
      </c>
      <c r="N27" s="77">
        <f t="shared" si="12"/>
        <v>15.76086561944882</v>
      </c>
      <c r="O27" s="79">
        <f t="shared" si="2"/>
        <v>4.2984178962133139</v>
      </c>
      <c r="P27" s="80">
        <f t="shared" si="13"/>
        <v>1.0850723264519073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7270.5997897055331</v>
      </c>
      <c r="U27" s="7">
        <f t="shared" si="17"/>
        <v>0.7270599789705533</v>
      </c>
      <c r="V27" s="93">
        <f t="shared" si="18"/>
        <v>1.1223023227709296E-2</v>
      </c>
      <c r="W27" s="100">
        <f t="shared" si="19"/>
        <v>1.3467627873251156</v>
      </c>
      <c r="X27" s="100">
        <f t="shared" si="20"/>
        <v>1.8854679022551619</v>
      </c>
      <c r="Y27" s="101">
        <f t="shared" si="21"/>
        <v>0.33997044170811774</v>
      </c>
      <c r="Z27" s="101">
        <f t="shared" si="6"/>
        <v>0.47595861839136488</v>
      </c>
    </row>
    <row r="28" spans="1:27" x14ac:dyDescent="0.25">
      <c r="A28" s="29" t="s">
        <v>168</v>
      </c>
      <c r="B28" s="72">
        <f t="shared" si="7"/>
        <v>44036.458333333336</v>
      </c>
      <c r="C28" s="45">
        <v>1</v>
      </c>
      <c r="D28" s="83">
        <v>471.75</v>
      </c>
      <c r="E28" s="84"/>
      <c r="F28" s="75">
        <f t="shared" si="8"/>
        <v>4.5924542557400395E-3</v>
      </c>
      <c r="G28" s="75">
        <f t="shared" si="9"/>
        <v>-2.6722465664615313E-4</v>
      </c>
      <c r="H28" s="99">
        <v>0.45833333333333331</v>
      </c>
      <c r="I28" s="76">
        <f>jar_information!M13</f>
        <v>44020.5</v>
      </c>
      <c r="J28" s="77">
        <f t="shared" si="1"/>
        <v>15.958333333335759</v>
      </c>
      <c r="K28" s="77">
        <f t="shared" si="10"/>
        <v>383.00000000005821</v>
      </c>
      <c r="L28" s="78">
        <f>jar_information!H13</f>
        <v>1173.7724550898204</v>
      </c>
      <c r="M28" s="77">
        <f t="shared" si="11"/>
        <v>5.3904963066476803</v>
      </c>
      <c r="N28" s="77">
        <f t="shared" si="12"/>
        <v>9.8646082411652554</v>
      </c>
      <c r="O28" s="79">
        <f t="shared" si="2"/>
        <v>2.6903477021359787</v>
      </c>
      <c r="P28" s="80">
        <f t="shared" si="13"/>
        <v>0.68379585458748715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4592.4542557400391</v>
      </c>
      <c r="U28" s="7">
        <f t="shared" si="17"/>
        <v>0.45924542557400394</v>
      </c>
      <c r="V28" s="93">
        <f t="shared" si="18"/>
        <v>7.0244065329910441E-3</v>
      </c>
      <c r="W28" s="100">
        <f t="shared" si="19"/>
        <v>0.84292878395892523</v>
      </c>
      <c r="X28" s="100">
        <f t="shared" si="20"/>
        <v>1.1801002975424955</v>
      </c>
      <c r="Y28" s="101">
        <f t="shared" si="21"/>
        <v>0.2142441319856031</v>
      </c>
      <c r="Z28" s="101">
        <f t="shared" si="6"/>
        <v>0.2999417847798444</v>
      </c>
    </row>
    <row r="29" spans="1:27" x14ac:dyDescent="0.25">
      <c r="A29" s="29" t="s">
        <v>169</v>
      </c>
      <c r="B29" s="72">
        <f t="shared" si="7"/>
        <v>44036.458333333336</v>
      </c>
      <c r="C29" s="45">
        <v>3</v>
      </c>
      <c r="D29" s="83">
        <v>688.4</v>
      </c>
      <c r="E29" s="84"/>
      <c r="F29" s="75">
        <f t="shared" si="8"/>
        <v>2.2454718313620701E-3</v>
      </c>
      <c r="G29" s="75">
        <f t="shared" si="9"/>
        <v>-8.907488554871771E-5</v>
      </c>
      <c r="H29" s="99">
        <v>0.45833333333333331</v>
      </c>
      <c r="I29" s="76">
        <f>jar_information!M14</f>
        <v>44020.5</v>
      </c>
      <c r="J29" s="77">
        <f t="shared" si="1"/>
        <v>15.958333333335759</v>
      </c>
      <c r="K29" s="77">
        <f t="shared" si="10"/>
        <v>383.00000000005821</v>
      </c>
      <c r="L29" s="78">
        <f>jar_information!H14</f>
        <v>1173.7724550898204</v>
      </c>
      <c r="M29" s="77">
        <f t="shared" si="11"/>
        <v>2.6356729843328921</v>
      </c>
      <c r="N29" s="77">
        <f t="shared" si="12"/>
        <v>4.8232815613291926</v>
      </c>
      <c r="O29" s="79">
        <f t="shared" si="2"/>
        <v>1.3154404258170524</v>
      </c>
      <c r="P29" s="80">
        <f t="shared" si="13"/>
        <v>0.3343406911368203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2245.4718313620701</v>
      </c>
      <c r="U29" s="7">
        <f t="shared" si="17"/>
        <v>0.224547183136207</v>
      </c>
      <c r="V29" s="93">
        <f t="shared" si="18"/>
        <v>3.4345703023938709E-3</v>
      </c>
      <c r="W29" s="100">
        <f t="shared" si="19"/>
        <v>0.4121484362872645</v>
      </c>
      <c r="X29" s="100">
        <f t="shared" si="20"/>
        <v>0.57700781080217023</v>
      </c>
      <c r="Y29" s="101">
        <f t="shared" si="21"/>
        <v>0.10475426354154657</v>
      </c>
      <c r="Z29" s="101">
        <f t="shared" si="6"/>
        <v>0.14665596895816518</v>
      </c>
    </row>
    <row r="30" spans="1:27" x14ac:dyDescent="0.25">
      <c r="A30" t="s">
        <v>170</v>
      </c>
      <c r="B30" s="72">
        <f t="shared" si="7"/>
        <v>44036.458333333336</v>
      </c>
      <c r="C30" s="45">
        <v>3</v>
      </c>
      <c r="D30" s="83">
        <v>1355.9</v>
      </c>
      <c r="E30" s="84"/>
      <c r="F30" s="75">
        <f t="shared" si="8"/>
        <v>4.4473244763287125E-3</v>
      </c>
      <c r="G30" s="75">
        <f t="shared" si="9"/>
        <v>-8.907488554871771E-5</v>
      </c>
      <c r="H30" s="99">
        <v>0.45833333333333331</v>
      </c>
      <c r="I30" s="76">
        <f>jar_information!M15</f>
        <v>44020.5</v>
      </c>
      <c r="J30" s="77">
        <f t="shared" si="1"/>
        <v>15.958333333335759</v>
      </c>
      <c r="K30" s="77">
        <f t="shared" si="10"/>
        <v>383.00000000005821</v>
      </c>
      <c r="L30" s="78">
        <f>jar_information!H15</f>
        <v>1168.4005979073243</v>
      </c>
      <c r="M30" s="77">
        <f t="shared" si="11"/>
        <v>5.1962565772303453</v>
      </c>
      <c r="N30" s="77">
        <f t="shared" si="12"/>
        <v>9.5091495363315328</v>
      </c>
      <c r="O30" s="79">
        <f t="shared" si="2"/>
        <v>2.5934044189995089</v>
      </c>
      <c r="P30" s="80">
        <f t="shared" si="13"/>
        <v>0.66141377973454496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4447.3244763287121</v>
      </c>
      <c r="U30" s="7">
        <f t="shared" si="17"/>
        <v>0.44473244763287123</v>
      </c>
      <c r="V30" s="93">
        <f t="shared" si="18"/>
        <v>6.7712909112248431E-3</v>
      </c>
    </row>
    <row r="31" spans="1:27" x14ac:dyDescent="0.25">
      <c r="A31" t="s">
        <v>171</v>
      </c>
      <c r="B31" s="72">
        <f t="shared" si="7"/>
        <v>44036.458333333336</v>
      </c>
      <c r="C31" s="45">
        <v>1</v>
      </c>
      <c r="D31" s="83">
        <v>653.9</v>
      </c>
      <c r="E31" s="84"/>
      <c r="F31" s="75">
        <f t="shared" si="8"/>
        <v>6.3950046345295844E-3</v>
      </c>
      <c r="G31" s="75">
        <f t="shared" si="9"/>
        <v>-2.6722465664615313E-4</v>
      </c>
      <c r="H31" s="99">
        <v>0.45833333333333331</v>
      </c>
      <c r="I31" s="76">
        <f>jar_information!M16</f>
        <v>44020.5</v>
      </c>
      <c r="J31" s="77">
        <f t="shared" si="1"/>
        <v>15.958333333335759</v>
      </c>
      <c r="K31" s="77">
        <f t="shared" si="10"/>
        <v>383.00000000005821</v>
      </c>
      <c r="L31" s="78">
        <f>jar_information!H16</f>
        <v>1179.1604197901049</v>
      </c>
      <c r="M31" s="77">
        <f t="shared" si="11"/>
        <v>7.5407363494115716</v>
      </c>
      <c r="N31" s="77">
        <f t="shared" si="12"/>
        <v>13.799547519423177</v>
      </c>
      <c r="O31" s="79">
        <f t="shared" si="2"/>
        <v>3.7635129598426844</v>
      </c>
      <c r="P31" s="80">
        <f t="shared" si="13"/>
        <v>0.9532946526972641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6395.0046345295841</v>
      </c>
      <c r="U31" s="7">
        <f t="shared" si="17"/>
        <v>0.63950046345295841</v>
      </c>
      <c r="V31" s="93">
        <f t="shared" si="18"/>
        <v>9.8264045948880212E-3</v>
      </c>
    </row>
    <row r="32" spans="1:27" x14ac:dyDescent="0.25">
      <c r="A32" t="s">
        <v>172</v>
      </c>
      <c r="B32" s="72">
        <f t="shared" si="7"/>
        <v>44036.458333333336</v>
      </c>
      <c r="C32" s="45">
        <v>1</v>
      </c>
      <c r="D32" s="83">
        <v>662.52</v>
      </c>
      <c r="E32" s="84"/>
      <c r="F32" s="75">
        <f t="shared" si="8"/>
        <v>6.4803078695840222E-3</v>
      </c>
      <c r="G32" s="75">
        <f t="shared" si="9"/>
        <v>-2.6722465664615313E-4</v>
      </c>
      <c r="H32" s="99">
        <v>0.45833333333333331</v>
      </c>
      <c r="I32" s="76">
        <f>jar_information!M17</f>
        <v>44020.5</v>
      </c>
      <c r="J32" s="77">
        <f t="shared" si="1"/>
        <v>15.958333333335759</v>
      </c>
      <c r="K32" s="77">
        <f t="shared" si="10"/>
        <v>383.00000000005821</v>
      </c>
      <c r="L32" s="78">
        <f>jar_information!H17</f>
        <v>1173.7724550898204</v>
      </c>
      <c r="M32" s="77">
        <f t="shared" si="11"/>
        <v>7.6064068778195209</v>
      </c>
      <c r="N32" s="77">
        <f t="shared" si="12"/>
        <v>13.919724586409723</v>
      </c>
      <c r="O32" s="79">
        <f t="shared" si="2"/>
        <v>3.7962885235662878</v>
      </c>
      <c r="P32" s="80">
        <f t="shared" si="13"/>
        <v>0.96488879603617694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6480.3078695840222</v>
      </c>
      <c r="U32" s="7">
        <f t="shared" si="17"/>
        <v>0.64803078695840222</v>
      </c>
      <c r="V32" s="93">
        <f t="shared" si="18"/>
        <v>9.9119804792838408E-3</v>
      </c>
    </row>
    <row r="33" spans="1:22" x14ac:dyDescent="0.25">
      <c r="A33" t="s">
        <v>173</v>
      </c>
      <c r="B33" s="72">
        <f t="shared" si="7"/>
        <v>44036.458333333336</v>
      </c>
      <c r="C33" s="45">
        <v>1</v>
      </c>
      <c r="D33" s="83">
        <v>745.72</v>
      </c>
      <c r="E33" s="84"/>
      <c r="F33" s="75">
        <f t="shared" si="8"/>
        <v>7.3036523192973922E-3</v>
      </c>
      <c r="G33" s="75">
        <f t="shared" si="9"/>
        <v>-2.6722465664615313E-4</v>
      </c>
      <c r="H33" s="99">
        <v>0.45833333333333331</v>
      </c>
      <c r="I33" s="76">
        <f>jar_information!M18</f>
        <v>44020.5</v>
      </c>
      <c r="J33" s="77">
        <f t="shared" si="1"/>
        <v>15.958333333335759</v>
      </c>
      <c r="K33" s="77">
        <f t="shared" si="10"/>
        <v>383.00000000005821</v>
      </c>
      <c r="L33" s="78">
        <f>jar_information!H18</f>
        <v>1200.8748114630469</v>
      </c>
      <c r="M33" s="77">
        <f t="shared" si="11"/>
        <v>8.7707721019278999</v>
      </c>
      <c r="N33" s="77">
        <f t="shared" si="12"/>
        <v>16.050512946528059</v>
      </c>
      <c r="O33" s="79">
        <f t="shared" si="2"/>
        <v>4.3774126217803797</v>
      </c>
      <c r="P33" s="80">
        <f t="shared" si="13"/>
        <v>1.0937551369878429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7303.6523192973918</v>
      </c>
      <c r="U33" s="7">
        <f t="shared" si="17"/>
        <v>0.73036523192973912</v>
      </c>
      <c r="V33" s="93">
        <f t="shared" si="18"/>
        <v>1.142927577488176E-2</v>
      </c>
    </row>
    <row r="34" spans="1:22" x14ac:dyDescent="0.25">
      <c r="A34" t="s">
        <v>174</v>
      </c>
      <c r="B34" s="72">
        <f t="shared" si="7"/>
        <v>44036.458333333336</v>
      </c>
      <c r="C34" s="45">
        <v>3</v>
      </c>
      <c r="D34" s="83">
        <v>972.49</v>
      </c>
      <c r="E34" s="84"/>
      <c r="F34" s="75">
        <f t="shared" si="8"/>
        <v>3.1825869143711693E-3</v>
      </c>
      <c r="G34" s="75">
        <f t="shared" si="9"/>
        <v>-8.907488554871771E-5</v>
      </c>
      <c r="H34" s="99">
        <v>0.45833333333333331</v>
      </c>
      <c r="I34" s="76">
        <f>jar_information!M19</f>
        <v>44020.5</v>
      </c>
      <c r="J34" s="77">
        <f t="shared" si="1"/>
        <v>15.958333333335759</v>
      </c>
      <c r="K34" s="77">
        <f t="shared" si="10"/>
        <v>383.00000000005821</v>
      </c>
      <c r="L34" s="78">
        <f>jar_information!H19</f>
        <v>1184.5645645645645</v>
      </c>
      <c r="M34" s="77">
        <f t="shared" si="11"/>
        <v>3.7699796824109653</v>
      </c>
      <c r="N34" s="77">
        <f t="shared" si="12"/>
        <v>6.8990628188120668</v>
      </c>
      <c r="O34" s="79">
        <f t="shared" si="2"/>
        <v>1.8815625869487453</v>
      </c>
      <c r="P34" s="80">
        <f t="shared" si="13"/>
        <v>0.47497277902735263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3182.5869143711693</v>
      </c>
      <c r="U34" s="7">
        <f t="shared" si="17"/>
        <v>0.31825869143711694</v>
      </c>
      <c r="V34" s="93">
        <f t="shared" si="18"/>
        <v>4.9126960494737847E-3</v>
      </c>
    </row>
    <row r="35" spans="1:22" x14ac:dyDescent="0.25">
      <c r="A35" t="s">
        <v>175</v>
      </c>
      <c r="B35" s="72">
        <f t="shared" si="7"/>
        <v>44036.458333333336</v>
      </c>
      <c r="C35" s="45">
        <v>2</v>
      </c>
      <c r="D35" s="83">
        <v>980.59</v>
      </c>
      <c r="E35" s="84"/>
      <c r="F35" s="75">
        <f t="shared" si="8"/>
        <v>4.8139590376786185E-3</v>
      </c>
      <c r="G35" s="75">
        <f t="shared" si="9"/>
        <v>-1.3361232832307657E-4</v>
      </c>
      <c r="H35" s="99">
        <v>0.45833333333333331</v>
      </c>
      <c r="I35" s="76">
        <f>jar_information!M20</f>
        <v>44020.5</v>
      </c>
      <c r="J35" s="77">
        <f t="shared" si="1"/>
        <v>15.958333333335759</v>
      </c>
      <c r="K35" s="77">
        <f t="shared" si="10"/>
        <v>383.00000000005821</v>
      </c>
      <c r="L35" s="78">
        <f>jar_information!H20</f>
        <v>1184.5645645645645</v>
      </c>
      <c r="M35" s="77">
        <f t="shared" si="11"/>
        <v>5.7024452912994228</v>
      </c>
      <c r="N35" s="77">
        <f t="shared" si="12"/>
        <v>10.435474883077944</v>
      </c>
      <c r="O35" s="79">
        <f t="shared" si="2"/>
        <v>2.8460386044758028</v>
      </c>
      <c r="P35" s="80">
        <f t="shared" si="13"/>
        <v>0.71844055284876052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4813.9590376786182</v>
      </c>
      <c r="U35" s="7">
        <f t="shared" si="17"/>
        <v>0.48139590376786184</v>
      </c>
      <c r="V35" s="93">
        <f t="shared" si="18"/>
        <v>7.4309101944526638E-3</v>
      </c>
    </row>
    <row r="36" spans="1:22" x14ac:dyDescent="0.25">
      <c r="A36" t="s">
        <v>176</v>
      </c>
      <c r="B36" s="72">
        <f t="shared" si="7"/>
        <v>44036.458333333336</v>
      </c>
      <c r="C36" s="45">
        <v>3</v>
      </c>
      <c r="D36" s="83">
        <v>1195.8</v>
      </c>
      <c r="E36" s="84"/>
      <c r="F36" s="75">
        <f t="shared" si="8"/>
        <v>3.9192097071015074E-3</v>
      </c>
      <c r="G36" s="75">
        <f t="shared" si="9"/>
        <v>-8.907488554871771E-5</v>
      </c>
      <c r="H36" s="99">
        <v>0.45833333333333331</v>
      </c>
      <c r="I36" s="76">
        <f>jar_information!M21</f>
        <v>44020.5</v>
      </c>
      <c r="J36" s="77">
        <f t="shared" si="1"/>
        <v>15.958333333335759</v>
      </c>
      <c r="K36" s="77">
        <f t="shared" si="10"/>
        <v>383.00000000005821</v>
      </c>
      <c r="L36" s="78">
        <f>jar_information!H21</f>
        <v>1168.4005979073243</v>
      </c>
      <c r="M36" s="77">
        <f t="shared" si="11"/>
        <v>4.5792069651015908</v>
      </c>
      <c r="N36" s="77">
        <f t="shared" si="12"/>
        <v>8.379948746135911</v>
      </c>
      <c r="O36" s="79">
        <f t="shared" si="2"/>
        <v>2.2854405671279756</v>
      </c>
      <c r="P36" s="80">
        <f t="shared" si="13"/>
        <v>0.5828716388344608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3919.2097071015073</v>
      </c>
      <c r="U36" s="7">
        <f t="shared" si="17"/>
        <v>0.39192097071015075</v>
      </c>
      <c r="V36" s="93">
        <f t="shared" si="18"/>
        <v>5.9672077470695256E-3</v>
      </c>
    </row>
    <row r="37" spans="1:22" x14ac:dyDescent="0.25">
      <c r="A37" t="s">
        <v>177</v>
      </c>
      <c r="B37" s="72">
        <f t="shared" si="7"/>
        <v>44036.458333333336</v>
      </c>
      <c r="C37" s="45">
        <v>3</v>
      </c>
      <c r="D37" s="83">
        <v>1090.9000000000001</v>
      </c>
      <c r="E37" s="84"/>
      <c r="F37" s="75">
        <f t="shared" si="8"/>
        <v>3.5731807296378358E-3</v>
      </c>
      <c r="G37" s="75">
        <f t="shared" si="9"/>
        <v>-8.907488554871771E-5</v>
      </c>
      <c r="H37" s="99">
        <v>0.45833333333333331</v>
      </c>
      <c r="I37" s="76">
        <f>jar_information!M22</f>
        <v>44020.5</v>
      </c>
      <c r="J37" s="77">
        <f t="shared" si="1"/>
        <v>15.958333333335759</v>
      </c>
      <c r="K37" s="77">
        <f t="shared" si="10"/>
        <v>383.00000000005821</v>
      </c>
      <c r="L37" s="78">
        <f>jar_information!H22</f>
        <v>1189.984962406015</v>
      </c>
      <c r="M37" s="77">
        <f t="shared" si="11"/>
        <v>4.2520313362279776</v>
      </c>
      <c r="N37" s="77">
        <f t="shared" si="12"/>
        <v>7.7812173452971996</v>
      </c>
      <c r="O37" s="79">
        <f t="shared" si="2"/>
        <v>2.1221501850810545</v>
      </c>
      <c r="P37" s="80">
        <f t="shared" si="13"/>
        <v>0.53387930961806085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3573.1807296378361</v>
      </c>
      <c r="U37" s="7">
        <f t="shared" si="17"/>
        <v>0.3573180729637836</v>
      </c>
      <c r="V37" s="93">
        <f t="shared" si="18"/>
        <v>5.5408621020384642E-3</v>
      </c>
    </row>
    <row r="38" spans="1:22" x14ac:dyDescent="0.25">
      <c r="A38" t="s">
        <v>178</v>
      </c>
      <c r="B38" s="72">
        <f t="shared" si="7"/>
        <v>44036.458333333336</v>
      </c>
      <c r="C38" s="45">
        <v>5</v>
      </c>
      <c r="D38" s="83">
        <v>789.39</v>
      </c>
      <c r="E38" s="84"/>
      <c r="F38" s="75">
        <f t="shared" si="8"/>
        <v>1.5471618391454949E-3</v>
      </c>
      <c r="G38" s="75">
        <f t="shared" si="9"/>
        <v>-5.3444931329230633E-5</v>
      </c>
      <c r="H38" s="99">
        <v>0.45833333333333331</v>
      </c>
      <c r="I38" s="76">
        <f>jar_information!M23</f>
        <v>44020.5</v>
      </c>
      <c r="J38" s="77">
        <f t="shared" si="1"/>
        <v>15.958333333335759</v>
      </c>
      <c r="K38" s="77">
        <f t="shared" si="10"/>
        <v>383.00000000005821</v>
      </c>
      <c r="L38" s="78">
        <f>jar_information!H23</f>
        <v>1168.4005979073243</v>
      </c>
      <c r="M38" s="77">
        <f t="shared" si="11"/>
        <v>1.8077048179169917</v>
      </c>
      <c r="N38" s="77">
        <f t="shared" si="12"/>
        <v>3.3080998167880948</v>
      </c>
      <c r="O38" s="79">
        <f t="shared" si="2"/>
        <v>0.90220904094220766</v>
      </c>
      <c r="P38" s="80">
        <f t="shared" si="13"/>
        <v>0.23009658173964012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1547.1618391454949</v>
      </c>
      <c r="U38" s="7">
        <f t="shared" si="17"/>
        <v>0.1547161839145495</v>
      </c>
      <c r="V38" s="93">
        <f t="shared" si="18"/>
        <v>2.3556371826163724E-3</v>
      </c>
    </row>
    <row r="39" spans="1:22" x14ac:dyDescent="0.25">
      <c r="A39" t="s">
        <v>179</v>
      </c>
      <c r="B39" s="72">
        <f t="shared" si="7"/>
        <v>44036.458333333336</v>
      </c>
      <c r="C39" s="45">
        <v>3</v>
      </c>
      <c r="D39" s="83">
        <v>1132.4000000000001</v>
      </c>
      <c r="E39" s="84"/>
      <c r="F39" s="75">
        <f t="shared" si="8"/>
        <v>3.7100749390252745E-3</v>
      </c>
      <c r="G39" s="75">
        <f t="shared" si="9"/>
        <v>-8.907488554871771E-5</v>
      </c>
      <c r="H39" s="99">
        <v>0.45833333333333331</v>
      </c>
      <c r="I39" s="76">
        <f>jar_information!M24</f>
        <v>44020.5</v>
      </c>
      <c r="J39" s="77">
        <f t="shared" si="1"/>
        <v>15.958333333335759</v>
      </c>
      <c r="K39" s="77">
        <f t="shared" si="10"/>
        <v>383.00000000005821</v>
      </c>
      <c r="L39" s="78">
        <f>jar_information!H24</f>
        <v>1147.072808320951</v>
      </c>
      <c r="M39" s="77">
        <f t="shared" si="11"/>
        <v>4.2557260793889027</v>
      </c>
      <c r="N39" s="77">
        <f t="shared" si="12"/>
        <v>7.7879787252816923</v>
      </c>
      <c r="O39" s="79">
        <f t="shared" si="2"/>
        <v>2.1239941978040977</v>
      </c>
      <c r="P39" s="80">
        <f t="shared" si="13"/>
        <v>0.54916463824589701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3710.0749390252745</v>
      </c>
      <c r="U39" s="7">
        <f t="shared" si="17"/>
        <v>0.37100749390252746</v>
      </c>
      <c r="V39" s="93">
        <f t="shared" si="18"/>
        <v>5.5456767566678198E-3</v>
      </c>
    </row>
    <row r="40" spans="1:22" x14ac:dyDescent="0.25">
      <c r="A40" t="s">
        <v>180</v>
      </c>
      <c r="B40" s="72">
        <f t="shared" si="7"/>
        <v>44036.458333333336</v>
      </c>
      <c r="C40" s="45">
        <v>3</v>
      </c>
      <c r="D40" s="83">
        <v>1107.0999999999999</v>
      </c>
      <c r="E40" s="84"/>
      <c r="F40" s="75">
        <f t="shared" si="8"/>
        <v>3.6266189511336556E-3</v>
      </c>
      <c r="G40" s="75">
        <f t="shared" si="9"/>
        <v>-8.907488554871771E-5</v>
      </c>
      <c r="H40" s="99">
        <v>0.45833333333333331</v>
      </c>
      <c r="I40" s="76">
        <f>jar_information!M25</f>
        <v>44020.5</v>
      </c>
      <c r="J40" s="77">
        <f t="shared" si="1"/>
        <v>15.958333333335759</v>
      </c>
      <c r="K40" s="77">
        <f t="shared" si="10"/>
        <v>383.00000000005821</v>
      </c>
      <c r="L40" s="78">
        <f>jar_information!H25</f>
        <v>1179.1604197901049</v>
      </c>
      <c r="M40" s="77">
        <f t="shared" si="11"/>
        <v>4.2763655248375114</v>
      </c>
      <c r="N40" s="77">
        <f t="shared" si="12"/>
        <v>7.8257489104526465</v>
      </c>
      <c r="O40" s="79">
        <f t="shared" si="2"/>
        <v>2.1342951573961764</v>
      </c>
      <c r="P40" s="80">
        <f t="shared" si="13"/>
        <v>0.54061515996705589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3626.6189511336556</v>
      </c>
      <c r="U40" s="7">
        <f t="shared" si="17"/>
        <v>0.36266189511336555</v>
      </c>
      <c r="V40" s="93">
        <f t="shared" si="18"/>
        <v>5.572572212521807E-3</v>
      </c>
    </row>
    <row r="41" spans="1:22" x14ac:dyDescent="0.25">
      <c r="A41" t="s">
        <v>181</v>
      </c>
      <c r="B41" s="72">
        <f t="shared" si="7"/>
        <v>44036.458333333336</v>
      </c>
      <c r="C41" s="45">
        <v>5</v>
      </c>
      <c r="D41" s="83">
        <v>895.74</v>
      </c>
      <c r="E41" s="84"/>
      <c r="F41" s="75">
        <f t="shared" si="8"/>
        <v>1.7576490560373621E-3</v>
      </c>
      <c r="G41" s="75">
        <f t="shared" si="9"/>
        <v>-5.3444931329230633E-5</v>
      </c>
      <c r="H41" s="99">
        <v>0.45833333333333331</v>
      </c>
      <c r="I41" s="76">
        <f>jar_information!M26</f>
        <v>44020.5</v>
      </c>
      <c r="J41" s="77">
        <f t="shared" si="1"/>
        <v>15.958333333335759</v>
      </c>
      <c r="K41" s="77">
        <f t="shared" si="10"/>
        <v>383.00000000005821</v>
      </c>
      <c r="L41" s="78">
        <f>jar_information!H26</f>
        <v>1179.1604197901049</v>
      </c>
      <c r="M41" s="77">
        <f t="shared" si="11"/>
        <v>2.0725501987606973</v>
      </c>
      <c r="N41" s="77">
        <f t="shared" si="12"/>
        <v>3.7927668637320764</v>
      </c>
      <c r="O41" s="79">
        <f t="shared" si="2"/>
        <v>1.0343909628360208</v>
      </c>
      <c r="P41" s="80">
        <f t="shared" si="13"/>
        <v>0.26201035686380936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1757.649056037362</v>
      </c>
      <c r="U41" s="7">
        <f t="shared" si="17"/>
        <v>0.17576490560373617</v>
      </c>
      <c r="V41" s="93">
        <f t="shared" si="18"/>
        <v>2.7007596940884166E-3</v>
      </c>
    </row>
    <row r="42" spans="1:22" x14ac:dyDescent="0.25">
      <c r="A42" t="s">
        <v>182</v>
      </c>
      <c r="B42" s="72">
        <f t="shared" si="7"/>
        <v>44036.458333333336</v>
      </c>
      <c r="C42" s="45">
        <v>1</v>
      </c>
      <c r="D42" s="83">
        <v>848.4</v>
      </c>
      <c r="E42" s="84"/>
      <c r="F42" s="75">
        <f t="shared" si="8"/>
        <v>8.3197702050734571E-3</v>
      </c>
      <c r="G42" s="75">
        <f t="shared" si="9"/>
        <v>-2.6722465664615313E-4</v>
      </c>
      <c r="H42" s="99">
        <v>0.45833333333333331</v>
      </c>
      <c r="I42" s="76">
        <f>jar_information!M27</f>
        <v>44020.5</v>
      </c>
      <c r="J42" s="77">
        <f t="shared" si="1"/>
        <v>15.958333333335759</v>
      </c>
      <c r="K42" s="77">
        <f t="shared" si="10"/>
        <v>383.00000000005821</v>
      </c>
      <c r="L42" s="78">
        <f>jar_information!H27</f>
        <v>1173.7724550898204</v>
      </c>
      <c r="M42" s="77">
        <f t="shared" si="11"/>
        <v>9.7655170993922109</v>
      </c>
      <c r="N42" s="77">
        <f t="shared" si="12"/>
        <v>17.870896291887746</v>
      </c>
      <c r="O42" s="79">
        <f t="shared" si="2"/>
        <v>4.8738808068784758</v>
      </c>
      <c r="P42" s="80">
        <f t="shared" si="13"/>
        <v>1.2387764930350893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8319.770205073457</v>
      </c>
      <c r="U42" s="7">
        <f t="shared" si="17"/>
        <v>0.83197702050734568</v>
      </c>
      <c r="V42" s="93">
        <f t="shared" si="18"/>
        <v>1.2725537354772155E-2</v>
      </c>
    </row>
    <row r="43" spans="1:22" x14ac:dyDescent="0.25">
      <c r="A43" t="s">
        <v>183</v>
      </c>
      <c r="B43" s="72">
        <f t="shared" si="7"/>
        <v>44036.458333333336</v>
      </c>
      <c r="C43" s="45">
        <v>2</v>
      </c>
      <c r="D43" s="83">
        <v>1100.5</v>
      </c>
      <c r="E43" s="84"/>
      <c r="F43" s="75">
        <f t="shared" si="8"/>
        <v>5.4072717357863702E-3</v>
      </c>
      <c r="G43" s="75">
        <f t="shared" si="9"/>
        <v>-1.3361232832307657E-4</v>
      </c>
      <c r="H43" s="99">
        <v>0.45833333333333331</v>
      </c>
      <c r="I43" s="76">
        <f>jar_information!M28</f>
        <v>44020.5</v>
      </c>
      <c r="J43" s="77">
        <f t="shared" si="1"/>
        <v>15.958333333335759</v>
      </c>
      <c r="K43" s="77">
        <f t="shared" si="10"/>
        <v>383.00000000005821</v>
      </c>
      <c r="L43" s="78">
        <f>jar_information!H28</f>
        <v>1173.7724550898204</v>
      </c>
      <c r="M43" s="77">
        <f t="shared" si="11"/>
        <v>6.3469066206517626</v>
      </c>
      <c r="N43" s="77">
        <f t="shared" si="12"/>
        <v>11.614839115792726</v>
      </c>
      <c r="O43" s="79">
        <f t="shared" si="2"/>
        <v>3.1676833952161978</v>
      </c>
      <c r="P43" s="80">
        <f t="shared" si="13"/>
        <v>0.80511852522807248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5407.2717357863703</v>
      </c>
      <c r="U43" s="7">
        <f t="shared" si="17"/>
        <v>0.54072717357863698</v>
      </c>
      <c r="V43" s="93">
        <f t="shared" si="18"/>
        <v>8.270713825628502E-3</v>
      </c>
    </row>
    <row r="44" spans="1:22" ht="15.75" thickBot="1" x14ac:dyDescent="0.3">
      <c r="A44" t="s">
        <v>184</v>
      </c>
      <c r="B44" s="72">
        <f t="shared" si="7"/>
        <v>44036.458333333336</v>
      </c>
      <c r="C44" s="45">
        <v>3</v>
      </c>
      <c r="D44" s="129">
        <v>1146.3</v>
      </c>
      <c r="E44" s="130"/>
      <c r="F44" s="75">
        <f t="shared" si="8"/>
        <v>3.7559262525309464E-3</v>
      </c>
      <c r="G44" s="75">
        <f t="shared" si="9"/>
        <v>-8.907488554871771E-5</v>
      </c>
      <c r="H44" s="99">
        <v>0.45833333333333331</v>
      </c>
      <c r="I44" s="76">
        <f>jar_information!M29</f>
        <v>44020.5</v>
      </c>
      <c r="J44" s="77">
        <f t="shared" si="1"/>
        <v>15.958333333335759</v>
      </c>
      <c r="K44" s="77">
        <f t="shared" si="10"/>
        <v>383.00000000005821</v>
      </c>
      <c r="L44" s="78">
        <f>jar_information!H29</f>
        <v>1173.7724550898204</v>
      </c>
      <c r="M44" s="77">
        <f t="shared" si="11"/>
        <v>4.4086027785695574</v>
      </c>
      <c r="N44" s="77">
        <f t="shared" si="12"/>
        <v>8.0677430847822897</v>
      </c>
      <c r="O44" s="79">
        <f t="shared" si="2"/>
        <v>2.200293568576988</v>
      </c>
      <c r="P44" s="80">
        <f t="shared" si="13"/>
        <v>0.55924058435789814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3755.9262525309464</v>
      </c>
      <c r="U44" s="7">
        <f t="shared" si="17"/>
        <v>0.37559262525309461</v>
      </c>
      <c r="V44" s="93">
        <f t="shared" si="18"/>
        <v>5.7448918239599309E-3</v>
      </c>
    </row>
  </sheetData>
  <conditionalFormatting sqref="O18:O44">
    <cfRule type="cellIs" dxfId="12" priority="1" operator="greaterThan">
      <formula>4</formula>
    </cfRule>
    <cfRule type="cellIs" dxfId="11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E20" sqref="E20"/>
    </sheetView>
  </sheetViews>
  <sheetFormatPr baseColWidth="10" defaultRowHeight="15" x14ac:dyDescent="0.25"/>
  <cols>
    <col min="1" max="1" width="17.7109375" bestFit="1" customWidth="1"/>
    <col min="2" max="2" width="7" customWidth="1"/>
    <col min="3" max="3" width="8.28515625" customWidth="1"/>
  </cols>
  <sheetData>
    <row r="1" spans="1:7" ht="15.75" x14ac:dyDescent="0.25">
      <c r="A1" s="85" t="s">
        <v>98</v>
      </c>
      <c r="B1" s="85"/>
    </row>
    <row r="2" spans="1:7" ht="47.25" x14ac:dyDescent="0.25">
      <c r="A2" s="155" t="s">
        <v>230</v>
      </c>
      <c r="B2" s="86" t="s">
        <v>99</v>
      </c>
      <c r="C2" s="86" t="s">
        <v>76</v>
      </c>
      <c r="D2" s="88" t="s">
        <v>100</v>
      </c>
      <c r="E2" s="88" t="s">
        <v>101</v>
      </c>
      <c r="F2" s="86"/>
      <c r="G2" s="88"/>
    </row>
    <row r="3" spans="1:7" ht="15.75" x14ac:dyDescent="0.25">
      <c r="A3" s="86"/>
      <c r="B3" s="1"/>
      <c r="C3" s="89" t="s">
        <v>102</v>
      </c>
      <c r="D3" s="1"/>
      <c r="E3" s="1"/>
      <c r="F3" s="89"/>
      <c r="G3" s="1"/>
    </row>
    <row r="4" spans="1:7" ht="15.75" x14ac:dyDescent="0.25">
      <c r="A4" s="86"/>
      <c r="B4" s="1"/>
      <c r="C4" s="89" t="s">
        <v>103</v>
      </c>
      <c r="D4" s="1"/>
      <c r="E4" s="1"/>
      <c r="F4" s="89"/>
      <c r="G4" s="1"/>
    </row>
    <row r="5" spans="1:7" ht="15.75" x14ac:dyDescent="0.25">
      <c r="A5" s="86"/>
      <c r="B5" s="1"/>
      <c r="C5" s="89" t="s">
        <v>104</v>
      </c>
      <c r="D5" s="1"/>
      <c r="E5" s="1"/>
      <c r="F5" s="89"/>
      <c r="G5" s="1"/>
    </row>
    <row r="6" spans="1:7" ht="15.75" x14ac:dyDescent="0.25">
      <c r="A6" s="86"/>
      <c r="B6" s="1"/>
      <c r="C6" s="89" t="s">
        <v>105</v>
      </c>
      <c r="D6" s="1"/>
      <c r="E6" s="1"/>
      <c r="F6" s="89"/>
      <c r="G6" s="1"/>
    </row>
    <row r="7" spans="1:7" ht="15.75" x14ac:dyDescent="0.25">
      <c r="A7" s="86"/>
      <c r="B7" s="1"/>
      <c r="C7" s="89" t="s">
        <v>106</v>
      </c>
      <c r="D7" s="1"/>
      <c r="E7" s="1"/>
      <c r="F7" s="89"/>
      <c r="G7" s="1"/>
    </row>
    <row r="8" spans="1:7" ht="15.75" x14ac:dyDescent="0.25">
      <c r="A8" s="86"/>
      <c r="B8" s="1"/>
      <c r="C8" s="89" t="s">
        <v>107</v>
      </c>
      <c r="D8" s="1"/>
      <c r="E8" s="1"/>
      <c r="F8" s="89"/>
      <c r="G8" s="1"/>
    </row>
    <row r="9" spans="1:7" ht="15.75" x14ac:dyDescent="0.25">
      <c r="A9" s="86"/>
      <c r="B9" s="1"/>
      <c r="C9" s="89" t="s">
        <v>108</v>
      </c>
      <c r="D9" s="1"/>
      <c r="E9" s="1"/>
      <c r="F9" s="89"/>
      <c r="G9" s="1"/>
    </row>
    <row r="10" spans="1:7" ht="15.75" x14ac:dyDescent="0.25">
      <c r="A10" s="86"/>
      <c r="B10" s="1"/>
      <c r="C10" s="89" t="s">
        <v>109</v>
      </c>
      <c r="D10" s="1"/>
      <c r="E10" s="1"/>
      <c r="F10" s="89"/>
      <c r="G10" s="1"/>
    </row>
    <row r="11" spans="1:7" ht="15.75" x14ac:dyDescent="0.25">
      <c r="A11" s="86"/>
      <c r="B11" s="1"/>
      <c r="C11" s="89" t="s">
        <v>110</v>
      </c>
      <c r="D11" s="1"/>
      <c r="E11" s="1"/>
      <c r="F11" s="89"/>
      <c r="G11" s="1"/>
    </row>
    <row r="12" spans="1:7" ht="15.75" x14ac:dyDescent="0.25">
      <c r="A12" s="86"/>
      <c r="B12" s="1"/>
      <c r="C12" s="89" t="s">
        <v>111</v>
      </c>
      <c r="D12" s="1"/>
      <c r="E12" s="1"/>
      <c r="F12" s="89"/>
      <c r="G12" s="1"/>
    </row>
    <row r="13" spans="1:7" ht="15.75" x14ac:dyDescent="0.25">
      <c r="A13" s="86"/>
      <c r="B13" s="1"/>
      <c r="C13" s="89">
        <v>0.2</v>
      </c>
      <c r="D13" s="1"/>
      <c r="E13" s="1"/>
      <c r="F13" s="89"/>
      <c r="G13" s="1"/>
    </row>
    <row r="14" spans="1:7" ht="15.75" x14ac:dyDescent="0.25">
      <c r="A14" s="90"/>
      <c r="B14" s="90"/>
      <c r="C14" s="89">
        <v>0.1</v>
      </c>
      <c r="D14" s="87"/>
      <c r="E14" s="90"/>
      <c r="F14" s="90"/>
      <c r="G14" s="90"/>
    </row>
    <row r="15" spans="1:7" x14ac:dyDescent="0.25">
      <c r="A15" s="92"/>
      <c r="B15" s="102"/>
      <c r="C15" s="2"/>
      <c r="D15" s="1"/>
      <c r="E15" s="91"/>
      <c r="F15" s="91"/>
      <c r="G15" s="91"/>
    </row>
    <row r="16" spans="1:7" x14ac:dyDescent="0.25">
      <c r="A16" s="98" t="s">
        <v>129</v>
      </c>
      <c r="B16" s="102"/>
      <c r="C16" s="158">
        <v>3</v>
      </c>
      <c r="D16" s="1"/>
      <c r="E16" s="91"/>
      <c r="F16" s="128">
        <v>1</v>
      </c>
      <c r="G16" s="91"/>
    </row>
    <row r="17" spans="1:7" x14ac:dyDescent="0.25">
      <c r="A17" s="98" t="s">
        <v>130</v>
      </c>
      <c r="B17" s="102"/>
      <c r="C17" s="158"/>
      <c r="D17" s="1"/>
      <c r="E17" s="91"/>
      <c r="F17" s="128">
        <v>2</v>
      </c>
      <c r="G17" s="91"/>
    </row>
    <row r="18" spans="1:7" x14ac:dyDescent="0.25">
      <c r="A18" s="98" t="s">
        <v>131</v>
      </c>
      <c r="B18" s="102"/>
      <c r="C18" s="158"/>
      <c r="D18" s="1"/>
      <c r="E18" s="91"/>
      <c r="F18" s="128">
        <v>3</v>
      </c>
      <c r="G18" s="91"/>
    </row>
    <row r="19" spans="1:7" x14ac:dyDescent="0.25">
      <c r="A19" s="98" t="s">
        <v>132</v>
      </c>
      <c r="B19" s="102"/>
      <c r="C19" s="158"/>
      <c r="D19" s="1"/>
      <c r="E19" s="91"/>
      <c r="F19" s="128">
        <v>4</v>
      </c>
      <c r="G19" s="91"/>
    </row>
    <row r="20" spans="1:7" x14ac:dyDescent="0.25">
      <c r="A20" s="98" t="s">
        <v>133</v>
      </c>
      <c r="B20" s="102"/>
      <c r="C20" s="158"/>
      <c r="D20" s="1"/>
      <c r="E20" s="91"/>
      <c r="F20" s="128">
        <v>5</v>
      </c>
      <c r="G20" s="91"/>
    </row>
    <row r="21" spans="1:7" x14ac:dyDescent="0.25">
      <c r="A21" s="98" t="s">
        <v>134</v>
      </c>
      <c r="B21" s="102"/>
      <c r="C21" s="158">
        <v>3</v>
      </c>
      <c r="D21" s="1"/>
      <c r="E21" s="91"/>
      <c r="F21" s="128">
        <v>6</v>
      </c>
      <c r="G21" s="91"/>
    </row>
    <row r="22" spans="1:7" x14ac:dyDescent="0.25">
      <c r="A22" s="98" t="s">
        <v>135</v>
      </c>
      <c r="B22" s="102"/>
      <c r="C22" s="158"/>
      <c r="D22" s="1"/>
      <c r="E22" s="91"/>
      <c r="F22" s="128">
        <v>7</v>
      </c>
      <c r="G22" s="91"/>
    </row>
    <row r="23" spans="1:7" x14ac:dyDescent="0.25">
      <c r="A23" s="98" t="s">
        <v>136</v>
      </c>
      <c r="B23" s="102"/>
      <c r="C23" s="158"/>
      <c r="D23" s="1"/>
      <c r="E23" s="91"/>
      <c r="F23" s="128">
        <v>8</v>
      </c>
      <c r="G23" s="91"/>
    </row>
    <row r="24" spans="1:7" x14ac:dyDescent="0.25">
      <c r="A24" s="98" t="s">
        <v>137</v>
      </c>
      <c r="B24" s="102"/>
      <c r="C24" s="158"/>
      <c r="D24" s="1"/>
      <c r="E24" s="91"/>
      <c r="F24" s="128">
        <v>9</v>
      </c>
      <c r="G24" s="91"/>
    </row>
    <row r="25" spans="1:7" x14ac:dyDescent="0.25">
      <c r="A25" s="98" t="s">
        <v>138</v>
      </c>
      <c r="B25" s="102"/>
      <c r="C25" s="158"/>
      <c r="D25" s="1"/>
      <c r="E25" s="91"/>
      <c r="F25" s="128">
        <v>10</v>
      </c>
      <c r="G25" s="91"/>
    </row>
    <row r="26" spans="1:7" x14ac:dyDescent="0.25">
      <c r="A26" s="98" t="s">
        <v>139</v>
      </c>
      <c r="B26" s="102"/>
      <c r="C26" s="158"/>
      <c r="D26" s="1"/>
      <c r="E26" s="91"/>
      <c r="F26" s="128">
        <v>11</v>
      </c>
      <c r="G26" s="91"/>
    </row>
    <row r="27" spans="1:7" x14ac:dyDescent="0.25">
      <c r="A27" s="98" t="s">
        <v>140</v>
      </c>
      <c r="B27" s="102"/>
      <c r="C27" s="158">
        <v>3</v>
      </c>
      <c r="D27" s="2"/>
      <c r="E27" s="91"/>
      <c r="F27" s="128">
        <v>12</v>
      </c>
      <c r="G27" s="91"/>
    </row>
    <row r="28" spans="1:7" x14ac:dyDescent="0.25">
      <c r="A28" s="98" t="s">
        <v>141</v>
      </c>
      <c r="B28" s="102"/>
      <c r="C28" s="158"/>
      <c r="D28" s="2"/>
      <c r="E28" s="91"/>
      <c r="F28" s="128">
        <v>13</v>
      </c>
      <c r="G28" s="91"/>
    </row>
    <row r="29" spans="1:7" x14ac:dyDescent="0.25">
      <c r="A29" s="98" t="s">
        <v>142</v>
      </c>
      <c r="B29" s="2"/>
      <c r="C29" s="158"/>
      <c r="D29" s="2"/>
      <c r="E29" s="91"/>
      <c r="F29" s="128">
        <v>14</v>
      </c>
      <c r="G29" s="91"/>
    </row>
    <row r="30" spans="1:7" x14ac:dyDescent="0.25">
      <c r="A30" s="98" t="s">
        <v>143</v>
      </c>
      <c r="B30" s="2"/>
      <c r="C30" s="158"/>
      <c r="D30" s="2"/>
      <c r="E30" s="91"/>
      <c r="F30" s="128">
        <v>15</v>
      </c>
      <c r="G30" s="91"/>
    </row>
    <row r="31" spans="1:7" x14ac:dyDescent="0.25">
      <c r="A31" s="98" t="s">
        <v>144</v>
      </c>
      <c r="B31" s="2"/>
      <c r="C31" s="158">
        <v>1</v>
      </c>
      <c r="D31" s="2"/>
      <c r="E31" s="91"/>
      <c r="F31" s="128">
        <v>16</v>
      </c>
      <c r="G31" s="91"/>
    </row>
    <row r="32" spans="1:7" x14ac:dyDescent="0.25">
      <c r="A32" s="98" t="s">
        <v>145</v>
      </c>
      <c r="B32" s="2"/>
      <c r="C32" s="158">
        <v>3</v>
      </c>
      <c r="D32" s="2"/>
      <c r="E32" s="91"/>
      <c r="F32" s="128">
        <v>17</v>
      </c>
      <c r="G32" s="91"/>
    </row>
    <row r="33" spans="1:7" x14ac:dyDescent="0.25">
      <c r="A33" s="98" t="s">
        <v>146</v>
      </c>
      <c r="B33" s="2"/>
      <c r="C33" s="158"/>
      <c r="D33" s="2"/>
      <c r="E33" s="91"/>
      <c r="F33" s="128">
        <v>18</v>
      </c>
      <c r="G33" s="91"/>
    </row>
    <row r="34" spans="1:7" x14ac:dyDescent="0.25">
      <c r="A34" s="98" t="s">
        <v>147</v>
      </c>
      <c r="B34" s="2"/>
      <c r="C34" s="158"/>
      <c r="D34" s="2"/>
      <c r="E34" s="90"/>
      <c r="F34" s="128">
        <v>19</v>
      </c>
      <c r="G34" s="90"/>
    </row>
    <row r="35" spans="1:7" x14ac:dyDescent="0.25">
      <c r="A35" s="98" t="s">
        <v>148</v>
      </c>
      <c r="B35" s="2"/>
      <c r="C35" s="158">
        <v>3</v>
      </c>
      <c r="D35" s="2"/>
      <c r="E35" s="90"/>
      <c r="F35" s="128">
        <v>20</v>
      </c>
      <c r="G35" s="90"/>
    </row>
    <row r="36" spans="1:7" x14ac:dyDescent="0.25">
      <c r="A36" s="98" t="s">
        <v>149</v>
      </c>
      <c r="B36" s="2"/>
      <c r="C36" s="158">
        <v>5</v>
      </c>
      <c r="D36" s="2"/>
      <c r="E36" s="90"/>
      <c r="F36" s="128">
        <v>21</v>
      </c>
      <c r="G36" s="90"/>
    </row>
    <row r="37" spans="1:7" x14ac:dyDescent="0.25">
      <c r="A37" s="98" t="s">
        <v>150</v>
      </c>
      <c r="B37" s="2"/>
      <c r="C37" s="158">
        <v>2</v>
      </c>
      <c r="D37" s="2"/>
      <c r="E37" s="90"/>
      <c r="F37" s="128">
        <v>22</v>
      </c>
      <c r="G37" s="90"/>
    </row>
    <row r="38" spans="1:7" x14ac:dyDescent="0.25">
      <c r="A38" s="98" t="s">
        <v>151</v>
      </c>
      <c r="B38" s="2"/>
      <c r="C38" s="158"/>
      <c r="D38" s="2"/>
      <c r="E38" s="90"/>
      <c r="F38" s="128">
        <v>23</v>
      </c>
      <c r="G38" s="90"/>
    </row>
    <row r="39" spans="1:7" x14ac:dyDescent="0.25">
      <c r="A39" s="98" t="s">
        <v>152</v>
      </c>
      <c r="B39" s="2"/>
      <c r="C39" s="158"/>
      <c r="D39" s="2"/>
      <c r="E39" s="90"/>
      <c r="F39" s="128">
        <v>24</v>
      </c>
      <c r="G39" s="90"/>
    </row>
    <row r="40" spans="1:7" x14ac:dyDescent="0.25">
      <c r="A40" s="98" t="s">
        <v>153</v>
      </c>
      <c r="B40" s="2"/>
      <c r="C40" s="158"/>
      <c r="D40" s="2"/>
      <c r="E40" s="90"/>
      <c r="F40" s="128">
        <v>25</v>
      </c>
      <c r="G40" s="90"/>
    </row>
    <row r="41" spans="1:7" x14ac:dyDescent="0.25">
      <c r="A41" s="98" t="s">
        <v>154</v>
      </c>
      <c r="B41" s="2"/>
      <c r="C41" s="158"/>
      <c r="D41" s="2"/>
      <c r="E41" s="90"/>
      <c r="F41" s="128">
        <v>26</v>
      </c>
      <c r="G41" s="90"/>
    </row>
    <row r="42" spans="1:7" ht="15.75" x14ac:dyDescent="0.25">
      <c r="A42" s="98" t="s">
        <v>155</v>
      </c>
      <c r="B42" s="90"/>
      <c r="C42" s="158"/>
      <c r="D42" s="87"/>
      <c r="E42" s="90"/>
      <c r="F42" s="128">
        <v>27</v>
      </c>
      <c r="G42" s="90"/>
    </row>
    <row r="43" spans="1:7" ht="15.75" x14ac:dyDescent="0.25">
      <c r="A43" s="90"/>
      <c r="B43" s="90"/>
      <c r="C43" s="87"/>
      <c r="D43" s="87"/>
      <c r="E43" s="90"/>
      <c r="F43" s="90"/>
      <c r="G43" s="90"/>
    </row>
    <row r="44" spans="1:7" ht="15.75" x14ac:dyDescent="0.25">
      <c r="A44" s="90"/>
      <c r="B44" s="90"/>
      <c r="C44" s="87"/>
      <c r="D44" s="87"/>
      <c r="E44" s="90"/>
      <c r="F44" s="90"/>
      <c r="G44" s="90"/>
    </row>
    <row r="45" spans="1:7" ht="15.75" x14ac:dyDescent="0.25">
      <c r="A45" s="90"/>
      <c r="B45" s="90"/>
      <c r="C45" s="87"/>
      <c r="D45" s="87"/>
      <c r="E45" s="90"/>
      <c r="F45" s="90"/>
      <c r="G45" s="90"/>
    </row>
    <row r="46" spans="1:7" ht="15.75" x14ac:dyDescent="0.25">
      <c r="A46" s="90"/>
      <c r="B46" s="90"/>
      <c r="C46" s="87"/>
      <c r="D46" s="87"/>
      <c r="E46" s="90"/>
      <c r="F46" s="90"/>
      <c r="G46" s="90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M8" sqref="M8"/>
    </sheetView>
  </sheetViews>
  <sheetFormatPr baseColWidth="10" defaultRowHeight="15" x14ac:dyDescent="0.25"/>
  <cols>
    <col min="1" max="1" width="20.7109375" bestFit="1" customWidth="1"/>
    <col min="11" max="11" width="14.140625" customWidth="1"/>
    <col min="12" max="13" width="17" customWidth="1"/>
  </cols>
  <sheetData>
    <row r="1" spans="1:23" x14ac:dyDescent="0.25">
      <c r="B1" s="131">
        <f>'2019_IncRep_09.07.20'!J18</f>
        <v>0.97916666666424135</v>
      </c>
      <c r="C1" s="131">
        <f>'2019_IncRep_10.07.20'!J18</f>
        <v>1.9791666666642413</v>
      </c>
      <c r="D1" s="131">
        <f>'2019_IncRep_13.07.20'!J18</f>
        <v>4.9791666666642413</v>
      </c>
      <c r="E1" s="131">
        <f>'2019_IncRep_15.07.20'!J18</f>
        <v>6.9791666666642413</v>
      </c>
      <c r="F1" s="131">
        <f>'2019_IncRep_17.07.20'!J18</f>
        <v>8.9583333333357587</v>
      </c>
      <c r="G1" s="131">
        <f>'2019_IncRep_20.07.20'!J18</f>
        <v>12</v>
      </c>
      <c r="H1" s="131">
        <f>'2019_IncRep_22.07.20'!J18</f>
        <v>14</v>
      </c>
      <c r="I1" s="131">
        <f>'2019_IncRep_24.07.20'!J18</f>
        <v>15.958333333335759</v>
      </c>
      <c r="J1" s="131">
        <f>'2019_IncRep_27.07.20'!J18</f>
        <v>19.083333333335759</v>
      </c>
      <c r="K1" s="131">
        <f>'2019_IncRep_29.07.20'!J18</f>
        <v>21.208333333335759</v>
      </c>
      <c r="L1" s="131">
        <f>'2019_IncRep_10.08.20'!J18</f>
        <v>32.916666666664241</v>
      </c>
      <c r="M1" s="131">
        <f>'2019_IncRep_02.09.20'!J18</f>
        <v>55.916666666664241</v>
      </c>
    </row>
    <row r="2" spans="1:23" x14ac:dyDescent="0.25">
      <c r="A2" s="65" t="s">
        <v>84</v>
      </c>
      <c r="B2" s="136">
        <f>'2019_IncRep_09.07.20'!B3</f>
        <v>44021</v>
      </c>
      <c r="C2" s="136">
        <f>'2019_IncRep_10.07.20'!B3</f>
        <v>44022</v>
      </c>
      <c r="D2" s="136">
        <f>'2019_IncRep_13.07.20'!B3</f>
        <v>44025</v>
      </c>
      <c r="E2" s="136">
        <f>'2019_IncRep_15.07.20'!B3</f>
        <v>44027</v>
      </c>
      <c r="F2" s="136">
        <f>'2019_IncRep_17.07.20'!B3</f>
        <v>44029</v>
      </c>
      <c r="G2" s="136">
        <f>'2019_IncRep_20.07.20'!B3</f>
        <v>44032</v>
      </c>
      <c r="H2" s="136">
        <f>'2019_IncRep_22.07.20'!B3</f>
        <v>44034</v>
      </c>
      <c r="I2" s="136">
        <f>'2019_IncRep_24.07.20'!B3</f>
        <v>44036</v>
      </c>
      <c r="J2" s="136">
        <f>'2019_IncRep_27.07.20'!B3</f>
        <v>44039</v>
      </c>
      <c r="K2" s="136">
        <f>'2019_IncRep_29.07.20'!B3</f>
        <v>44041</v>
      </c>
      <c r="L2" s="136">
        <f>'2019_IncRep_10.08.20'!B3</f>
        <v>44053</v>
      </c>
      <c r="M2" s="136">
        <f>'2019_IncRep_02.09.20'!B3</f>
        <v>44076</v>
      </c>
      <c r="N2" t="s">
        <v>231</v>
      </c>
      <c r="O2" s="136">
        <v>43874</v>
      </c>
      <c r="P2" s="136">
        <v>43875</v>
      </c>
      <c r="Q2" s="136">
        <v>43878</v>
      </c>
      <c r="R2" s="136">
        <v>43880</v>
      </c>
      <c r="S2" s="136">
        <v>43888</v>
      </c>
      <c r="T2" s="136">
        <v>43892</v>
      </c>
      <c r="U2" s="136">
        <v>43899</v>
      </c>
      <c r="V2" s="136">
        <v>43906</v>
      </c>
      <c r="W2" s="136">
        <v>43913</v>
      </c>
    </row>
    <row r="3" spans="1:23" x14ac:dyDescent="0.25">
      <c r="A3" t="s">
        <v>158</v>
      </c>
      <c r="B3" s="7">
        <f>'2019_IncRep_09.07.20'!O18</f>
        <v>0.38709152693155874</v>
      </c>
      <c r="C3" s="7">
        <f>'2019_IncRep_10.07.20'!O18</f>
        <v>0.69507405032996206</v>
      </c>
      <c r="D3" s="7">
        <f>'2019_IncRep_13.07.20'!O18</f>
        <v>1.1987311304865127</v>
      </c>
      <c r="E3" s="7">
        <f>'2019_IncRep_15.07.20'!$O18</f>
        <v>1.5204027435125933</v>
      </c>
      <c r="F3" s="7">
        <f>'2019_IncRep_17.07.20'!$O18</f>
        <v>1.6450731291412337</v>
      </c>
      <c r="G3" s="7">
        <f>'2019_IncRep_20.07.20'!$O18</f>
        <v>1.8681734033589852</v>
      </c>
      <c r="H3" s="7">
        <f>'2019_IncRep_22.07.20'!$O18</f>
        <v>1.8931718818931553</v>
      </c>
      <c r="I3" s="7">
        <f>'2019_IncRep_24.07.20'!$O18</f>
        <v>1.9391108360085485</v>
      </c>
      <c r="J3" s="7">
        <f>'2019_IncRep_27.07.20'!$O18</f>
        <v>2.0403881690922585</v>
      </c>
      <c r="K3" s="7">
        <f>'2019_IncRep_29.07.20'!$O18</f>
        <v>2.0347970620432076</v>
      </c>
      <c r="L3" s="7">
        <f>'2019_IncRep_10.08.20'!$O18</f>
        <v>1.8103258823206592</v>
      </c>
      <c r="M3" s="7" t="e">
        <f>'2019_IncRep_02.09.20'!$O18</f>
        <v>#DIV/0!</v>
      </c>
      <c r="N3" t="s">
        <v>158</v>
      </c>
      <c r="O3" s="7">
        <v>0.22103437644217958</v>
      </c>
      <c r="P3" s="7">
        <v>0.4319778051433219</v>
      </c>
      <c r="Q3" s="7">
        <v>0.94086887549223297</v>
      </c>
      <c r="R3" s="7">
        <v>1.2452507529524053</v>
      </c>
      <c r="S3" s="7">
        <v>2.3379101704514573</v>
      </c>
      <c r="T3" s="7">
        <v>2.8870303423614754</v>
      </c>
      <c r="U3" s="7">
        <v>3.4882193618634449</v>
      </c>
      <c r="V3" s="7">
        <v>4.4116859889164095</v>
      </c>
      <c r="W3" s="154">
        <v>4.6456541906191822</v>
      </c>
    </row>
    <row r="4" spans="1:23" x14ac:dyDescent="0.25">
      <c r="A4" t="s">
        <v>159</v>
      </c>
      <c r="B4" s="7">
        <f>'2019_IncRep_09.07.20'!O19</f>
        <v>0.19047474798406791</v>
      </c>
      <c r="C4" s="7">
        <f>'2019_IncRep_10.07.20'!O19</f>
        <v>0.34441088275541087</v>
      </c>
      <c r="D4" s="7">
        <f>'2019_IncRep_13.07.20'!O19</f>
        <v>0.62989116501496023</v>
      </c>
      <c r="E4" s="7">
        <f>'2019_IncRep_15.07.20'!O19</f>
        <v>0.76632871809650693</v>
      </c>
      <c r="F4" s="7">
        <f>'2019_IncRep_17.07.20'!$O19</f>
        <v>0.90349120555463092</v>
      </c>
      <c r="G4" s="7">
        <f>'2019_IncRep_20.07.20'!$O19</f>
        <v>1.082583023194345</v>
      </c>
      <c r="H4" s="7">
        <f>'2019_IncRep_22.07.20'!$O19</f>
        <v>1.1387990237545824</v>
      </c>
      <c r="I4" s="7">
        <f>'2019_IncRep_24.07.20'!$O19</f>
        <v>1.2049855815497341</v>
      </c>
      <c r="J4" s="154">
        <f>'2019_IncRep_27.07.20'!$O19</f>
        <v>1.1876115221231434</v>
      </c>
      <c r="K4" s="7">
        <f>'2019_IncRep_29.07.20'!$O19</f>
        <v>1.226036367772753</v>
      </c>
      <c r="L4" s="7" t="e">
        <f>'2019_IncRep_10.08.20'!$O19</f>
        <v>#DIV/0!</v>
      </c>
      <c r="M4" s="7" t="e">
        <f>'2019_IncRep_02.09.20'!$O19</f>
        <v>#DIV/0!</v>
      </c>
      <c r="N4" t="s">
        <v>159</v>
      </c>
      <c r="O4" s="7">
        <v>0.12901990702976407</v>
      </c>
      <c r="P4" s="7">
        <v>0.21837599677517222</v>
      </c>
      <c r="Q4" s="7">
        <v>0.43090666910018033</v>
      </c>
      <c r="R4" s="7">
        <v>0.56225393846543958</v>
      </c>
      <c r="S4" s="7">
        <v>0.82149529628213191</v>
      </c>
      <c r="T4" s="7">
        <v>0.88434817691536627</v>
      </c>
      <c r="U4" s="7">
        <v>0.92712932045464191</v>
      </c>
      <c r="V4" s="162">
        <v>1.0664118603013544</v>
      </c>
      <c r="W4" s="7">
        <v>1.0305859881217794</v>
      </c>
    </row>
    <row r="5" spans="1:23" x14ac:dyDescent="0.25">
      <c r="A5" t="s">
        <v>160</v>
      </c>
      <c r="B5" s="7">
        <f>'2019_IncRep_09.07.20'!O20</f>
        <v>0.13514904522119725</v>
      </c>
      <c r="C5" s="7">
        <f>'2019_IncRep_10.07.20'!O20</f>
        <v>0.22774250946918984</v>
      </c>
      <c r="D5" s="7">
        <f>'2019_IncRep_13.07.20'!O20</f>
        <v>0.43212008814829078</v>
      </c>
      <c r="E5" s="7">
        <f>'2019_IncRep_15.07.20'!O20</f>
        <v>0.5592205804182524</v>
      </c>
      <c r="F5" s="7">
        <f>'2019_IncRep_17.07.20'!$O20</f>
        <v>0.63555173167225498</v>
      </c>
      <c r="G5" s="7">
        <f>'2019_IncRep_20.07.20'!$O20</f>
        <v>0.79538069821698698</v>
      </c>
      <c r="H5" s="7">
        <f>'2019_IncRep_22.07.20'!$O20</f>
        <v>0.81455686993921494</v>
      </c>
      <c r="I5" s="7">
        <f>'2019_IncRep_24.07.20'!$O20</f>
        <v>0.89676805880608068</v>
      </c>
      <c r="J5" s="7">
        <f>'2019_IncRep_27.07.20'!$O20</f>
        <v>1.0198739853183529</v>
      </c>
      <c r="K5" s="7">
        <f>'2019_IncRep_29.07.20'!$O20</f>
        <v>1.0487072246849858</v>
      </c>
      <c r="L5" s="7" t="e">
        <f>'2019_IncRep_10.08.20'!$O20</f>
        <v>#DIV/0!</v>
      </c>
      <c r="M5" s="7" t="e">
        <f>'2019_IncRep_02.09.20'!$O20</f>
        <v>#DIV/0!</v>
      </c>
      <c r="N5" t="s">
        <v>160</v>
      </c>
      <c r="O5" s="7">
        <v>9.8386967048060811E-2</v>
      </c>
      <c r="P5" s="7">
        <v>0.16784869060678501</v>
      </c>
      <c r="Q5" s="7">
        <v>0.33346591625923161</v>
      </c>
      <c r="R5" s="7">
        <v>0.41631711842159513</v>
      </c>
      <c r="S5" s="7">
        <v>0.58434048653907111</v>
      </c>
      <c r="T5" s="7">
        <v>0.65455444628965287</v>
      </c>
      <c r="U5" s="7">
        <v>0.67761231637802832</v>
      </c>
      <c r="V5" s="162">
        <v>0.70674977644182613</v>
      </c>
      <c r="W5" s="7">
        <v>0.74112581693448454</v>
      </c>
    </row>
    <row r="6" spans="1:23" x14ac:dyDescent="0.25">
      <c r="A6" t="s">
        <v>161</v>
      </c>
      <c r="B6" s="7">
        <f>'2019_IncRep_09.07.20'!O21</f>
        <v>0.47386960964603853</v>
      </c>
      <c r="C6" s="7">
        <f>'2019_IncRep_10.07.20'!O21</f>
        <v>0.77474483060916211</v>
      </c>
      <c r="D6" s="7">
        <f>'2019_IncRep_13.07.20'!O21</f>
        <v>1.5710015662229362</v>
      </c>
      <c r="E6" s="7">
        <f>'2019_IncRep_15.07.20'!O21</f>
        <v>2.0410510104667474</v>
      </c>
      <c r="F6" s="7">
        <f>'2019_IncRep_17.07.20'!$O21</f>
        <v>2.2220345159266293</v>
      </c>
      <c r="G6" s="7">
        <f>'2019_IncRep_20.07.20'!$O21</f>
        <v>2.6564007246620975</v>
      </c>
      <c r="H6" s="7">
        <f>'2019_IncRep_22.07.20'!$O21</f>
        <v>2.9681077711206991</v>
      </c>
      <c r="I6" s="7">
        <f>'2019_IncRep_24.07.20'!$O21</f>
        <v>3.2231357498624211</v>
      </c>
      <c r="J6" s="7">
        <f>'2019_IncRep_27.07.20'!$O21</f>
        <v>3.4239667124235553</v>
      </c>
      <c r="K6" s="7">
        <f>'2019_IncRep_29.07.20'!$O21</f>
        <v>3.57717017096908</v>
      </c>
      <c r="L6" s="7" t="e">
        <f>'2019_IncRep_10.08.20'!$O21</f>
        <v>#DIV/0!</v>
      </c>
      <c r="M6" s="7" t="e">
        <f>'2019_IncRep_02.09.20'!$O21</f>
        <v>#DIV/0!</v>
      </c>
      <c r="N6" t="s">
        <v>161</v>
      </c>
      <c r="O6" s="7">
        <v>0.35569385020449384</v>
      </c>
      <c r="P6" s="7">
        <v>0.59972288368833371</v>
      </c>
      <c r="Q6" s="7">
        <v>1.2257211691097347</v>
      </c>
      <c r="R6" s="7">
        <v>1.5426905842276379</v>
      </c>
      <c r="S6" s="7">
        <v>2.2983914470819555</v>
      </c>
      <c r="T6" s="7">
        <v>2.7682130676264141</v>
      </c>
      <c r="U6" s="7">
        <v>2.9793926615083244</v>
      </c>
      <c r="V6" s="162">
        <v>3.3778173527503417</v>
      </c>
      <c r="W6" s="7">
        <v>3.5282933575030606</v>
      </c>
    </row>
    <row r="7" spans="1:23" x14ac:dyDescent="0.25">
      <c r="A7" t="s">
        <v>162</v>
      </c>
      <c r="B7" s="7">
        <f>'2019_IncRep_09.07.20'!O22</f>
        <v>0.34268010248608122</v>
      </c>
      <c r="C7" s="7">
        <f>'2019_IncRep_10.07.20'!O22</f>
        <v>0.55304472321574649</v>
      </c>
      <c r="D7" s="7">
        <f>'2019_IncRep_13.07.20'!O22</f>
        <v>1.0288550290695837</v>
      </c>
      <c r="E7" s="7">
        <f>'2019_IncRep_15.07.20'!O22</f>
        <v>1.3251190924551968</v>
      </c>
      <c r="F7" s="7">
        <f>'2019_IncRep_17.07.20'!$O22</f>
        <v>1.4240397856156</v>
      </c>
      <c r="G7" s="7">
        <f>'2019_IncRep_20.07.20'!$O22</f>
        <v>1.7651977047055394</v>
      </c>
      <c r="H7" s="7">
        <f>'2019_IncRep_22.07.20'!$O22</f>
        <v>1.9300456897148248</v>
      </c>
      <c r="I7" s="7">
        <f>'2019_IncRep_24.07.20'!$O22</f>
        <v>1.9833458797378625</v>
      </c>
      <c r="J7" s="154">
        <f>'2019_IncRep_27.07.20'!$O22</f>
        <v>2.1346593764920803</v>
      </c>
      <c r="K7" s="7">
        <f>'2019_IncRep_29.07.20'!$O22</f>
        <v>2.3220123056967474</v>
      </c>
      <c r="L7" s="7" t="e">
        <f>'2019_IncRep_10.08.20'!$O22</f>
        <v>#DIV/0!</v>
      </c>
      <c r="M7" s="7" t="e">
        <f>'2019_IncRep_02.09.20'!$O22</f>
        <v>#DIV/0!</v>
      </c>
      <c r="N7" t="s">
        <v>162</v>
      </c>
      <c r="O7" s="7">
        <v>0.25095383997262161</v>
      </c>
      <c r="P7" s="7">
        <v>0.40725635652944858</v>
      </c>
      <c r="Q7" s="7">
        <v>0.73026275650175476</v>
      </c>
      <c r="R7" s="7">
        <v>0.88968968752321431</v>
      </c>
      <c r="S7" s="7">
        <v>1.1943486636119554</v>
      </c>
      <c r="T7" s="7">
        <v>1.3106009052982641</v>
      </c>
      <c r="U7" s="7">
        <v>1.3522676700050393</v>
      </c>
      <c r="V7" s="162">
        <v>1.3524587569187352</v>
      </c>
      <c r="W7" s="7">
        <v>1.3326221496900876</v>
      </c>
    </row>
    <row r="8" spans="1:23" x14ac:dyDescent="0.25">
      <c r="A8" t="s">
        <v>163</v>
      </c>
      <c r="B8" s="7">
        <f>'2019_IncRep_09.07.20'!O23</f>
        <v>0.27723951976841754</v>
      </c>
      <c r="C8" s="7">
        <f>'2019_IncRep_10.07.20'!O23</f>
        <v>0.45793728927972899</v>
      </c>
      <c r="D8" s="7">
        <f>'2019_IncRep_13.07.20'!O23</f>
        <v>0.80449118452020862</v>
      </c>
      <c r="E8" s="7">
        <f>'2019_IncRep_15.07.20'!O23</f>
        <v>1.0041075390608729</v>
      </c>
      <c r="F8" s="7">
        <f>'2019_IncRep_17.07.20'!$O23</f>
        <v>1.1268041784511469</v>
      </c>
      <c r="G8" s="7">
        <f>'2019_IncRep_20.07.20'!$O23</f>
        <v>1.4003128473445332</v>
      </c>
      <c r="H8" s="7">
        <f>'2019_IncRep_22.07.20'!$O23</f>
        <v>1.4754817363407846</v>
      </c>
      <c r="I8" s="7">
        <f>'2019_IncRep_24.07.20'!$O23</f>
        <v>1.5021712446177649</v>
      </c>
      <c r="J8" s="7">
        <f>'2019_IncRep_27.07.20'!$O23</f>
        <v>1.6678738712673162</v>
      </c>
      <c r="K8" s="7">
        <f>'2019_IncRep_29.07.20'!$O23</f>
        <v>1.6817021529343541</v>
      </c>
      <c r="L8" s="7">
        <f>'2019_IncRep_10.08.20'!$O23</f>
        <v>2.0990736534166419</v>
      </c>
      <c r="M8" s="7">
        <f>'2019_IncRep_02.09.20'!$O23</f>
        <v>2.6505914210236652</v>
      </c>
      <c r="N8" t="s">
        <v>163</v>
      </c>
      <c r="O8" s="7">
        <v>0.24723062448589561</v>
      </c>
      <c r="P8" s="7">
        <v>0.39380781829242523</v>
      </c>
      <c r="Q8" s="7">
        <v>0.76554773125577402</v>
      </c>
      <c r="R8" s="7">
        <v>0.96169256352149934</v>
      </c>
      <c r="S8" s="7">
        <v>1.5056295848768737</v>
      </c>
      <c r="T8" s="7">
        <v>1.8257912689824949</v>
      </c>
      <c r="U8" s="7">
        <v>2.1640067222777137</v>
      </c>
      <c r="V8" s="7">
        <v>2.5817806045256955</v>
      </c>
      <c r="W8" s="154">
        <v>2.8802362980426377</v>
      </c>
    </row>
    <row r="9" spans="1:23" x14ac:dyDescent="0.25">
      <c r="A9" t="s">
        <v>164</v>
      </c>
      <c r="B9" s="7">
        <f>'2019_IncRep_09.07.20'!O24</f>
        <v>0.86861906739807426</v>
      </c>
      <c r="C9" s="7">
        <f>'2019_IncRep_10.07.20'!O24</f>
        <v>1.6091161128621232</v>
      </c>
      <c r="D9" s="7">
        <f>'2019_IncRep_13.07.20'!O24</f>
        <v>3.4137972865839097</v>
      </c>
      <c r="E9" s="7">
        <f>'2019_IncRep_15.07.20'!O24</f>
        <v>4.865467102985213</v>
      </c>
      <c r="F9" s="159">
        <f>'2019_IncRep_17.07.20'!$O24</f>
        <v>5.2015680995375373</v>
      </c>
      <c r="G9" s="7" t="e">
        <f>'2019_IncRep_20.07.20'!$O24</f>
        <v>#DIV/0!</v>
      </c>
      <c r="H9" s="7" t="e">
        <f>'2019_IncRep_22.07.20'!$O24</f>
        <v>#DIV/0!</v>
      </c>
      <c r="I9" s="7" t="e">
        <f>'2019_IncRep_24.07.20'!$O24</f>
        <v>#DIV/0!</v>
      </c>
      <c r="J9" s="7" t="e">
        <f>'2019_IncRep_27.07.20'!$O24</f>
        <v>#DIV/0!</v>
      </c>
      <c r="K9" s="7" t="e">
        <f>'2019_IncRep_29.07.20'!$O24</f>
        <v>#DIV/0!</v>
      </c>
      <c r="L9" s="7" t="e">
        <f>'2019_IncRep_10.08.20'!$O24</f>
        <v>#DIV/0!</v>
      </c>
      <c r="M9" s="7" t="e">
        <f>'2019_IncRep_02.09.20'!$O24</f>
        <v>#DIV/0!</v>
      </c>
      <c r="N9" t="s">
        <v>164</v>
      </c>
      <c r="O9" s="7">
        <v>0.53419683845204136</v>
      </c>
      <c r="P9" s="7">
        <v>0.94959728986179603</v>
      </c>
      <c r="Q9" s="7">
        <v>2.415224974519754</v>
      </c>
      <c r="R9" s="7">
        <v>3.2974264198247787</v>
      </c>
      <c r="S9" s="154">
        <v>5.5726942770254215</v>
      </c>
      <c r="T9" s="7" t="e">
        <v>#DIV/0!</v>
      </c>
      <c r="U9" s="7" t="e">
        <v>#DIV/0!</v>
      </c>
      <c r="V9" s="7" t="e">
        <v>#VALUE!</v>
      </c>
      <c r="W9" s="7" t="e">
        <v>#VALUE!</v>
      </c>
    </row>
    <row r="10" spans="1:23" x14ac:dyDescent="0.25">
      <c r="A10" t="s">
        <v>165</v>
      </c>
      <c r="B10" s="7">
        <f>'2019_IncRep_09.07.20'!O25</f>
        <v>0.78159170735412709</v>
      </c>
      <c r="C10" s="7">
        <f>'2019_IncRep_10.07.20'!O25</f>
        <v>1.4134922196055415</v>
      </c>
      <c r="D10" s="7">
        <f>'2019_IncRep_13.07.20'!O25</f>
        <v>2.9723369476957116</v>
      </c>
      <c r="E10" s="7">
        <f>'2019_IncRep_15.07.20'!O25</f>
        <v>4.3556624833815079</v>
      </c>
      <c r="F10" s="7">
        <f>'2019_IncRep_17.07.20'!$O25</f>
        <v>4.8422026333631001</v>
      </c>
      <c r="G10" s="7" t="e">
        <f>'2019_IncRep_20.07.20'!$O25</f>
        <v>#DIV/0!</v>
      </c>
      <c r="H10" s="7" t="e">
        <f>'2019_IncRep_22.07.20'!$O25</f>
        <v>#DIV/0!</v>
      </c>
      <c r="I10" s="7" t="e">
        <f>'2019_IncRep_24.07.20'!$O25</f>
        <v>#DIV/0!</v>
      </c>
      <c r="J10" s="154" t="e">
        <f>'2019_IncRep_27.07.20'!$O25</f>
        <v>#DIV/0!</v>
      </c>
      <c r="K10" s="7" t="e">
        <f>'2019_IncRep_29.07.20'!$O25</f>
        <v>#DIV/0!</v>
      </c>
      <c r="L10" s="7" t="e">
        <f>'2019_IncRep_10.08.20'!$O25</f>
        <v>#DIV/0!</v>
      </c>
      <c r="M10" s="7" t="e">
        <f>'2019_IncRep_02.09.20'!$O25</f>
        <v>#DIV/0!</v>
      </c>
      <c r="N10" t="s">
        <v>165</v>
      </c>
      <c r="O10" s="7">
        <v>0.50952380796076102</v>
      </c>
      <c r="P10" s="7">
        <v>0.94178120150211087</v>
      </c>
      <c r="Q10" s="7">
        <v>1.8039582824344171</v>
      </c>
      <c r="R10" s="7">
        <v>2.6449348478507715</v>
      </c>
      <c r="S10" s="7">
        <v>3.6966563467515456</v>
      </c>
      <c r="T10" s="7">
        <v>3.9713043500839893</v>
      </c>
      <c r="U10" s="7">
        <v>3.9716371235829793</v>
      </c>
      <c r="V10" s="164">
        <v>3.8425568060010384</v>
      </c>
      <c r="W10" s="7">
        <v>3.6692968965476362</v>
      </c>
    </row>
    <row r="11" spans="1:23" x14ac:dyDescent="0.25">
      <c r="A11" t="s">
        <v>166</v>
      </c>
      <c r="B11" s="7">
        <f>'2019_IncRep_09.07.20'!O26</f>
        <v>0.30602405171807928</v>
      </c>
      <c r="C11" s="7">
        <f>'2019_IncRep_10.07.20'!O26</f>
        <v>0.59968965604965419</v>
      </c>
      <c r="D11" s="7">
        <f>'2019_IncRep_13.07.20'!O26</f>
        <v>1.2042973644953079</v>
      </c>
      <c r="E11" s="7">
        <f>'2019_IncRep_15.07.20'!O26</f>
        <v>1.5831941559035401</v>
      </c>
      <c r="F11" s="7">
        <f>'2019_IncRep_17.07.20'!$O26</f>
        <v>1.9289940670798642</v>
      </c>
      <c r="G11" s="7">
        <f>'2019_IncRep_20.07.20'!$O26</f>
        <v>2.314796020971404</v>
      </c>
      <c r="H11" s="7">
        <f>'2019_IncRep_22.07.20'!$O26</f>
        <v>2.5269204296954726</v>
      </c>
      <c r="I11" s="7">
        <f>'2019_IncRep_24.07.20'!$O26</f>
        <v>2.8722750779779194</v>
      </c>
      <c r="J11" s="7">
        <f>'2019_IncRep_27.07.20'!$O26</f>
        <v>3.1997927213870261</v>
      </c>
      <c r="K11" s="7">
        <f>'2019_IncRep_29.07.20'!$O26</f>
        <v>3.6220750145291114</v>
      </c>
      <c r="L11" s="7" t="e">
        <f>'2019_IncRep_10.08.20'!$O26</f>
        <v>#DIV/0!</v>
      </c>
      <c r="M11" s="7" t="e">
        <f>'2019_IncRep_02.09.20'!$O26</f>
        <v>#DIV/0!</v>
      </c>
      <c r="N11" t="s">
        <v>166</v>
      </c>
      <c r="O11" s="7">
        <v>0.2096402781119979</v>
      </c>
      <c r="P11" s="7">
        <v>0.38864425681301878</v>
      </c>
      <c r="Q11" s="7">
        <v>0.82525178847848191</v>
      </c>
      <c r="R11" s="7">
        <v>1.0473795404593043</v>
      </c>
      <c r="S11" s="7">
        <v>1.8894251284235071</v>
      </c>
      <c r="T11" s="7">
        <v>2.2451697841304852</v>
      </c>
      <c r="U11" s="7">
        <v>2.7986477928650109</v>
      </c>
      <c r="V11" s="162">
        <v>3.3519317364350187</v>
      </c>
      <c r="W11" s="7">
        <v>3.7417244207415452</v>
      </c>
    </row>
    <row r="12" spans="1:23" x14ac:dyDescent="0.25">
      <c r="A12" t="s">
        <v>167</v>
      </c>
      <c r="B12" s="7">
        <f>'2019_IncRep_09.07.20'!O27</f>
        <v>0.47910464315790413</v>
      </c>
      <c r="C12" s="7">
        <f>'2019_IncRep_10.07.20'!O27</f>
        <v>0.87758017831260837</v>
      </c>
      <c r="D12" s="7">
        <f>'2019_IncRep_13.07.20'!O27</f>
        <v>1.7492204342797595</v>
      </c>
      <c r="E12" s="7">
        <f>'2019_IncRep_15.07.20'!O27</f>
        <v>2.3869684762738514</v>
      </c>
      <c r="F12" s="7">
        <f>'2019_IncRep_17.07.20'!$O27</f>
        <v>2.6651364801949065</v>
      </c>
      <c r="G12" s="7">
        <f>'2019_IncRep_20.07.20'!$O27</f>
        <v>3.6384521904137861</v>
      </c>
      <c r="H12" s="7">
        <f>'2019_IncRep_22.07.20'!$O27</f>
        <v>3.7927936274987015</v>
      </c>
      <c r="I12" s="7">
        <f>'2019_IncRep_24.07.20'!$O27</f>
        <v>4.2984178962133139</v>
      </c>
      <c r="J12" s="159">
        <f>'2019_IncRep_27.07.20'!$O27</f>
        <v>4.9955021925270033</v>
      </c>
      <c r="K12" s="7" t="e">
        <f>'2019_IncRep_29.07.20'!$O27</f>
        <v>#DIV/0!</v>
      </c>
      <c r="L12" s="7" t="e">
        <f>'2019_IncRep_10.08.20'!$O27</f>
        <v>#DIV/0!</v>
      </c>
      <c r="M12" s="7" t="e">
        <f>'2019_IncRep_02.09.20'!$O27</f>
        <v>#DIV/0!</v>
      </c>
      <c r="N12" t="s">
        <v>167</v>
      </c>
      <c r="O12" s="7">
        <v>0.32665717607204975</v>
      </c>
      <c r="P12" s="7">
        <v>0.56603668278662111</v>
      </c>
      <c r="Q12" s="7">
        <v>1.0604014076396988</v>
      </c>
      <c r="R12" s="7">
        <v>1.2898535805169737</v>
      </c>
      <c r="S12" s="7">
        <v>1.8138266551579836</v>
      </c>
      <c r="T12" s="7">
        <v>1.937405656064775</v>
      </c>
      <c r="U12" s="7">
        <v>2.0653824073863722</v>
      </c>
      <c r="V12" s="7">
        <v>2.1240114403522612</v>
      </c>
      <c r="W12" s="7">
        <v>2.0276801750820401</v>
      </c>
    </row>
    <row r="13" spans="1:23" x14ac:dyDescent="0.25">
      <c r="A13" t="s">
        <v>168</v>
      </c>
      <c r="B13" s="7">
        <f>'2019_IncRep_09.07.20'!O28</f>
        <v>0.44081836643674899</v>
      </c>
      <c r="C13" s="7">
        <f>'2019_IncRep_10.07.20'!O28</f>
        <v>0.72108725385343053</v>
      </c>
      <c r="D13" s="7">
        <f>'2019_IncRep_13.07.20'!O28</f>
        <v>1.3322923029190483</v>
      </c>
      <c r="E13" s="7">
        <f>'2019_IncRep_15.07.20'!O28</f>
        <v>1.6319840169280568</v>
      </c>
      <c r="F13" s="7">
        <f>'2019_IncRep_17.07.20'!$O28</f>
        <v>1.8649514340938333</v>
      </c>
      <c r="G13" s="7">
        <f>'2019_IncRep_20.07.20'!$O28</f>
        <v>2.1701918003450671</v>
      </c>
      <c r="H13" s="7">
        <f>'2019_IncRep_22.07.20'!$O28</f>
        <v>2.5053417576819172</v>
      </c>
      <c r="I13" s="7">
        <f>'2019_IncRep_24.07.20'!$O28</f>
        <v>2.6903477021359787</v>
      </c>
      <c r="J13" s="7">
        <f>'2019_IncRep_27.07.20'!$O28</f>
        <v>2.9848057779922437</v>
      </c>
      <c r="K13" s="7">
        <f>'2019_IncRep_29.07.20'!$O28</f>
        <v>3.2037567639831259</v>
      </c>
      <c r="L13" s="7" t="e">
        <f>'2019_IncRep_10.08.20'!$O28</f>
        <v>#DIV/0!</v>
      </c>
      <c r="M13" s="7" t="e">
        <f>'2019_IncRep_02.09.20'!$O28</f>
        <v>#DIV/0!</v>
      </c>
      <c r="N13" t="s">
        <v>168</v>
      </c>
      <c r="O13" s="7">
        <v>0.32414730158979638</v>
      </c>
      <c r="P13" s="7">
        <v>0.50166410893764546</v>
      </c>
      <c r="Q13" s="7">
        <v>0.94289467082491196</v>
      </c>
      <c r="R13" s="7">
        <v>1.1610616733855197</v>
      </c>
      <c r="S13" s="7">
        <v>1.7574492182303094</v>
      </c>
      <c r="T13" s="7">
        <v>2.1139645794377513</v>
      </c>
      <c r="U13" s="7">
        <v>2.6074092994528453</v>
      </c>
      <c r="V13" s="161">
        <v>3.1099935144920883</v>
      </c>
      <c r="W13" s="7">
        <v>3.2678465356196909</v>
      </c>
    </row>
    <row r="14" spans="1:23" x14ac:dyDescent="0.25">
      <c r="A14" t="s">
        <v>169</v>
      </c>
      <c r="B14" s="7">
        <f>'2019_IncRep_09.07.20'!O29</f>
        <v>0.47104211931697409</v>
      </c>
      <c r="C14" s="7">
        <f>'2019_IncRep_10.07.20'!O29</f>
        <v>0.72851971955032069</v>
      </c>
      <c r="D14" s="7">
        <f>'2019_IncRep_13.07.20'!O29</f>
        <v>1.0349072472769689</v>
      </c>
      <c r="E14" s="7">
        <f>'2019_IncRep_15.07.20'!O29</f>
        <v>1.1616840323887569</v>
      </c>
      <c r="F14" s="7">
        <f>'2019_IncRep_17.07.20'!$O29</f>
        <v>1.1910855021805091</v>
      </c>
      <c r="G14" s="7">
        <f>'2019_IncRep_20.07.20'!$O29</f>
        <v>1.3367187497238908</v>
      </c>
      <c r="H14" s="7">
        <f>'2019_IncRep_22.07.20'!$O29</f>
        <v>1.2685260700953855</v>
      </c>
      <c r="I14" s="7">
        <f>'2019_IncRep_24.07.20'!$O29</f>
        <v>1.3154404258170524</v>
      </c>
      <c r="J14" s="7">
        <f>'2019_IncRep_27.07.20'!$O29</f>
        <v>1.2253883769439471</v>
      </c>
      <c r="K14" s="7">
        <f>'2019_IncRep_29.07.20'!$O29</f>
        <v>1.2363234447324607</v>
      </c>
      <c r="L14" s="7">
        <f>'2019_IncRep_10.08.20'!$O29</f>
        <v>1.0151286379449411</v>
      </c>
      <c r="M14" s="7" t="e">
        <f>'2019_IncRep_02.09.20'!$O29</f>
        <v>#DIV/0!</v>
      </c>
      <c r="N14" t="s">
        <v>169</v>
      </c>
      <c r="O14" s="7">
        <v>0.39716471437351758</v>
      </c>
      <c r="P14" s="7">
        <v>0.64318773525198181</v>
      </c>
      <c r="Q14" s="7">
        <v>1.1919721747536312</v>
      </c>
      <c r="R14" s="7">
        <v>1.4888253844507937</v>
      </c>
      <c r="S14" s="7">
        <v>2.4991677021250061</v>
      </c>
      <c r="T14" s="7">
        <v>3.0156434878545704</v>
      </c>
      <c r="U14" s="7">
        <v>3.4797679118678859</v>
      </c>
      <c r="V14" s="7">
        <v>4.1485780029811998</v>
      </c>
      <c r="W14" s="154">
        <v>4.4189935623583496</v>
      </c>
    </row>
    <row r="15" spans="1:23" x14ac:dyDescent="0.25">
      <c r="A15" t="s">
        <v>170</v>
      </c>
      <c r="B15" s="7">
        <f>'2019_IncRep_09.07.20'!O30</f>
        <v>0.55446981115521154</v>
      </c>
      <c r="C15" s="7">
        <f>'2019_IncRep_10.07.20'!O30</f>
        <v>0.872054542838124</v>
      </c>
      <c r="D15" s="7">
        <f>'2019_IncRep_13.07.20'!O30</f>
        <v>1.4659871220339002</v>
      </c>
      <c r="E15" s="7">
        <f>'2019_IncRep_15.07.20'!O30</f>
        <v>1.8621810190918033</v>
      </c>
      <c r="F15" s="7">
        <f>'2019_IncRep_17.07.20'!$O30</f>
        <v>2.0589207982704116</v>
      </c>
      <c r="G15" s="7">
        <f>'2019_IncRep_20.07.20'!$O30</f>
        <v>2.4517320745313116</v>
      </c>
      <c r="H15" s="7">
        <f>'2019_IncRep_22.07.20'!$O30</f>
        <v>2.576640808833043</v>
      </c>
      <c r="I15" s="7">
        <f>'2019_IncRep_24.07.20'!$O30</f>
        <v>2.5934044189995089</v>
      </c>
      <c r="J15" s="159">
        <f>'2019_IncRep_27.07.20'!$O30</f>
        <v>4.3640464819863922</v>
      </c>
      <c r="K15" s="7" t="e">
        <f>'2019_IncRep_29.07.20'!$O30</f>
        <v>#DIV/0!</v>
      </c>
      <c r="L15" s="7" t="e">
        <f>'2019_IncRep_10.08.20'!$O30</f>
        <v>#DIV/0!</v>
      </c>
      <c r="M15" s="7" t="e">
        <f>'2019_IncRep_02.09.20'!$O30</f>
        <v>#DIV/0!</v>
      </c>
      <c r="N15" t="s">
        <v>170</v>
      </c>
      <c r="O15" s="7">
        <v>0.35798941324156286</v>
      </c>
      <c r="P15" s="7">
        <v>0.55266811656971737</v>
      </c>
      <c r="Q15" s="7">
        <v>0.98980024894943808</v>
      </c>
      <c r="R15" s="7">
        <v>1.218472171785751</v>
      </c>
      <c r="S15" s="7">
        <v>2.0878270500515805</v>
      </c>
      <c r="T15" s="7">
        <v>2.4429525279070083</v>
      </c>
      <c r="U15" s="7">
        <v>3.048509442222437</v>
      </c>
      <c r="V15" s="7">
        <v>3.7294107018988636</v>
      </c>
      <c r="W15" s="7">
        <v>4.0798012235183982</v>
      </c>
    </row>
    <row r="16" spans="1:23" x14ac:dyDescent="0.25">
      <c r="A16" t="s">
        <v>171</v>
      </c>
      <c r="B16" s="7">
        <f>'2019_IncRep_09.07.20'!O31</f>
        <v>0.6235632638277202</v>
      </c>
      <c r="C16" s="7">
        <f>'2019_IncRep_10.07.20'!O31</f>
        <v>0.91340194177001521</v>
      </c>
      <c r="D16" s="7">
        <f>'2019_IncRep_13.07.20'!O31</f>
        <v>1.7120154221430257</v>
      </c>
      <c r="E16" s="7">
        <f>'2019_IncRep_15.07.20'!O31</f>
        <v>2.2098788577422526</v>
      </c>
      <c r="F16" s="7">
        <f>'2019_IncRep_17.07.20'!$O31</f>
        <v>2.5191419833484874</v>
      </c>
      <c r="G16" s="7">
        <f>'2019_IncRep_20.07.20'!$O31</f>
        <v>3.3130181160143111</v>
      </c>
      <c r="H16" s="7">
        <f>'2019_IncRep_22.07.20'!$O31</f>
        <v>3.6428235903849036</v>
      </c>
      <c r="I16" s="7">
        <f>'2019_IncRep_24.07.20'!$O31</f>
        <v>3.7635129598426844</v>
      </c>
      <c r="J16" s="159">
        <f>'2019_IncRep_27.07.20'!$O31</f>
        <v>4.8197355747674964</v>
      </c>
      <c r="K16" s="7" t="e">
        <f>'2019_IncRep_29.07.20'!$O31</f>
        <v>#DIV/0!</v>
      </c>
      <c r="L16" s="7" t="e">
        <f>'2019_IncRep_10.08.20'!$O31</f>
        <v>#DIV/0!</v>
      </c>
      <c r="M16" s="7" t="e">
        <f>'2019_IncRep_02.09.20'!$O31</f>
        <v>#DIV/0!</v>
      </c>
      <c r="N16" t="s">
        <v>171</v>
      </c>
      <c r="O16" s="7">
        <v>0.43761948011398893</v>
      </c>
      <c r="P16" s="7">
        <v>0.63670977964053743</v>
      </c>
      <c r="Q16" s="7">
        <v>1.0804259019434437</v>
      </c>
      <c r="R16" s="7">
        <v>1.2669895314872268</v>
      </c>
      <c r="S16" s="7">
        <v>1.910197412259262</v>
      </c>
      <c r="T16" s="7">
        <v>1.9700644178015754</v>
      </c>
      <c r="U16" s="7">
        <v>2.2437046969871184</v>
      </c>
      <c r="V16" s="7">
        <v>2.4409082058238036</v>
      </c>
      <c r="W16" s="7">
        <v>2.4463188562581415</v>
      </c>
    </row>
    <row r="17" spans="1:23" x14ac:dyDescent="0.25">
      <c r="A17" t="s">
        <v>172</v>
      </c>
      <c r="B17" s="7">
        <f>'2019_IncRep_09.07.20'!O32</f>
        <v>0.68136514290617189</v>
      </c>
      <c r="C17" s="7">
        <f>'2019_IncRep_10.07.20'!O32</f>
        <v>0.99859125369955704</v>
      </c>
      <c r="D17" s="7">
        <f>'2019_IncRep_13.07.20'!O32</f>
        <v>1.6493470653638418</v>
      </c>
      <c r="E17" s="7">
        <f>'2019_IncRep_15.07.20'!O32</f>
        <v>2.1511557499434346</v>
      </c>
      <c r="F17" s="7">
        <f>'2019_IncRep_17.07.20'!$O32</f>
        <v>2.4942522551608435</v>
      </c>
      <c r="G17" s="7">
        <f>'2019_IncRep_20.07.20'!$O32</f>
        <v>3.1071134667995679</v>
      </c>
      <c r="H17" s="7">
        <f>'2019_IncRep_22.07.20'!$O32</f>
        <v>3.5704750673594674</v>
      </c>
      <c r="I17" s="7">
        <f>'2019_IncRep_24.07.20'!$O32</f>
        <v>3.7962885235662878</v>
      </c>
      <c r="J17" s="7">
        <f>'2019_IncRep_27.07.20'!$O32</f>
        <v>3.8419963831089659</v>
      </c>
      <c r="K17" s="7">
        <f>'2019_IncRep_29.07.20'!$O32</f>
        <v>4.4773396033108481</v>
      </c>
      <c r="L17" s="7" t="e">
        <f>'2019_IncRep_10.08.20'!$O32</f>
        <v>#DIV/0!</v>
      </c>
      <c r="M17" s="7" t="e">
        <f>'2019_IncRep_02.09.20'!$O32</f>
        <v>#DIV/0!</v>
      </c>
      <c r="N17" t="s">
        <v>172</v>
      </c>
      <c r="O17" s="7">
        <v>0.49933211190860755</v>
      </c>
      <c r="P17" s="7">
        <v>0.7299829665337717</v>
      </c>
      <c r="Q17" s="7">
        <v>1.2385386452146039</v>
      </c>
      <c r="R17" s="7">
        <v>1.4906162815968051</v>
      </c>
      <c r="S17" s="7">
        <v>2.3275373826921171</v>
      </c>
      <c r="T17" s="7">
        <v>3.0510043568364917</v>
      </c>
      <c r="U17" s="7">
        <v>3.4835825692910638</v>
      </c>
      <c r="V17" s="161">
        <v>3.9210808730087892</v>
      </c>
      <c r="W17" s="7">
        <v>4.4297144532274375</v>
      </c>
    </row>
    <row r="18" spans="1:23" x14ac:dyDescent="0.25">
      <c r="A18" t="s">
        <v>173</v>
      </c>
      <c r="B18" s="7">
        <f>'2019_IncRep_09.07.20'!O33</f>
        <v>0.73236163797486376</v>
      </c>
      <c r="C18" s="7">
        <f>'2019_IncRep_10.07.20'!O33</f>
        <v>1.2944090648093061</v>
      </c>
      <c r="D18" s="7">
        <f>'2019_IncRep_13.07.20'!O33</f>
        <v>2.2634776540344674</v>
      </c>
      <c r="E18" s="7">
        <f>'2019_IncRep_15.07.20'!O33</f>
        <v>2.9437455153328984</v>
      </c>
      <c r="F18" s="7">
        <f>'2019_IncRep_17.07.20'!$O33</f>
        <v>3.0912623641404839</v>
      </c>
      <c r="G18" s="7">
        <f>'2019_IncRep_20.07.20'!$O33</f>
        <v>3.9679724449030482</v>
      </c>
      <c r="H18" s="7">
        <f>'2019_IncRep_22.07.20'!$O33</f>
        <v>4.2925497922711306</v>
      </c>
      <c r="I18" s="7">
        <f>'2019_IncRep_24.07.20'!$O33</f>
        <v>4.3774126217803797</v>
      </c>
      <c r="J18" s="7">
        <f>'2019_IncRep_27.07.20'!$O33</f>
        <v>4.4908890945645217</v>
      </c>
      <c r="K18" s="7">
        <f>'2019_IncRep_29.07.20'!$O33</f>
        <v>4.6101974424046137</v>
      </c>
      <c r="L18" s="7">
        <f>'2019_IncRep_10.08.20'!$O33</f>
        <v>3.9644699082361092</v>
      </c>
      <c r="M18" s="7">
        <f>'2019_IncRep_02.09.20'!$O33</f>
        <v>3.0436350588989312</v>
      </c>
      <c r="N18" t="s">
        <v>173</v>
      </c>
      <c r="O18" s="7">
        <v>0.56864108030307325</v>
      </c>
      <c r="P18" s="7">
        <v>0.97271457091114022</v>
      </c>
      <c r="Q18" s="7">
        <v>2.0054609444250424</v>
      </c>
      <c r="R18" s="7">
        <v>2.8411280222875499</v>
      </c>
      <c r="S18" s="7">
        <v>4.4598614462693753</v>
      </c>
      <c r="T18" s="154">
        <v>5.6363279981200067</v>
      </c>
      <c r="U18" s="7" t="e">
        <v>#DIV/0!</v>
      </c>
      <c r="V18" s="7" t="e">
        <v>#VALUE!</v>
      </c>
      <c r="W18" s="7" t="e">
        <v>#VALUE!</v>
      </c>
    </row>
    <row r="19" spans="1:23" x14ac:dyDescent="0.25">
      <c r="A19" t="s">
        <v>174</v>
      </c>
      <c r="B19" s="7">
        <f>'2019_IncRep_09.07.20'!O34</f>
        <v>0.47460511022208574</v>
      </c>
      <c r="C19" s="7">
        <f>'2019_IncRep_10.07.20'!O34</f>
        <v>0.76819529597073954</v>
      </c>
      <c r="D19" s="7">
        <f>'2019_IncRep_13.07.20'!O34</f>
        <v>1.2643104227432673</v>
      </c>
      <c r="E19" s="7">
        <f>'2019_IncRep_15.07.20'!O34</f>
        <v>1.5899614401925026</v>
      </c>
      <c r="F19" s="7">
        <f>'2019_IncRep_17.07.20'!$O34</f>
        <v>1.6660099949804594</v>
      </c>
      <c r="G19" s="7">
        <f>'2019_IncRep_20.07.20'!$O34</f>
        <v>1.7857975221251774</v>
      </c>
      <c r="H19" s="7">
        <f>'2019_IncRep_22.07.20'!$O34</f>
        <v>1.8119870877942259</v>
      </c>
      <c r="I19" s="7">
        <f>'2019_IncRep_24.07.20'!$O34</f>
        <v>1.8815625869487453</v>
      </c>
      <c r="J19" s="7">
        <f>'2019_IncRep_27.07.20'!$O34</f>
        <v>1.7995548826179923</v>
      </c>
      <c r="K19" s="7">
        <f>'2019_IncRep_29.07.20'!$O34</f>
        <v>1.8844798380795504</v>
      </c>
      <c r="L19" s="7">
        <f>'2019_IncRep_10.08.20'!$O34</f>
        <v>1.7751707495001638</v>
      </c>
      <c r="M19" s="7" t="e">
        <f>'2019_IncRep_02.09.20'!$O34</f>
        <v>#DIV/0!</v>
      </c>
      <c r="N19" t="s">
        <v>174</v>
      </c>
      <c r="O19" s="7">
        <v>0.35949388113732905</v>
      </c>
      <c r="P19" s="7">
        <v>0.55865681425476732</v>
      </c>
      <c r="Q19" s="7">
        <v>1.125050815789137</v>
      </c>
      <c r="R19" s="7">
        <v>1.2667689182702997</v>
      </c>
      <c r="S19" s="7">
        <v>1.8806242166028724</v>
      </c>
      <c r="T19" s="7">
        <v>2.0852498358905542</v>
      </c>
      <c r="U19" s="7">
        <v>2.3394785007204058</v>
      </c>
      <c r="V19" s="7">
        <v>2.3455498303387992</v>
      </c>
      <c r="W19" s="154">
        <v>2.5092360759679884</v>
      </c>
    </row>
    <row r="20" spans="1:23" x14ac:dyDescent="0.25">
      <c r="A20" t="s">
        <v>175</v>
      </c>
      <c r="B20" s="7">
        <f>'2019_IncRep_09.07.20'!O35</f>
        <v>0.47181453450708283</v>
      </c>
      <c r="C20" s="7">
        <f>'2019_IncRep_10.07.20'!O35</f>
        <v>0.17274528371829173</v>
      </c>
      <c r="D20" s="7">
        <f>'2019_IncRep_13.07.20'!O35</f>
        <v>1.3966820826501951</v>
      </c>
      <c r="E20" s="7">
        <f>'2019_IncRep_15.07.20'!O35</f>
        <v>1.7013132899728378</v>
      </c>
      <c r="F20" s="7">
        <f>'2019_IncRep_17.07.20'!$O35</f>
        <v>1.9624637298823042</v>
      </c>
      <c r="G20" s="7">
        <f>'2019_IncRep_20.07.20'!$O35</f>
        <v>2.4635559400068838</v>
      </c>
      <c r="H20" s="7">
        <f>'2019_IncRep_22.07.20'!$O35</f>
        <v>2.5750303301281163</v>
      </c>
      <c r="I20" s="7">
        <f>'2019_IncRep_24.07.20'!$O35</f>
        <v>2.8460386044758028</v>
      </c>
      <c r="J20" s="7">
        <f>'2019_IncRep_27.07.20'!$O35</f>
        <v>3.0714845309502126</v>
      </c>
      <c r="K20" s="7">
        <f>'2019_IncRep_29.07.20'!$O35</f>
        <v>3.3792797084580553</v>
      </c>
      <c r="L20" s="7" t="e">
        <f>'2019_IncRep_10.08.20'!$O35</f>
        <v>#DIV/0!</v>
      </c>
      <c r="M20" s="7" t="e">
        <f>'2019_IncRep_02.09.20'!$O35</f>
        <v>#DIV/0!</v>
      </c>
      <c r="N20" t="s">
        <v>175</v>
      </c>
      <c r="O20" s="7">
        <v>0.35238278195713579</v>
      </c>
      <c r="P20" s="7">
        <v>0.59132161144047224</v>
      </c>
      <c r="Q20" s="7">
        <v>1.1293902443248363</v>
      </c>
      <c r="R20" s="7">
        <v>1.3783710693500337</v>
      </c>
      <c r="S20" s="7">
        <v>2.0923879921808726</v>
      </c>
      <c r="T20" s="7">
        <v>2.3935674242690888</v>
      </c>
      <c r="U20" s="7">
        <v>2.640277154954247</v>
      </c>
      <c r="V20" s="162">
        <v>2.8265838210602729</v>
      </c>
      <c r="W20" s="7">
        <v>2.8952120046553667</v>
      </c>
    </row>
    <row r="21" spans="1:23" x14ac:dyDescent="0.25">
      <c r="A21" t="s">
        <v>176</v>
      </c>
      <c r="B21" s="7">
        <f>'2019_IncRep_09.07.20'!O36</f>
        <v>0.37433062217607566</v>
      </c>
      <c r="C21" s="7">
        <f>'2019_IncRep_10.07.20'!O36</f>
        <v>0.63218728809420555</v>
      </c>
      <c r="D21" s="7">
        <f>'2019_IncRep_13.07.20'!O36</f>
        <v>1.1373517922886345</v>
      </c>
      <c r="E21" s="7">
        <f>'2019_IncRep_15.07.20'!O36</f>
        <v>1.4821796520733905</v>
      </c>
      <c r="F21" s="7">
        <f>'2019_IncRep_17.07.20'!$O36</f>
        <v>1.6222792913849402</v>
      </c>
      <c r="G21" s="7">
        <f>'2019_IncRep_20.07.20'!$O36</f>
        <v>2.0468124459953874</v>
      </c>
      <c r="H21" s="7">
        <f>'2019_IncRep_22.07.20'!$O36</f>
        <v>2.1612973215071305</v>
      </c>
      <c r="I21" s="7">
        <f>'2019_IncRep_24.07.20'!$O36</f>
        <v>2.2854405671279756</v>
      </c>
      <c r="J21" s="7">
        <f>'2019_IncRep_27.07.20'!$O36</f>
        <v>2.3963533740027625</v>
      </c>
      <c r="K21" s="7">
        <f>'2019_IncRep_29.07.20'!$O36</f>
        <v>2.4721689618291118</v>
      </c>
      <c r="L21" s="7" t="e">
        <f>'2019_IncRep_10.08.20'!$O36</f>
        <v>#DIV/0!</v>
      </c>
      <c r="M21" s="7" t="e">
        <f>'2019_IncRep_02.09.20'!$O36</f>
        <v>#DIV/0!</v>
      </c>
      <c r="N21" t="s">
        <v>176</v>
      </c>
      <c r="O21" s="7">
        <v>0.29259309060283489</v>
      </c>
      <c r="P21" s="7">
        <v>0.4784682186248882</v>
      </c>
      <c r="Q21" s="7">
        <v>0.95472366920850371</v>
      </c>
      <c r="R21" s="7">
        <v>1.2214855596223364</v>
      </c>
      <c r="S21" s="7">
        <v>2.04079738836844</v>
      </c>
      <c r="T21" s="7">
        <v>2.2987879900640018</v>
      </c>
      <c r="U21" s="7">
        <v>2.605196281704528</v>
      </c>
      <c r="V21" s="162">
        <v>2.735626846683255</v>
      </c>
      <c r="W21" s="7">
        <v>2.9667256840035496</v>
      </c>
    </row>
    <row r="22" spans="1:23" x14ac:dyDescent="0.25">
      <c r="A22" t="s">
        <v>177</v>
      </c>
      <c r="B22" s="7">
        <f>'2019_IncRep_09.07.20'!O37</f>
        <v>0.44135472413954352</v>
      </c>
      <c r="C22" s="7">
        <f>'2019_IncRep_10.07.20'!O37</f>
        <v>0.72757614287466721</v>
      </c>
      <c r="D22" s="7">
        <f>'2019_IncRep_13.07.20'!O37</f>
        <v>1.0904614381036382</v>
      </c>
      <c r="E22" s="7">
        <f>'2019_IncRep_15.07.20'!O37</f>
        <v>1.3634024294104272</v>
      </c>
      <c r="F22" s="7">
        <f>'2019_IncRep_17.07.20'!$O37</f>
        <v>1.4881078808125392</v>
      </c>
      <c r="G22" s="7">
        <f>'2019_IncRep_20.07.20'!$O37</f>
        <v>1.8145061312496837</v>
      </c>
      <c r="H22" s="7">
        <f>'2019_IncRep_22.07.20'!$O37</f>
        <v>1.9643347612693618</v>
      </c>
      <c r="I22" s="7">
        <f>'2019_IncRep_24.07.20'!$O37</f>
        <v>2.1221501850810545</v>
      </c>
      <c r="J22" s="7">
        <f>'2019_IncRep_27.07.20'!$O37</f>
        <v>2.3044424950687432</v>
      </c>
      <c r="K22" s="7">
        <f>'2019_IncRep_29.07.20'!$O37</f>
        <v>2.3941592476693825</v>
      </c>
      <c r="L22" s="7">
        <f>'2019_IncRep_10.08.20'!$O37</f>
        <v>2.6633856163023681</v>
      </c>
      <c r="M22" s="7">
        <f>'2019_IncRep_02.09.20'!$O37</f>
        <v>3.167230783972665</v>
      </c>
      <c r="N22" t="s">
        <v>177</v>
      </c>
      <c r="O22" s="7">
        <v>0.39847539771179413</v>
      </c>
      <c r="P22" s="7">
        <v>0.57448076476744214</v>
      </c>
      <c r="Q22" s="7">
        <v>0.9680618319359332</v>
      </c>
      <c r="R22" s="7">
        <v>1.2004212450328817</v>
      </c>
      <c r="S22" s="7">
        <v>1.9175934622622317</v>
      </c>
      <c r="T22" s="7">
        <v>2.2717437051468266</v>
      </c>
      <c r="U22" s="7">
        <v>2.7230290460851707</v>
      </c>
      <c r="V22" s="7">
        <v>3.3163535881919857</v>
      </c>
      <c r="W22" s="154">
        <v>3.4062831252149928</v>
      </c>
    </row>
    <row r="23" spans="1:23" x14ac:dyDescent="0.25">
      <c r="A23" t="s">
        <v>178</v>
      </c>
      <c r="B23" s="7">
        <f>'2019_IncRep_09.07.20'!O38</f>
        <v>0.49117305023053204</v>
      </c>
      <c r="C23" s="7">
        <f>'2019_IncRep_10.07.20'!O38</f>
        <v>0.66239583000049196</v>
      </c>
      <c r="D23" s="7">
        <f>'2019_IncRep_13.07.20'!O38</f>
        <v>0.83569840122292671</v>
      </c>
      <c r="E23" s="7">
        <f>'2019_IncRep_15.07.20'!O38</f>
        <v>0.91296131628182076</v>
      </c>
      <c r="F23" s="7">
        <f>'2019_IncRep_17.07.20'!$O38</f>
        <v>0.89746115582767738</v>
      </c>
      <c r="G23" s="7">
        <f>'2019_IncRep_20.07.20'!$O38</f>
        <v>0.90256932024318037</v>
      </c>
      <c r="H23" s="7">
        <f>'2019_IncRep_22.07.20'!$O38</f>
        <v>0.88250724694564453</v>
      </c>
      <c r="I23" s="7">
        <f>'2019_IncRep_24.07.20'!$O38</f>
        <v>0.90220904094220766</v>
      </c>
      <c r="J23" s="7">
        <f>'2019_IncRep_27.07.20'!$O38</f>
        <v>0.88837264364795643</v>
      </c>
      <c r="K23" s="7">
        <f>'2019_IncRep_29.07.20'!$O38</f>
        <v>0.89709428515505818</v>
      </c>
      <c r="L23" s="7">
        <f>'2019_IncRep_10.08.20'!$O38</f>
        <v>0.79036209237717314</v>
      </c>
      <c r="M23" s="7">
        <f>'2019_IncRep_02.09.20'!$O38</f>
        <v>0.77265655191114102</v>
      </c>
      <c r="N23" t="s">
        <v>178</v>
      </c>
      <c r="O23" s="7">
        <v>0.47380059889197401</v>
      </c>
      <c r="P23" s="7">
        <v>0.63988709751668371</v>
      </c>
      <c r="Q23" s="7">
        <v>1.0266529835771403</v>
      </c>
      <c r="R23" s="7">
        <v>1.1682060888978159</v>
      </c>
      <c r="S23" s="7">
        <v>1.7329845579008658</v>
      </c>
      <c r="T23" s="7">
        <v>1.9316085854525875</v>
      </c>
      <c r="U23" s="7">
        <v>2.0754990049892541</v>
      </c>
      <c r="V23" s="7">
        <v>2.4314912126996355</v>
      </c>
      <c r="W23" s="154">
        <v>2.5287354322070028</v>
      </c>
    </row>
    <row r="24" spans="1:23" x14ac:dyDescent="0.25">
      <c r="A24" t="s">
        <v>179</v>
      </c>
      <c r="B24" s="7">
        <f>'2019_IncRep_09.07.20'!O39</f>
        <v>0.39258252434521657</v>
      </c>
      <c r="C24" s="7">
        <f>'2019_IncRep_10.07.20'!O39</f>
        <v>0.61379698026521834</v>
      </c>
      <c r="D24" s="7">
        <f>'2019_IncRep_13.07.20'!O39</f>
        <v>1.0624731359622821</v>
      </c>
      <c r="E24" s="7">
        <f>'2019_IncRep_15.07.20'!O39</f>
        <v>1.3087793486494399</v>
      </c>
      <c r="F24" s="7">
        <f>'2019_IncRep_17.07.20'!$O39</f>
        <v>1.454001783223019</v>
      </c>
      <c r="G24" s="7">
        <f>'2019_IncRep_20.07.20'!$O39</f>
        <v>1.7784307563945929</v>
      </c>
      <c r="H24" s="7">
        <f>'2019_IncRep_22.07.20'!$O39</f>
        <v>1.977831279812877</v>
      </c>
      <c r="I24" s="7">
        <f>'2019_IncRep_24.07.20'!$O39</f>
        <v>2.1239941978040977</v>
      </c>
      <c r="J24" s="7">
        <f>'2019_IncRep_27.07.20'!$O39</f>
        <v>2.3213433352488169</v>
      </c>
      <c r="K24" s="7">
        <f>'2019_IncRep_29.07.20'!$O39</f>
        <v>2.3776591627409114</v>
      </c>
      <c r="L24" s="7">
        <f>'2019_IncRep_10.08.20'!$O39</f>
        <v>3.0395217647602615</v>
      </c>
      <c r="M24" s="7">
        <f>'2019_IncRep_02.09.20'!$O39</f>
        <v>4.4592542559563819</v>
      </c>
      <c r="N24" t="s">
        <v>179</v>
      </c>
      <c r="O24" s="7">
        <v>0.33245259944707811</v>
      </c>
      <c r="P24" s="7">
        <v>0.49562074394676547</v>
      </c>
      <c r="Q24" s="7">
        <v>0.89655466312499166</v>
      </c>
      <c r="R24" s="7">
        <v>1.1168788152062594</v>
      </c>
      <c r="S24" s="7">
        <v>1.8403554210540085</v>
      </c>
      <c r="T24" s="7">
        <v>2.2639150560839214</v>
      </c>
      <c r="U24" s="7">
        <v>2.662482886976131</v>
      </c>
      <c r="V24" s="7">
        <v>3.4426014392475208</v>
      </c>
      <c r="W24" s="154">
        <v>3.8312962886721937</v>
      </c>
    </row>
    <row r="25" spans="1:23" x14ac:dyDescent="0.25">
      <c r="A25" t="s">
        <v>180</v>
      </c>
      <c r="B25" s="7">
        <f>'2019_IncRep_09.07.20'!O40</f>
        <v>0.55093016095851088</v>
      </c>
      <c r="C25" s="7">
        <f>'2019_IncRep_10.07.20'!O40</f>
        <v>0.76583352879685007</v>
      </c>
      <c r="D25" s="7">
        <f>'2019_IncRep_13.07.20'!O40</f>
        <v>1.0930021032051425</v>
      </c>
      <c r="E25" s="7">
        <f>'2019_IncRep_15.07.20'!O40</f>
        <v>1.3300489205909118</v>
      </c>
      <c r="F25" s="7">
        <f>'2019_IncRep_17.07.20'!$O40</f>
        <v>1.4349318802107249</v>
      </c>
      <c r="G25" s="7">
        <f>'2019_IncRep_20.07.20'!$O40</f>
        <v>1.6388861236788601</v>
      </c>
      <c r="H25" s="7">
        <f>'2019_IncRep_22.07.20'!$O40</f>
        <v>1.7670052154753069</v>
      </c>
      <c r="I25" s="7">
        <f>'2019_IncRep_24.07.20'!$O40</f>
        <v>2.1342951573961764</v>
      </c>
      <c r="J25" s="7">
        <f>'2019_IncRep_27.07.20'!$O40</f>
        <v>1.8993615369295205</v>
      </c>
      <c r="K25" s="7">
        <f>'2019_IncRep_29.07.20'!$O40</f>
        <v>2.049713087201388</v>
      </c>
      <c r="L25" s="7" t="e">
        <f>'2019_IncRep_10.08.20'!$O40</f>
        <v>#DIV/0!</v>
      </c>
      <c r="M25" s="7" t="e">
        <f>'2019_IncRep_02.09.20'!$O40</f>
        <v>#DIV/0!</v>
      </c>
      <c r="N25" t="s">
        <v>180</v>
      </c>
      <c r="O25" s="7">
        <v>0.49320704025661943</v>
      </c>
      <c r="P25" s="7">
        <v>0.65491063376368475</v>
      </c>
      <c r="Q25" s="7">
        <v>1.0361099595507142</v>
      </c>
      <c r="R25" s="7">
        <v>1.187940221201609</v>
      </c>
      <c r="S25" s="7">
        <v>1.4603190764724912</v>
      </c>
      <c r="T25" s="7">
        <v>1.6288152294419052</v>
      </c>
      <c r="U25" s="7">
        <v>1.6992476958943312</v>
      </c>
      <c r="V25" s="162">
        <v>1.7081898082423401</v>
      </c>
      <c r="W25" s="7">
        <v>1.5984156785231762</v>
      </c>
    </row>
    <row r="26" spans="1:23" x14ac:dyDescent="0.25">
      <c r="A26" t="s">
        <v>181</v>
      </c>
      <c r="B26" s="7">
        <f>'2019_IncRep_09.07.20'!O41</f>
        <v>0.35918350679341271</v>
      </c>
      <c r="C26" s="7">
        <f>'2019_IncRep_10.07.20'!O41</f>
        <v>0.46342603609538868</v>
      </c>
      <c r="D26" s="7">
        <f>'2019_IncRep_13.07.20'!O41</f>
        <v>0.61919572517144239</v>
      </c>
      <c r="E26" s="7">
        <f>'2019_IncRep_15.07.20'!O41</f>
        <v>0.69915698828516737</v>
      </c>
      <c r="F26" s="7">
        <f>'2019_IncRep_17.07.20'!$O41</f>
        <v>0.74612246289291961</v>
      </c>
      <c r="G26" s="7">
        <f>'2019_IncRep_20.07.20'!$O41</f>
        <v>0.85924811920318767</v>
      </c>
      <c r="H26" s="7">
        <f>'2019_IncRep_22.07.20'!$O41</f>
        <v>0.92503275444458466</v>
      </c>
      <c r="I26" s="7">
        <f>'2019_IncRep_24.07.20'!$O41</f>
        <v>1.0343909628360208</v>
      </c>
      <c r="J26" s="7">
        <f>'2019_IncRep_27.07.20'!$O41</f>
        <v>1.0780539357310621</v>
      </c>
      <c r="K26" s="7">
        <f>'2019_IncRep_29.07.20'!$O41</f>
        <v>1.1766132703918786</v>
      </c>
      <c r="L26" s="7" t="e">
        <f>'2019_IncRep_10.08.20'!$O41</f>
        <v>#DIV/0!</v>
      </c>
      <c r="M26" s="7" t="e">
        <f>'2019_IncRep_02.09.20'!$O41</f>
        <v>#DIV/0!</v>
      </c>
      <c r="N26" t="s">
        <v>181</v>
      </c>
      <c r="O26" s="7">
        <v>0.27657142860764899</v>
      </c>
      <c r="P26" s="7">
        <v>0.32689462512804496</v>
      </c>
      <c r="Q26" s="7">
        <v>0.46443571535504391</v>
      </c>
      <c r="R26" s="7">
        <v>0.53215110827126499</v>
      </c>
      <c r="S26" s="7">
        <v>0.64127925195237867</v>
      </c>
      <c r="T26" s="7">
        <v>0.73690344991942858</v>
      </c>
      <c r="U26" s="7">
        <v>0.78747272096360876</v>
      </c>
      <c r="V26" s="162">
        <v>0.82101312707264396</v>
      </c>
      <c r="W26" s="7">
        <v>0.87964732838044657</v>
      </c>
    </row>
    <row r="27" spans="1:23" x14ac:dyDescent="0.25">
      <c r="A27" t="s">
        <v>182</v>
      </c>
      <c r="B27" s="7">
        <f>'2019_IncRep_09.07.20'!O42</f>
        <v>0.63475411408486015</v>
      </c>
      <c r="C27" s="7">
        <f>'2019_IncRep_10.07.20'!O42</f>
        <v>1.0441394837137339</v>
      </c>
      <c r="D27" s="7">
        <f>'2019_IncRep_13.07.20'!O42</f>
        <v>1.9609360721153291</v>
      </c>
      <c r="E27" s="7">
        <f>'2019_IncRep_15.07.20'!O42</f>
        <v>2.6892300078960631</v>
      </c>
      <c r="F27" s="7">
        <f>'2019_IncRep_17.07.20'!$O42</f>
        <v>3.0194242981339192</v>
      </c>
      <c r="G27" s="7">
        <f>'2019_IncRep_20.07.20'!$O42</f>
        <v>3.9033761596374132</v>
      </c>
      <c r="H27" s="7">
        <f>'2019_IncRep_22.07.20'!$O42</f>
        <v>4.4402770387825825</v>
      </c>
      <c r="I27" s="7">
        <f>'2019_IncRep_24.07.20'!$O42</f>
        <v>4.8738808068784758</v>
      </c>
      <c r="J27" s="159">
        <f>'2019_IncRep_27.07.20'!$O42</f>
        <v>5.8836959330622971</v>
      </c>
      <c r="K27" s="7" t="e">
        <f>'2019_IncRep_29.07.20'!$O42</f>
        <v>#DIV/0!</v>
      </c>
      <c r="L27" s="7" t="e">
        <f>'2019_IncRep_10.08.20'!$O42</f>
        <v>#DIV/0!</v>
      </c>
      <c r="M27" s="7" t="e">
        <f>'2019_IncRep_02.09.20'!$O42</f>
        <v>#DIV/0!</v>
      </c>
      <c r="N27" t="s">
        <v>182</v>
      </c>
      <c r="O27" s="7">
        <v>0.50699173812656084</v>
      </c>
      <c r="P27" s="7">
        <v>0.79553130035923902</v>
      </c>
      <c r="Q27" s="7">
        <v>1.5017269530731563</v>
      </c>
      <c r="R27" s="7">
        <v>2.1749289643900025</v>
      </c>
      <c r="S27" s="7">
        <v>3.91662533876397</v>
      </c>
      <c r="T27" s="7">
        <v>4.6222433209811671</v>
      </c>
      <c r="U27" s="154">
        <v>5.8205046110288592</v>
      </c>
      <c r="V27" s="7" t="e">
        <v>#VALUE!</v>
      </c>
      <c r="W27" s="7" t="e">
        <v>#VALUE!</v>
      </c>
    </row>
    <row r="28" spans="1:23" x14ac:dyDescent="0.25">
      <c r="A28" t="s">
        <v>183</v>
      </c>
      <c r="B28" s="7">
        <f>'2019_IncRep_09.07.20'!O43</f>
        <v>0.53638758786687923</v>
      </c>
      <c r="C28" s="7">
        <f>'2019_IncRep_10.07.20'!O43</f>
        <v>0.89383249156656996</v>
      </c>
      <c r="D28" s="7">
        <f>'2019_IncRep_13.07.20'!O43</f>
        <v>1.6128743998356969</v>
      </c>
      <c r="E28" s="7">
        <f>'2019_IncRep_15.07.20'!O43</f>
        <v>2.0858152910998062</v>
      </c>
      <c r="F28" s="7">
        <f>'2019_IncRep_17.07.20'!$O43</f>
        <v>2.3282401509088273</v>
      </c>
      <c r="G28" s="7">
        <f>'2019_IncRep_20.07.20'!$O43</f>
        <v>2.7620507895898747</v>
      </c>
      <c r="H28" s="7">
        <f>'2019_IncRep_22.07.20'!$O43</f>
        <v>2.9139446137988316</v>
      </c>
      <c r="I28" s="7">
        <f>'2019_IncRep_24.07.20'!$O43</f>
        <v>3.1676833952161978</v>
      </c>
      <c r="J28" s="7">
        <f>'2019_IncRep_27.07.20'!$O43</f>
        <v>3.0284416522294739</v>
      </c>
      <c r="K28" s="7">
        <f>'2019_IncRep_29.07.20'!$O43</f>
        <v>3.5942052239377484</v>
      </c>
      <c r="L28" s="7" t="e">
        <f>'2019_IncRep_10.08.20'!$O43</f>
        <v>#DIV/0!</v>
      </c>
      <c r="M28" s="7" t="e">
        <f>'2019_IncRep_02.09.20'!$O43</f>
        <v>#DIV/0!</v>
      </c>
      <c r="N28" t="s">
        <v>183</v>
      </c>
      <c r="O28" s="7">
        <v>0.43623638275910231</v>
      </c>
      <c r="P28" s="7">
        <v>0.65850084656447549</v>
      </c>
      <c r="Q28" s="7">
        <v>1.1490363785476321</v>
      </c>
      <c r="R28" s="7">
        <v>1.3512464401988911</v>
      </c>
      <c r="S28" s="7">
        <v>1.7092865861285722</v>
      </c>
      <c r="T28" s="7">
        <v>1.8190802718038548</v>
      </c>
      <c r="U28" s="7">
        <v>1.9725881066866471</v>
      </c>
      <c r="V28" s="162">
        <v>1.9958983199888323</v>
      </c>
      <c r="W28" s="7">
        <v>2.0110285550791964</v>
      </c>
    </row>
    <row r="29" spans="1:23" x14ac:dyDescent="0.25">
      <c r="A29" t="s">
        <v>184</v>
      </c>
      <c r="B29" s="7">
        <f>'2019_IncRep_09.07.20'!O44</f>
        <v>0.32419969441911423</v>
      </c>
      <c r="C29" s="7">
        <f>'2019_IncRep_10.07.20'!O44</f>
        <v>0.52690054439955469</v>
      </c>
      <c r="D29" s="7">
        <f>'2019_IncRep_13.07.20'!O44</f>
        <v>0.95632111267005337</v>
      </c>
      <c r="E29" s="7">
        <f>'2019_IncRep_15.07.20'!O44</f>
        <v>1.21410835401911</v>
      </c>
      <c r="F29" s="7">
        <f>'2019_IncRep_17.07.20'!$O44</f>
        <v>1.4123204670571743</v>
      </c>
      <c r="G29" s="7">
        <f>'2019_IncRep_20.07.20'!$O44</f>
        <v>1.8045951646581659</v>
      </c>
      <c r="H29" s="7">
        <f>'2019_IncRep_22.07.20'!$O44</f>
        <v>2.0295577507243276</v>
      </c>
      <c r="I29" s="7">
        <f>'2019_IncRep_24.07.20'!$O44</f>
        <v>2.200293568576988</v>
      </c>
      <c r="J29" s="154">
        <f>'2019_IncRep_27.07.20'!$O44</f>
        <v>2.4939231233767902</v>
      </c>
      <c r="K29" s="7">
        <f>'2019_IncRep_29.07.20'!$O44</f>
        <v>2.6456810131905066</v>
      </c>
      <c r="L29" s="7" t="e">
        <f>'2019_IncRep_10.08.20'!$O44</f>
        <v>#DIV/0!</v>
      </c>
      <c r="M29" s="7" t="e">
        <f>'2019_IncRep_02.09.20'!$O44</f>
        <v>#DIV/0!</v>
      </c>
      <c r="N29" t="s">
        <v>184</v>
      </c>
      <c r="O29" s="7">
        <v>0.26404556593971679</v>
      </c>
      <c r="P29" s="7">
        <v>0.42314939541046809</v>
      </c>
      <c r="Q29" s="7">
        <v>0.71600884952339949</v>
      </c>
      <c r="R29" s="7">
        <v>0.86909771827465465</v>
      </c>
      <c r="S29" s="7">
        <v>1.1525809024175389</v>
      </c>
      <c r="T29" s="7">
        <v>1.1549609183651151</v>
      </c>
      <c r="U29" s="7">
        <v>1.1934690283095395</v>
      </c>
      <c r="V29" s="162">
        <v>1.2070594426847472</v>
      </c>
      <c r="W29" s="7">
        <v>1.172007823173435</v>
      </c>
    </row>
    <row r="30" spans="1:23" x14ac:dyDescent="0.25">
      <c r="E30" s="7"/>
    </row>
    <row r="31" spans="1:23" x14ac:dyDescent="0.25">
      <c r="A31" s="68" t="s">
        <v>87</v>
      </c>
      <c r="B31" s="136">
        <v>43874</v>
      </c>
      <c r="C31" s="136">
        <v>43875</v>
      </c>
      <c r="D31" s="136">
        <v>43878</v>
      </c>
      <c r="E31" s="136">
        <v>43880</v>
      </c>
      <c r="F31" s="136">
        <v>43888</v>
      </c>
      <c r="G31" s="136">
        <v>43892</v>
      </c>
      <c r="H31" s="136">
        <v>43899</v>
      </c>
      <c r="I31" s="136">
        <v>43906</v>
      </c>
      <c r="J31" s="136">
        <v>43913</v>
      </c>
      <c r="K31" s="136">
        <v>43920</v>
      </c>
    </row>
    <row r="32" spans="1:23" x14ac:dyDescent="0.25">
      <c r="A32" t="s">
        <v>158</v>
      </c>
      <c r="B32" s="7">
        <f>'2019_IncRep_09.07.20'!T18</f>
        <v>651.76724737090296</v>
      </c>
      <c r="C32" s="7">
        <f>'2019_IncRep_10.07.20'!T18</f>
        <v>1170.3343240127367</v>
      </c>
      <c r="D32" s="7">
        <f>'2019_IncRep_13.07.20'!T18</f>
        <v>2018.3693904339707</v>
      </c>
      <c r="E32" s="7">
        <f>'2019_IncRep_15.07.20'!$T18</f>
        <v>2559.9855385353881</v>
      </c>
      <c r="F32" s="7">
        <f>'2019_IncRep_17.07.20'!$T18</f>
        <v>2769.8999086947092</v>
      </c>
      <c r="G32" s="7">
        <f>'2019_IncRep_20.07.20'!$T18</f>
        <v>3145.546084076655</v>
      </c>
      <c r="H32" s="7">
        <f>'2019_IncRep_22.07.20'!$T18</f>
        <v>3187.6373942942446</v>
      </c>
      <c r="I32" s="7">
        <f>'2019_IncRep_24.07.20'!$T18</f>
        <v>3264.9873324554633</v>
      </c>
      <c r="J32" s="7">
        <f>'2019_IncRep_27.07.20'!$T18</f>
        <v>3435.5135362406136</v>
      </c>
    </row>
    <row r="33" spans="1:10" x14ac:dyDescent="0.25">
      <c r="A33" t="s">
        <v>159</v>
      </c>
      <c r="B33" s="7">
        <f>'2019_IncRep_09.07.20'!T19</f>
        <v>322.18032217322894</v>
      </c>
      <c r="C33" s="7">
        <f>'2019_IncRep_10.07.20'!T19</f>
        <v>582.55705987538988</v>
      </c>
      <c r="D33" s="7">
        <f>'2019_IncRep_13.07.20'!T19</f>
        <v>1065.4353956439675</v>
      </c>
      <c r="E33" s="7">
        <f>'2019_IncRep_15.07.20'!$T19</f>
        <v>1296.2139910933577</v>
      </c>
      <c r="F33" s="7">
        <f>'2019_IncRep_17.07.20'!$T19</f>
        <v>1528.2187836815917</v>
      </c>
      <c r="G33" s="7">
        <f>'2019_IncRep_20.07.20'!$T19</f>
        <v>1831.1453401749409</v>
      </c>
      <c r="H33" s="7">
        <f>'2019_IncRep_22.07.20'!$T19</f>
        <v>1926.232428429299</v>
      </c>
      <c r="I33" s="7">
        <f>'2019_IncRep_24.07.20'!$T19</f>
        <v>2038.1843104486557</v>
      </c>
      <c r="J33" s="7">
        <f>'2019_IncRep_27.07.20'!$T19</f>
        <v>2008.7967925610665</v>
      </c>
    </row>
    <row r="34" spans="1:10" x14ac:dyDescent="0.25">
      <c r="A34" t="s">
        <v>160</v>
      </c>
      <c r="B34" s="7">
        <f>'2019_IncRep_09.07.20'!T20</f>
        <v>227.55786438125725</v>
      </c>
      <c r="C34" s="7">
        <f>'2019_IncRep_10.07.20'!T20</f>
        <v>383.46256163938284</v>
      </c>
      <c r="D34" s="7">
        <f>'2019_IncRep_13.07.20'!T20</f>
        <v>727.58430704653529</v>
      </c>
      <c r="E34" s="7">
        <f>'2019_IncRep_15.07.20'!$T20</f>
        <v>941.59038112143105</v>
      </c>
      <c r="F34" s="7">
        <f>'2019_IncRep_17.07.20'!$T20</f>
        <v>1070.113329520324</v>
      </c>
      <c r="G34" s="7">
        <f>'2019_IncRep_20.07.20'!$T20</f>
        <v>1339.2261318612921</v>
      </c>
      <c r="H34" s="7">
        <f>'2019_IncRep_22.07.20'!$T20</f>
        <v>1371.5141045730225</v>
      </c>
      <c r="I34" s="7">
        <f>'2019_IncRep_24.07.20'!$T20</f>
        <v>1509.9375949955356</v>
      </c>
      <c r="J34" s="7">
        <f>'2019_IncRep_27.07.20'!$T20</f>
        <v>1717.2177994835422</v>
      </c>
    </row>
    <row r="35" spans="1:10" x14ac:dyDescent="0.25">
      <c r="A35" t="s">
        <v>161</v>
      </c>
      <c r="B35" s="7">
        <f>'2019_IncRep_09.07.20'!T21</f>
        <v>801.5312534585056</v>
      </c>
      <c r="C35" s="7">
        <f>'2019_IncRep_10.07.20'!T21</f>
        <v>1310.4495045641522</v>
      </c>
      <c r="D35" s="7">
        <f>'2019_IncRep_13.07.20'!T21</f>
        <v>2657.2855252323993</v>
      </c>
      <c r="E35" s="7">
        <f>'2019_IncRep_15.07.20'!$T21</f>
        <v>3452.3551236260164</v>
      </c>
      <c r="F35" s="7">
        <f>'2019_IncRep_17.07.20'!$T21</f>
        <v>3758.4813934556646</v>
      </c>
      <c r="G35" s="7">
        <f>'2019_IncRep_20.07.20'!$T21</f>
        <v>4493.1942441232131</v>
      </c>
      <c r="H35" s="7">
        <f>'2019_IncRep_22.07.20'!$T21</f>
        <v>5020.4340893760736</v>
      </c>
      <c r="I35" s="7">
        <f>'2019_IncRep_24.07.20'!$T21</f>
        <v>5451.8035870328868</v>
      </c>
      <c r="J35" s="7">
        <f>'2019_IncRep_27.07.20'!$T21</f>
        <v>5791.5010267466168</v>
      </c>
    </row>
    <row r="36" spans="1:10" x14ac:dyDescent="0.25">
      <c r="A36" t="s">
        <v>162</v>
      </c>
      <c r="B36" s="7">
        <f>'2019_IncRep_09.07.20'!T22</f>
        <v>579.62951514473434</v>
      </c>
      <c r="C36" s="7">
        <f>'2019_IncRep_10.07.20'!T22</f>
        <v>935.45275154666251</v>
      </c>
      <c r="D36" s="7">
        <f>'2019_IncRep_13.07.20'!T22</f>
        <v>1740.266614044353</v>
      </c>
      <c r="E36" s="7">
        <f>'2019_IncRep_15.07.20'!$T22</f>
        <v>2241.3852788550321</v>
      </c>
      <c r="F36" s="7">
        <f>'2019_IncRep_17.07.20'!$T22</f>
        <v>2408.7056251441027</v>
      </c>
      <c r="G36" s="7">
        <f>'2019_IncRep_20.07.20'!$T22</f>
        <v>2985.7604287212089</v>
      </c>
      <c r="H36" s="7">
        <f>'2019_IncRep_22.07.20'!$T22</f>
        <v>3264.5941191815405</v>
      </c>
      <c r="I36" s="7">
        <f>'2019_IncRep_24.07.20'!$T22</f>
        <v>3354.7492319997132</v>
      </c>
      <c r="J36" s="7">
        <f>'2019_IncRep_27.07.20'!$T22</f>
        <v>3610.6898837101926</v>
      </c>
    </row>
    <row r="37" spans="1:10" x14ac:dyDescent="0.25">
      <c r="A37" t="s">
        <v>163</v>
      </c>
      <c r="B37" s="7">
        <f>'2019_IncRep_09.07.20'!T23</f>
        <v>466.80339426246644</v>
      </c>
      <c r="C37" s="7">
        <f>'2019_IncRep_10.07.20'!T23</f>
        <v>771.05414543241557</v>
      </c>
      <c r="D37" s="7">
        <f>'2019_IncRep_13.07.20'!T23</f>
        <v>1354.565957631002</v>
      </c>
      <c r="E37" s="7">
        <f>'2019_IncRep_15.07.20'!$T23</f>
        <v>1690.6709686616011</v>
      </c>
      <c r="F37" s="7">
        <f>'2019_IncRep_17.07.20'!$T23</f>
        <v>1897.2620339607349</v>
      </c>
      <c r="G37" s="7">
        <f>'2019_IncRep_20.07.20'!$T23</f>
        <v>2357.7835898568442</v>
      </c>
      <c r="H37" s="7">
        <f>'2019_IncRep_22.07.20'!$T23</f>
        <v>2484.3495735077295</v>
      </c>
      <c r="I37" s="7">
        <f>'2019_IncRep_24.07.20'!$T23</f>
        <v>2529.2881633065344</v>
      </c>
      <c r="J37" s="7">
        <f>'2019_IncRep_27.07.20'!$T23</f>
        <v>2808.2907695108333</v>
      </c>
    </row>
    <row r="38" spans="1:10" x14ac:dyDescent="0.25">
      <c r="A38" t="s">
        <v>164</v>
      </c>
      <c r="B38" s="7">
        <f>'2019_IncRep_09.07.20'!T24</f>
        <v>1510.2666348202981</v>
      </c>
      <c r="C38" s="7">
        <f>'2019_IncRep_10.07.20'!T24</f>
        <v>2797.7677074105472</v>
      </c>
      <c r="D38" s="7">
        <f>'2019_IncRep_13.07.20'!T24</f>
        <v>5935.5640849695401</v>
      </c>
      <c r="E38" s="7">
        <f>'2019_IncRep_15.07.20'!$T24</f>
        <v>8459.5801591893942</v>
      </c>
      <c r="F38" s="7">
        <f>'2019_IncRep_17.07.20'!$T24</f>
        <v>9043.9584443027252</v>
      </c>
      <c r="G38" s="7" t="e">
        <f>'2019_IncRep_20.07.20'!$T24</f>
        <v>#DIV/0!</v>
      </c>
      <c r="H38" s="7" t="e">
        <f>'2019_IncRep_22.07.20'!$T24</f>
        <v>#DIV/0!</v>
      </c>
      <c r="I38" s="7" t="e">
        <f>'2019_IncRep_24.07.20'!$T24</f>
        <v>#DIV/0!</v>
      </c>
      <c r="J38" s="7" t="e">
        <f>'2019_IncRep_27.07.20'!$T24</f>
        <v>#DIV/0!</v>
      </c>
    </row>
    <row r="39" spans="1:10" x14ac:dyDescent="0.25">
      <c r="A39" t="s">
        <v>165</v>
      </c>
      <c r="B39" s="7">
        <f>'2019_IncRep_09.07.20'!T25</f>
        <v>1316.0088512094792</v>
      </c>
      <c r="C39" s="7">
        <f>'2019_IncRep_10.07.20'!T25</f>
        <v>2379.9744222130184</v>
      </c>
      <c r="D39" s="7">
        <f>'2019_IncRep_13.07.20'!T25</f>
        <v>5004.6868398671841</v>
      </c>
      <c r="E39" s="7">
        <f>'2019_IncRep_15.07.20'!$T25</f>
        <v>7333.8679608252351</v>
      </c>
      <c r="F39" s="7">
        <f>'2019_IncRep_17.07.20'!$T25</f>
        <v>8153.0823125384841</v>
      </c>
      <c r="G39" s="7" t="e">
        <f>'2019_IncRep_20.07.20'!$T25</f>
        <v>#DIV/0!</v>
      </c>
      <c r="H39" s="7" t="e">
        <f>'2019_IncRep_22.07.20'!$T25</f>
        <v>#DIV/0!</v>
      </c>
      <c r="I39" s="7" t="e">
        <f>'2019_IncRep_24.07.20'!$T25</f>
        <v>#DIV/0!</v>
      </c>
      <c r="J39" s="7" t="e">
        <f>'2019_IncRep_27.07.20'!$T25</f>
        <v>#DIV/0!</v>
      </c>
    </row>
    <row r="40" spans="1:10" x14ac:dyDescent="0.25">
      <c r="A40" t="s">
        <v>166</v>
      </c>
      <c r="B40" s="7">
        <f>'2019_IncRep_09.07.20'!T26</f>
        <v>517.62728980502197</v>
      </c>
      <c r="C40" s="7">
        <f>'2019_IncRep_10.07.20'!T26</f>
        <v>1014.3507663608572</v>
      </c>
      <c r="D40" s="7">
        <f>'2019_IncRep_13.07.20'!T26</f>
        <v>2037.0202191732144</v>
      </c>
      <c r="E40" s="7">
        <f>'2019_IncRep_15.07.20'!$T26</f>
        <v>2677.9087968891313</v>
      </c>
      <c r="F40" s="7">
        <f>'2019_IncRep_17.07.20'!$T26</f>
        <v>3262.8153420841968</v>
      </c>
      <c r="G40" s="7">
        <f>'2019_IncRep_20.07.20'!$T26</f>
        <v>3915.3837224882723</v>
      </c>
      <c r="H40" s="7">
        <f>'2019_IncRep_22.07.20'!$T26</f>
        <v>4274.1835690130329</v>
      </c>
      <c r="I40" s="7">
        <f>'2019_IncRep_24.07.20'!$T26</f>
        <v>4858.3369700558187</v>
      </c>
      <c r="J40" s="7">
        <f>'2019_IncRep_27.07.20'!$T26</f>
        <v>5412.3197997366797</v>
      </c>
    </row>
    <row r="41" spans="1:10" x14ac:dyDescent="0.25">
      <c r="A41" t="s">
        <v>167</v>
      </c>
      <c r="B41" s="7">
        <f>'2019_IncRep_09.07.20'!T27</f>
        <v>810.38610063006649</v>
      </c>
      <c r="C41" s="7">
        <f>'2019_IncRep_10.07.20'!T27</f>
        <v>1484.3913304730836</v>
      </c>
      <c r="D41" s="7">
        <f>'2019_IncRep_13.07.20'!T27</f>
        <v>2958.7355228598972</v>
      </c>
      <c r="E41" s="7">
        <f>'2019_IncRep_15.07.20'!$T27</f>
        <v>4037.4605077181986</v>
      </c>
      <c r="F41" s="7">
        <f>'2019_IncRep_17.07.20'!$T27</f>
        <v>4507.9704208173644</v>
      </c>
      <c r="G41" s="7">
        <f>'2019_IncRep_20.07.20'!$T27</f>
        <v>6154.2945263140864</v>
      </c>
      <c r="H41" s="7">
        <f>'2019_IncRep_22.07.20'!$T27</f>
        <v>6415.3568164653052</v>
      </c>
      <c r="I41" s="7">
        <f>'2019_IncRep_24.07.20'!$T27</f>
        <v>7270.5997897055331</v>
      </c>
      <c r="J41" s="7">
        <f>'2019_IncRep_27.07.20'!$T27</f>
        <v>8449.6896456849117</v>
      </c>
    </row>
    <row r="42" spans="1:10" x14ac:dyDescent="0.25">
      <c r="A42" t="s">
        <v>168</v>
      </c>
      <c r="B42" s="7">
        <f>'2019_IncRep_09.07.20'!T28</f>
        <v>752.48198637801897</v>
      </c>
      <c r="C42" s="7">
        <f>'2019_IncRep_10.07.20'!T28</f>
        <v>1230.9041783297753</v>
      </c>
      <c r="D42" s="7">
        <f>'2019_IncRep_13.07.20'!T28</f>
        <v>2274.2381780513192</v>
      </c>
      <c r="E42" s="7">
        <f>'2019_IncRep_15.07.20'!$T28</f>
        <v>2785.8153568367902</v>
      </c>
      <c r="F42" s="7">
        <f>'2019_IncRep_17.07.20'!$T28</f>
        <v>3183.4933988096936</v>
      </c>
      <c r="G42" s="7">
        <f>'2019_IncRep_20.07.20'!$T28</f>
        <v>3704.5421903473739</v>
      </c>
      <c r="H42" s="7">
        <f>'2019_IncRep_22.07.20'!$T28</f>
        <v>4276.6469954849053</v>
      </c>
      <c r="I42" s="7">
        <f>'2019_IncRep_24.07.20'!$T28</f>
        <v>4592.4542557400391</v>
      </c>
      <c r="J42" s="7">
        <f>'2019_IncRep_27.07.20'!$T28</f>
        <v>5095.0975544220255</v>
      </c>
    </row>
    <row r="43" spans="1:10" x14ac:dyDescent="0.25">
      <c r="A43" t="s">
        <v>169</v>
      </c>
      <c r="B43" s="7">
        <f>'2019_IncRep_09.07.20'!T29</f>
        <v>804.07427774951168</v>
      </c>
      <c r="C43" s="7">
        <f>'2019_IncRep_10.07.20'!T29</f>
        <v>1243.5914821653446</v>
      </c>
      <c r="D43" s="7">
        <f>'2019_IncRep_13.07.20'!T29</f>
        <v>1766.5984914440273</v>
      </c>
      <c r="E43" s="7">
        <f>'2019_IncRep_15.07.20'!$T29</f>
        <v>1983.0079116291677</v>
      </c>
      <c r="F43" s="7">
        <f>'2019_IncRep_17.07.20'!$T29</f>
        <v>2033.1965563768129</v>
      </c>
      <c r="G43" s="7">
        <f>'2019_IncRep_20.07.20'!$T29</f>
        <v>2281.7941733044854</v>
      </c>
      <c r="H43" s="7">
        <f>'2019_IncRep_22.07.20'!$T29</f>
        <v>2165.3884903061112</v>
      </c>
      <c r="I43" s="7">
        <f>'2019_IncRep_24.07.20'!$T29</f>
        <v>2245.4718313620701</v>
      </c>
      <c r="J43" s="7">
        <f>'2019_IncRep_27.07.20'!$T29</f>
        <v>2091.7519553932275</v>
      </c>
    </row>
    <row r="44" spans="1:10" x14ac:dyDescent="0.25">
      <c r="A44" t="s">
        <v>170</v>
      </c>
      <c r="B44" s="7">
        <f>'2019_IncRep_09.07.20'!T30</f>
        <v>950.83788107650264</v>
      </c>
      <c r="C44" s="7">
        <f>'2019_IncRep_10.07.20'!T30</f>
        <v>1495.4511084521946</v>
      </c>
      <c r="D44" s="7">
        <f>'2019_IncRep_13.07.20'!T30</f>
        <v>2513.9620963240473</v>
      </c>
      <c r="E44" s="7">
        <f>'2019_IncRep_15.07.20'!$T30</f>
        <v>3193.3790059464272</v>
      </c>
      <c r="F44" s="7">
        <f>'2019_IncRep_17.07.20'!$T30</f>
        <v>3530.7601058622195</v>
      </c>
      <c r="G44" s="7">
        <f>'2019_IncRep_20.07.20'!$T30</f>
        <v>4204.3762957224062</v>
      </c>
      <c r="H44" s="7">
        <f>'2019_IncRep_22.07.20'!$T30</f>
        <v>4418.5772384283009</v>
      </c>
      <c r="I44" s="7">
        <f>'2019_IncRep_24.07.20'!$T30</f>
        <v>4447.3244763287121</v>
      </c>
      <c r="J44" s="7">
        <f>'2019_IncRep_27.07.20'!$T30</f>
        <v>7483.7270242107843</v>
      </c>
    </row>
    <row r="45" spans="1:10" x14ac:dyDescent="0.25">
      <c r="A45" t="s">
        <v>171</v>
      </c>
      <c r="B45" s="7">
        <f>'2019_IncRep_09.07.20'!T31</f>
        <v>1059.5658908711055</v>
      </c>
      <c r="C45" s="7">
        <f>'2019_IncRep_10.07.20'!T31</f>
        <v>1552.0631158001202</v>
      </c>
      <c r="D45" s="7">
        <f>'2019_IncRep_13.07.20'!T31</f>
        <v>2909.0763538777387</v>
      </c>
      <c r="E45" s="7">
        <f>'2019_IncRep_15.07.20'!$T31</f>
        <v>3755.051646640638</v>
      </c>
      <c r="F45" s="7">
        <f>'2019_IncRep_17.07.20'!$T31</f>
        <v>4280.5551171066045</v>
      </c>
      <c r="G45" s="7">
        <f>'2019_IncRep_20.07.20'!$T31</f>
        <v>5629.5185993135538</v>
      </c>
      <c r="H45" s="7">
        <f>'2019_IncRep_22.07.20'!$T31</f>
        <v>6189.9278657616032</v>
      </c>
      <c r="I45" s="7">
        <f>'2019_IncRep_24.07.20'!$T31</f>
        <v>6395.0046345295841</v>
      </c>
      <c r="J45" s="7">
        <f>'2019_IncRep_27.07.20'!$T31</f>
        <v>8189.7502856303781</v>
      </c>
    </row>
    <row r="46" spans="1:10" x14ac:dyDescent="0.25">
      <c r="A46" t="s">
        <v>172</v>
      </c>
      <c r="B46" s="7">
        <f>'2019_IncRep_09.07.20'!T32</f>
        <v>1163.0980812509911</v>
      </c>
      <c r="C46" s="7">
        <f>'2019_IncRep_10.07.20'!T32</f>
        <v>1704.6066756190321</v>
      </c>
      <c r="D46" s="7">
        <f>'2019_IncRep_13.07.20'!T32</f>
        <v>2815.4542788312342</v>
      </c>
      <c r="E46" s="7">
        <f>'2019_IncRep_15.07.20'!$T32</f>
        <v>3672.0474348887951</v>
      </c>
      <c r="F46" s="7">
        <f>'2019_IncRep_17.07.20'!$T32</f>
        <v>4257.7170880210824</v>
      </c>
      <c r="G46" s="7">
        <f>'2019_IncRep_20.07.20'!$T32</f>
        <v>5303.8781761710188</v>
      </c>
      <c r="H46" s="7">
        <f>'2019_IncRep_22.07.20'!$T32</f>
        <v>6094.8417206780523</v>
      </c>
      <c r="I46" s="7">
        <f>'2019_IncRep_24.07.20'!$T32</f>
        <v>6480.3078695840222</v>
      </c>
      <c r="J46" s="7">
        <f>'2019_IncRep_27.07.20'!$T32</f>
        <v>6558.3317078822765</v>
      </c>
    </row>
    <row r="47" spans="1:10" x14ac:dyDescent="0.25">
      <c r="A47" t="s">
        <v>173</v>
      </c>
      <c r="B47" s="7">
        <f>'2019_IncRep_09.07.20'!T33</f>
        <v>1221.935247581034</v>
      </c>
      <c r="C47" s="7">
        <f>'2019_IncRep_10.07.20'!T33</f>
        <v>2159.7035932310546</v>
      </c>
      <c r="D47" s="7">
        <f>'2019_IncRep_13.07.20'!T33</f>
        <v>3776.581109880136</v>
      </c>
      <c r="E47" s="7">
        <f>'2019_IncRep_15.07.20'!$T33</f>
        <v>4911.5986127297983</v>
      </c>
      <c r="F47" s="7">
        <f>'2019_IncRep_17.07.20'!$T33</f>
        <v>5157.728431419534</v>
      </c>
      <c r="G47" s="7">
        <f>'2019_IncRep_20.07.20'!$T33</f>
        <v>6620.5070561379425</v>
      </c>
      <c r="H47" s="7">
        <f>'2019_IncRep_22.07.20'!$T33</f>
        <v>7162.0598638630036</v>
      </c>
      <c r="I47" s="7">
        <f>'2019_IncRep_24.07.20'!$T33</f>
        <v>7303.6523192973918</v>
      </c>
      <c r="J47" s="7">
        <f>'2019_IncRep_27.07.20'!$T33</f>
        <v>7492.9862421521448</v>
      </c>
    </row>
    <row r="48" spans="1:10" x14ac:dyDescent="0.25">
      <c r="A48" t="s">
        <v>174</v>
      </c>
      <c r="B48" s="7">
        <f>'2019_IncRep_09.07.20'!T34</f>
        <v>802.77532289583223</v>
      </c>
      <c r="C48" s="7">
        <f>'2019_IncRep_10.07.20'!T34</f>
        <v>1299.3712319730357</v>
      </c>
      <c r="D48" s="7">
        <f>'2019_IncRep_13.07.20'!T34</f>
        <v>2138.5298767292152</v>
      </c>
      <c r="E48" s="7">
        <f>'2019_IncRep_15.07.20'!$T34</f>
        <v>2689.3553841954872</v>
      </c>
      <c r="F48" s="7">
        <f>'2019_IncRep_17.07.20'!$T34</f>
        <v>2817.988434726898</v>
      </c>
      <c r="G48" s="7">
        <f>'2019_IncRep_20.07.20'!$T34</f>
        <v>3020.60418561398</v>
      </c>
      <c r="H48" s="7">
        <f>'2019_IncRep_22.07.20'!$T34</f>
        <v>3064.9027752912675</v>
      </c>
      <c r="I48" s="7">
        <f>'2019_IncRep_24.07.20'!$T34</f>
        <v>3182.5869143711693</v>
      </c>
      <c r="J48" s="7">
        <f>'2019_IncRep_27.07.20'!$T34</f>
        <v>3043.8742037278726</v>
      </c>
    </row>
    <row r="49" spans="1:10" x14ac:dyDescent="0.25">
      <c r="A49" t="s">
        <v>175</v>
      </c>
      <c r="B49" s="7">
        <f>'2019_IncRep_09.07.20'!T35</f>
        <v>798.05517708950413</v>
      </c>
      <c r="C49" s="7">
        <f>'2019_IncRep_10.07.20'!T35</f>
        <v>292.19165139370756</v>
      </c>
      <c r="D49" s="7">
        <f>'2019_IncRep_13.07.20'!T35</f>
        <v>2362.4311785384521</v>
      </c>
      <c r="E49" s="7">
        <f>'2019_IncRep_15.07.20'!$T35</f>
        <v>2877.7025284574347</v>
      </c>
      <c r="F49" s="7">
        <f>'2019_IncRep_17.07.20'!$T35</f>
        <v>3319.4279212257716</v>
      </c>
      <c r="G49" s="7">
        <f>'2019_IncRep_20.07.20'!$T35</f>
        <v>4167.0051009049175</v>
      </c>
      <c r="H49" s="7">
        <f>'2019_IncRep_22.07.20'!$T35</f>
        <v>4355.5595171907289</v>
      </c>
      <c r="I49" s="7">
        <f>'2019_IncRep_24.07.20'!$T35</f>
        <v>4813.9590376786182</v>
      </c>
      <c r="J49" s="7">
        <f>'2019_IncRep_27.07.20'!$T35</f>
        <v>5195.2916919695845</v>
      </c>
    </row>
    <row r="50" spans="1:10" x14ac:dyDescent="0.25">
      <c r="A50" t="s">
        <v>176</v>
      </c>
      <c r="B50" s="7">
        <f>'2019_IncRep_09.07.20'!T36</f>
        <v>641.92446270499397</v>
      </c>
      <c r="C50" s="7">
        <f>'2019_IncRep_10.07.20'!T36</f>
        <v>1084.1124428444816</v>
      </c>
      <c r="D50" s="7">
        <f>'2019_IncRep_13.07.20'!T36</f>
        <v>1950.3986447254265</v>
      </c>
      <c r="E50" s="7">
        <f>'2019_IncRep_15.07.20'!$T36</f>
        <v>2541.7300119837628</v>
      </c>
      <c r="F50" s="7">
        <f>'2019_IncRep_17.07.20'!$T36</f>
        <v>2781.9812240471128</v>
      </c>
      <c r="G50" s="7">
        <f>'2019_IncRep_20.07.20'!$T36</f>
        <v>3509.9959816684695</v>
      </c>
      <c r="H50" s="7">
        <f>'2019_IncRep_22.07.20'!$T36</f>
        <v>3706.3214700121825</v>
      </c>
      <c r="I50" s="7">
        <f>'2019_IncRep_24.07.20'!$T36</f>
        <v>3919.2097071015073</v>
      </c>
      <c r="J50" s="7">
        <f>'2019_IncRep_27.07.20'!$T36</f>
        <v>4109.4095992351276</v>
      </c>
    </row>
    <row r="51" spans="1:10" x14ac:dyDescent="0.25">
      <c r="A51" t="s">
        <v>177</v>
      </c>
      <c r="B51" s="7">
        <f>'2019_IncRep_09.07.20'!T37</f>
        <v>743.13317045928397</v>
      </c>
      <c r="C51" s="7">
        <f>'2019_IncRep_10.07.20'!T37</f>
        <v>1225.0598809361315</v>
      </c>
      <c r="D51" s="7">
        <f>'2019_IncRep_13.07.20'!T37</f>
        <v>1836.0697675580677</v>
      </c>
      <c r="E51" s="7">
        <f>'2019_IncRep_15.07.20'!$T37</f>
        <v>2295.6354935476343</v>
      </c>
      <c r="F51" s="7">
        <f>'2019_IncRep_17.07.20'!$T37</f>
        <v>2505.6089058741491</v>
      </c>
      <c r="G51" s="7">
        <f>'2019_IncRep_20.07.20'!$T37</f>
        <v>3055.1835527811322</v>
      </c>
      <c r="H51" s="7">
        <f>'2019_IncRep_22.07.20'!$T37</f>
        <v>3307.4582396991564</v>
      </c>
      <c r="I51" s="7">
        <f>'2019_IncRep_24.07.20'!$T37</f>
        <v>3573.1807296378361</v>
      </c>
      <c r="J51" s="7">
        <f>'2019_IncRep_27.07.20'!$T37</f>
        <v>3880.1162961158034</v>
      </c>
    </row>
    <row r="52" spans="1:10" x14ac:dyDescent="0.25">
      <c r="A52" t="s">
        <v>178</v>
      </c>
      <c r="B52" s="7">
        <f>'2019_IncRep_09.07.20'!T38</f>
        <v>842.29282266974144</v>
      </c>
      <c r="C52" s="7">
        <f>'2019_IncRep_10.07.20'!T38</f>
        <v>1135.9158510710545</v>
      </c>
      <c r="D52" s="7">
        <f>'2019_IncRep_13.07.20'!T38</f>
        <v>1433.1054298200452</v>
      </c>
      <c r="E52" s="7">
        <f>'2019_IncRep_15.07.20'!$T38</f>
        <v>1565.6004817820856</v>
      </c>
      <c r="F52" s="7">
        <f>'2019_IncRep_17.07.20'!$T38</f>
        <v>1539.0198827556799</v>
      </c>
      <c r="G52" s="7">
        <f>'2019_IncRep_20.07.20'!$T38</f>
        <v>1547.7796675650782</v>
      </c>
      <c r="H52" s="7">
        <f>'2019_IncRep_22.07.20'!$T38</f>
        <v>1513.3760284841928</v>
      </c>
      <c r="I52" s="7">
        <f>'2019_IncRep_24.07.20'!$T38</f>
        <v>1547.1618391454949</v>
      </c>
      <c r="J52" s="7">
        <f>'2019_IncRep_27.07.20'!$T38</f>
        <v>1523.4343603534787</v>
      </c>
    </row>
    <row r="53" spans="1:10" x14ac:dyDescent="0.25">
      <c r="A53" t="s">
        <v>179</v>
      </c>
      <c r="B53" s="7">
        <f>'2019_IncRep_09.07.20'!T39</f>
        <v>685.74132009319453</v>
      </c>
      <c r="C53" s="7">
        <f>'2019_IncRep_10.07.20'!T39</f>
        <v>1072.1464288771156</v>
      </c>
      <c r="D53" s="7">
        <f>'2019_IncRep_13.07.20'!T39</f>
        <v>1855.8689845747049</v>
      </c>
      <c r="E53" s="7">
        <f>'2019_IncRep_15.07.20'!$T39</f>
        <v>2286.1029786042577</v>
      </c>
      <c r="F53" s="7">
        <f>'2019_IncRep_17.07.20'!$T39</f>
        <v>2539.7694507879864</v>
      </c>
      <c r="G53" s="7">
        <f>'2019_IncRep_20.07.20'!$T39</f>
        <v>3106.4639380431609</v>
      </c>
      <c r="H53" s="7">
        <f>'2019_IncRep_22.07.20'!$T39</f>
        <v>3454.7656827124897</v>
      </c>
      <c r="I53" s="7">
        <f>'2019_IncRep_24.07.20'!$T39</f>
        <v>3710.0749390252745</v>
      </c>
      <c r="J53" s="7">
        <f>'2019_IncRep_27.07.20'!$T39</f>
        <v>4054.7934367635803</v>
      </c>
    </row>
    <row r="54" spans="1:10" x14ac:dyDescent="0.25">
      <c r="A54" t="s">
        <v>180</v>
      </c>
      <c r="B54" s="7">
        <f>'2019_IncRep_09.07.20'!T40</f>
        <v>936.14688463277616</v>
      </c>
      <c r="C54" s="7">
        <f>'2019_IncRep_10.07.20'!T40</f>
        <v>1301.313166233582</v>
      </c>
      <c r="D54" s="7">
        <f>'2019_IncRep_13.07.20'!T40</f>
        <v>1857.2417818483195</v>
      </c>
      <c r="E54" s="7">
        <f>'2019_IncRep_15.07.20'!$T40</f>
        <v>2260.0344683509452</v>
      </c>
      <c r="F54" s="7">
        <f>'2019_IncRep_17.07.20'!$T40</f>
        <v>2438.2528031909346</v>
      </c>
      <c r="G54" s="7">
        <f>'2019_IncRep_20.07.20'!$T40</f>
        <v>2784.8142063607061</v>
      </c>
      <c r="H54" s="7">
        <f>'2019_IncRep_22.07.20'!$T40</f>
        <v>3002.5156450304553</v>
      </c>
      <c r="I54" s="7">
        <f>'2019_IncRep_24.07.20'!$T40</f>
        <v>3626.6189511336556</v>
      </c>
      <c r="J54" s="7">
        <f>'2019_IncRep_27.07.20'!$T40</f>
        <v>3227.4170332122999</v>
      </c>
    </row>
    <row r="55" spans="1:10" x14ac:dyDescent="0.25">
      <c r="A55" t="s">
        <v>181</v>
      </c>
      <c r="B55" s="7">
        <f>'2019_IncRep_09.07.20'!T41</f>
        <v>610.32875802465082</v>
      </c>
      <c r="C55" s="7">
        <f>'2019_IncRep_10.07.20'!T41</f>
        <v>787.45886628103028</v>
      </c>
      <c r="D55" s="7">
        <f>'2019_IncRep_13.07.20'!T41</f>
        <v>1052.1445188055895</v>
      </c>
      <c r="E55" s="7">
        <f>'2019_IncRep_15.07.20'!$T41</f>
        <v>1188.0156194637591</v>
      </c>
      <c r="F55" s="7">
        <f>'2019_IncRep_17.07.20'!$T41</f>
        <v>1267.8198956770159</v>
      </c>
      <c r="G55" s="7">
        <f>'2019_IncRep_20.07.20'!$T41</f>
        <v>1460.044315815217</v>
      </c>
      <c r="H55" s="7">
        <f>'2019_IncRep_22.07.20'!$T41</f>
        <v>1571.8263268613957</v>
      </c>
      <c r="I55" s="7">
        <f>'2019_IncRep_24.07.20'!$T41</f>
        <v>1757.649056037362</v>
      </c>
      <c r="J55" s="7">
        <f>'2019_IncRep_27.07.20'!$T41</f>
        <v>1831.841683245108</v>
      </c>
    </row>
    <row r="56" spans="1:10" x14ac:dyDescent="0.25">
      <c r="A56" t="s">
        <v>182</v>
      </c>
      <c r="B56" s="7">
        <f>'2019_IncRep_09.07.20'!T42</f>
        <v>1083.5325226784303</v>
      </c>
      <c r="C56" s="7">
        <f>'2019_IncRep_10.07.20'!T42</f>
        <v>1782.3580244889044</v>
      </c>
      <c r="D56" s="7">
        <f>'2019_IncRep_13.07.20'!T42</f>
        <v>3347.3402722147603</v>
      </c>
      <c r="E56" s="7">
        <f>'2019_IncRep_15.07.20'!$T42</f>
        <v>4590.546338906599</v>
      </c>
      <c r="F56" s="7">
        <f>'2019_IncRep_17.07.20'!$T42</f>
        <v>5154.1917637042816</v>
      </c>
      <c r="G56" s="7">
        <f>'2019_IncRep_20.07.20'!$T42</f>
        <v>6663.1076874742976</v>
      </c>
      <c r="H56" s="7">
        <f>'2019_IncRep_22.07.20'!$T42</f>
        <v>7579.6036204658521</v>
      </c>
      <c r="I56" s="7">
        <f>'2019_IncRep_24.07.20'!$T42</f>
        <v>8319.770205073457</v>
      </c>
      <c r="J56" s="7">
        <f>'2019_IncRep_27.07.20'!$T42</f>
        <v>10043.536159218207</v>
      </c>
    </row>
    <row r="57" spans="1:10" x14ac:dyDescent="0.25">
      <c r="A57" t="s">
        <v>183</v>
      </c>
      <c r="B57" s="7">
        <f>'2019_IncRep_09.07.20'!T43</f>
        <v>915.61973891688433</v>
      </c>
      <c r="C57" s="7">
        <f>'2019_IncRep_10.07.20'!T43</f>
        <v>1525.7822721407272</v>
      </c>
      <c r="D57" s="7">
        <f>'2019_IncRep_13.07.20'!T43</f>
        <v>2753.1950221968868</v>
      </c>
      <c r="E57" s="7">
        <f>'2019_IncRep_15.07.20'!$T43</f>
        <v>3560.5105253472561</v>
      </c>
      <c r="F57" s="7">
        <f>'2019_IncRep_17.07.20'!$T43</f>
        <v>3974.3325299317207</v>
      </c>
      <c r="G57" s="7">
        <f>'2019_IncRep_20.07.20'!$T43</f>
        <v>4714.8522449909851</v>
      </c>
      <c r="H57" s="7">
        <f>'2019_IncRep_22.07.20'!$T43</f>
        <v>4974.1367377928746</v>
      </c>
      <c r="I57" s="7">
        <f>'2019_IncRep_24.07.20'!$T43</f>
        <v>5407.2717357863703</v>
      </c>
      <c r="J57" s="7">
        <f>'2019_IncRep_27.07.20'!$T43</f>
        <v>5169.5844901384016</v>
      </c>
    </row>
    <row r="58" spans="1:10" x14ac:dyDescent="0.25">
      <c r="A58" t="s">
        <v>184</v>
      </c>
      <c r="B58" s="7">
        <f>'2019_IncRep_09.07.20'!T44</f>
        <v>553.41258126695084</v>
      </c>
      <c r="C58" s="7">
        <f>'2019_IncRep_10.07.20'!T44</f>
        <v>899.42524736052746</v>
      </c>
      <c r="D58" s="7">
        <f>'2019_IncRep_13.07.20'!T44</f>
        <v>1632.4510620871631</v>
      </c>
      <c r="E58" s="7">
        <f>'2019_IncRep_15.07.20'!$T44</f>
        <v>2072.4968274241237</v>
      </c>
      <c r="F58" s="7">
        <f>'2019_IncRep_17.07.20'!$T44</f>
        <v>2410.8471682883082</v>
      </c>
      <c r="G58" s="7">
        <f>'2019_IncRep_20.07.20'!$T44</f>
        <v>3080.4645575151817</v>
      </c>
      <c r="H58" s="7">
        <f>'2019_IncRep_22.07.20'!$T44</f>
        <v>3464.4782613727102</v>
      </c>
      <c r="I58" s="7">
        <f>'2019_IncRep_24.07.20'!$T44</f>
        <v>3755.9262525309464</v>
      </c>
      <c r="J58" s="7">
        <f>'2019_IncRep_27.07.20'!$T44</f>
        <v>4257.1552563064761</v>
      </c>
    </row>
  </sheetData>
  <conditionalFormatting sqref="B32:J58">
    <cfRule type="cellIs" dxfId="10" priority="1" operator="greaterThan">
      <formula>10000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workbookViewId="0">
      <selection activeCell="F1" sqref="F1"/>
    </sheetView>
  </sheetViews>
  <sheetFormatPr baseColWidth="10" defaultRowHeight="15" x14ac:dyDescent="0.25"/>
  <sheetData>
    <row r="1" spans="1:24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 x14ac:dyDescent="0.25">
      <c r="A3" s="45">
        <v>5</v>
      </c>
      <c r="B3" s="53">
        <v>44039</v>
      </c>
      <c r="C3" s="54">
        <v>2992</v>
      </c>
      <c r="D3" s="43">
        <v>1512.9</v>
      </c>
      <c r="E3" s="55">
        <v>275.79000000000002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 x14ac:dyDescent="0.25">
      <c r="A4" s="45">
        <v>4.4000000000000004</v>
      </c>
      <c r="B4" s="53">
        <v>44039</v>
      </c>
      <c r="C4" s="54">
        <v>2992</v>
      </c>
      <c r="D4" s="55">
        <v>1343.8</v>
      </c>
      <c r="E4" s="55">
        <v>251.78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 x14ac:dyDescent="0.25">
      <c r="A5" s="45">
        <v>4</v>
      </c>
      <c r="B5" s="53">
        <v>44039</v>
      </c>
      <c r="C5" s="54">
        <v>2992</v>
      </c>
      <c r="D5" s="43">
        <v>1205.7</v>
      </c>
      <c r="E5" s="55">
        <v>235.63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 x14ac:dyDescent="0.25">
      <c r="A6" s="45">
        <v>3.4</v>
      </c>
      <c r="B6" s="53">
        <v>44039</v>
      </c>
      <c r="C6" s="54">
        <v>2992</v>
      </c>
      <c r="D6" s="55">
        <v>1020.8</v>
      </c>
      <c r="E6" s="55">
        <v>200.55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 x14ac:dyDescent="0.25">
      <c r="A7" s="45">
        <v>3</v>
      </c>
      <c r="B7" s="53">
        <v>44039</v>
      </c>
      <c r="C7" s="54">
        <v>2992</v>
      </c>
      <c r="D7" s="43">
        <v>903.32</v>
      </c>
      <c r="E7" s="55">
        <v>182.39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 x14ac:dyDescent="0.25">
      <c r="A8" s="45">
        <v>2.4</v>
      </c>
      <c r="B8" s="53">
        <v>44039</v>
      </c>
      <c r="C8" s="54">
        <v>2992</v>
      </c>
      <c r="D8" s="55">
        <v>727.4</v>
      </c>
      <c r="E8" s="55">
        <v>144.21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 x14ac:dyDescent="0.25">
      <c r="A9" s="45">
        <v>2</v>
      </c>
      <c r="B9" s="53">
        <v>44039</v>
      </c>
      <c r="C9" s="54">
        <v>2992</v>
      </c>
      <c r="D9" s="43">
        <v>650.11</v>
      </c>
      <c r="E9" s="55">
        <v>124.79</v>
      </c>
      <c r="F9" s="56">
        <f t="shared" si="0"/>
        <v>5.984</v>
      </c>
      <c r="G9" s="59" t="s">
        <v>70</v>
      </c>
      <c r="H9" s="59"/>
      <c r="I9" s="60">
        <f>SLOPE(F3:F15,D3:D15)</f>
        <v>9.8873853196854659E-3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 x14ac:dyDescent="0.25">
      <c r="A10" s="45">
        <v>1.4</v>
      </c>
      <c r="B10" s="53">
        <v>44039</v>
      </c>
      <c r="C10" s="54">
        <v>2992</v>
      </c>
      <c r="D10" s="43">
        <v>460.56</v>
      </c>
      <c r="E10" s="55">
        <v>89.885000000000005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-6.4337853096244402E-2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 x14ac:dyDescent="0.25">
      <c r="A11" s="45">
        <v>1</v>
      </c>
      <c r="B11" s="53">
        <v>44039</v>
      </c>
      <c r="C11" s="54">
        <v>2992</v>
      </c>
      <c r="D11" s="43">
        <v>333.32</v>
      </c>
      <c r="E11" s="55">
        <v>67.47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 x14ac:dyDescent="0.25">
      <c r="A12" s="61">
        <v>0.4</v>
      </c>
      <c r="B12" s="53">
        <v>44039</v>
      </c>
      <c r="C12" s="54">
        <v>2992</v>
      </c>
      <c r="D12" s="61">
        <v>115.54</v>
      </c>
      <c r="E12" s="61">
        <v>25.651</v>
      </c>
      <c r="F12" s="56">
        <f t="shared" si="0"/>
        <v>1.1968000000000001</v>
      </c>
      <c r="G12" s="62" t="s">
        <v>72</v>
      </c>
      <c r="H12" s="62"/>
      <c r="I12" s="63">
        <f>SLOPE(F3:F15,E3:E15)</f>
        <v>5.277917586272432E-2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 x14ac:dyDescent="0.25">
      <c r="A13" s="61">
        <v>0.2</v>
      </c>
      <c r="B13" s="53">
        <v>44039</v>
      </c>
      <c r="C13" s="54">
        <v>2992</v>
      </c>
      <c r="D13" s="61">
        <v>51.661999999999999</v>
      </c>
      <c r="E13" s="61">
        <v>13.443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-0.28598448337361226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 x14ac:dyDescent="0.25">
      <c r="A14" s="61">
        <v>0.1</v>
      </c>
      <c r="B14" s="53">
        <v>44039</v>
      </c>
      <c r="C14" s="54">
        <v>2992</v>
      </c>
      <c r="D14" s="61">
        <v>20.672999999999998</v>
      </c>
      <c r="E14" s="61">
        <v>6.4619999999999997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 x14ac:dyDescent="0.25">
      <c r="A15" s="61">
        <v>0</v>
      </c>
      <c r="B15" s="53">
        <v>44039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 x14ac:dyDescent="0.25">
      <c r="A18" s="29" t="s">
        <v>158</v>
      </c>
      <c r="B18" s="72">
        <f>$B$3+H18</f>
        <v>44039.583333333336</v>
      </c>
      <c r="C18" s="45">
        <v>3</v>
      </c>
      <c r="D18" s="73">
        <v>1048.9000000000001</v>
      </c>
      <c r="E18" s="74">
        <v>192</v>
      </c>
      <c r="F18" s="75">
        <f>((I$9*D18)+I$10)/C18/1000</f>
        <v>3.4355135362406134E-3</v>
      </c>
      <c r="G18" s="75">
        <f>((I$12*E18)+I$13)/C18/1000</f>
        <v>3.282539094089819E-3</v>
      </c>
      <c r="H18" s="99">
        <v>0.58333333333333337</v>
      </c>
      <c r="I18" s="76">
        <f>jar_information!M3</f>
        <v>44020.5</v>
      </c>
      <c r="J18" s="77">
        <f t="shared" ref="J18:J44" si="1">B18-I18</f>
        <v>19.083333333335759</v>
      </c>
      <c r="K18" s="77">
        <f>J18*24</f>
        <v>458.00000000005821</v>
      </c>
      <c r="L18" s="78">
        <f>jar_information!H3</f>
        <v>1189.984962406015</v>
      </c>
      <c r="M18" s="77">
        <f>F18*L18</f>
        <v>4.0882094462686425</v>
      </c>
      <c r="N18" s="77">
        <f>M18*1.83</f>
        <v>7.4814232866716157</v>
      </c>
      <c r="O18" s="79">
        <f t="shared" ref="O18:O44" si="2">N18*(12/(12+(16*2)))</f>
        <v>2.0403881690922585</v>
      </c>
      <c r="P18" s="80">
        <f>O18*(400/(400+L18))</f>
        <v>0.51331005445603184</v>
      </c>
      <c r="Q18" s="81"/>
      <c r="R18" s="81">
        <f>Q18/314.7</f>
        <v>0</v>
      </c>
      <c r="S18" s="81">
        <f>R18/P18*100</f>
        <v>0</v>
      </c>
      <c r="T18" s="82">
        <f>F18*1000000</f>
        <v>3435.5135362406136</v>
      </c>
      <c r="U18" s="7">
        <f>M18/L18*100</f>
        <v>0.34355135362406136</v>
      </c>
      <c r="V18" s="93">
        <f>O18/K18</f>
        <v>4.4549960023842778E-3</v>
      </c>
    </row>
    <row r="19" spans="1:24" x14ac:dyDescent="0.25">
      <c r="A19" s="29" t="s">
        <v>159</v>
      </c>
      <c r="B19" s="72">
        <f t="shared" ref="B19:B44" si="3">$B$3+H19</f>
        <v>44039.583333333336</v>
      </c>
      <c r="C19" s="45">
        <v>3</v>
      </c>
      <c r="D19" s="83">
        <v>616.01</v>
      </c>
      <c r="E19" s="84">
        <v>122</v>
      </c>
      <c r="F19" s="75">
        <f t="shared" ref="F19:F44" si="4">((I$9*D19)+I$10)/C19/1000</f>
        <v>2.0087967925610664E-3</v>
      </c>
      <c r="G19" s="75">
        <f t="shared" ref="G19:G44" si="5">((I$12*E19)+I$13)/C19/1000</f>
        <v>2.0510249906262519E-3</v>
      </c>
      <c r="H19" s="99">
        <v>0.58333333333333337</v>
      </c>
      <c r="I19" s="76">
        <f>jar_information!M4</f>
        <v>44020.5</v>
      </c>
      <c r="J19" s="77">
        <f t="shared" si="1"/>
        <v>19.083333333335759</v>
      </c>
      <c r="K19" s="77">
        <f t="shared" ref="K19:K44" si="6">J19*24</f>
        <v>458.00000000005821</v>
      </c>
      <c r="L19" s="78">
        <f>jar_information!H4</f>
        <v>1184.5645645645645</v>
      </c>
      <c r="M19" s="77">
        <f t="shared" ref="M19:M44" si="7">F19*L19</f>
        <v>2.3795494978787937</v>
      </c>
      <c r="N19" s="77">
        <f t="shared" ref="N19:N44" si="8">M19*1.83</f>
        <v>4.3545755811181923</v>
      </c>
      <c r="O19" s="79">
        <f t="shared" si="2"/>
        <v>1.1876115221231434</v>
      </c>
      <c r="P19" s="80">
        <f t="shared" ref="P19:P44" si="9">O19*(400/(400+L19))</f>
        <v>0.29979504746769264</v>
      </c>
      <c r="Q19" s="81"/>
      <c r="R19" s="81">
        <f t="shared" ref="R19:R44" si="10">Q19/314.7</f>
        <v>0</v>
      </c>
      <c r="S19" s="81">
        <f>R19/O19*100</f>
        <v>0</v>
      </c>
      <c r="T19" s="82">
        <f t="shared" ref="T19:T44" si="11">F19*1000000</f>
        <v>2008.7967925610665</v>
      </c>
      <c r="U19" s="7">
        <f t="shared" ref="U19:U44" si="12">M19/L19*100</f>
        <v>0.20087967925610664</v>
      </c>
      <c r="V19" s="93">
        <f t="shared" ref="V19:V44" si="13">O19/K19</f>
        <v>2.593038257910464E-3</v>
      </c>
    </row>
    <row r="20" spans="1:24" x14ac:dyDescent="0.25">
      <c r="A20" s="29" t="s">
        <v>160</v>
      </c>
      <c r="B20" s="72">
        <f t="shared" si="3"/>
        <v>44039.583333333336</v>
      </c>
      <c r="C20" s="45">
        <v>3</v>
      </c>
      <c r="D20" s="83">
        <v>527.54</v>
      </c>
      <c r="E20" s="84">
        <v>105.14</v>
      </c>
      <c r="F20" s="75">
        <f t="shared" si="4"/>
        <v>1.7172177994835421E-3</v>
      </c>
      <c r="G20" s="75">
        <f t="shared" si="5"/>
        <v>1.7544060222777409E-3</v>
      </c>
      <c r="H20" s="99">
        <v>0.58333333333333337</v>
      </c>
      <c r="I20" s="76">
        <f>jar_information!M5</f>
        <v>44020.5</v>
      </c>
      <c r="J20" s="77">
        <f t="shared" si="1"/>
        <v>19.083333333335759</v>
      </c>
      <c r="K20" s="77">
        <f t="shared" si="6"/>
        <v>458.00000000005821</v>
      </c>
      <c r="L20" s="78">
        <f>jar_information!H5</f>
        <v>1189.984962406015</v>
      </c>
      <c r="M20" s="77">
        <f t="shared" si="7"/>
        <v>2.0434633585613629</v>
      </c>
      <c r="N20" s="77">
        <f t="shared" si="8"/>
        <v>3.7395379461672942</v>
      </c>
      <c r="O20" s="79">
        <f t="shared" si="2"/>
        <v>1.0198739853183529</v>
      </c>
      <c r="P20" s="80">
        <f t="shared" si="9"/>
        <v>0.25657449835878893</v>
      </c>
      <c r="Q20" s="81"/>
      <c r="R20" s="81">
        <f t="shared" si="10"/>
        <v>0</v>
      </c>
      <c r="S20" s="81">
        <f>R20/O20*100</f>
        <v>0</v>
      </c>
      <c r="T20" s="82">
        <f t="shared" si="11"/>
        <v>1717.2177994835422</v>
      </c>
      <c r="U20" s="7">
        <f t="shared" si="12"/>
        <v>0.17172177994835422</v>
      </c>
      <c r="V20" s="93">
        <f t="shared" si="13"/>
        <v>2.2267990945812736E-3</v>
      </c>
    </row>
    <row r="21" spans="1:24" x14ac:dyDescent="0.25">
      <c r="A21" s="29" t="s">
        <v>161</v>
      </c>
      <c r="B21" s="72">
        <f t="shared" si="3"/>
        <v>44039.583333333336</v>
      </c>
      <c r="C21" s="45">
        <v>2</v>
      </c>
      <c r="D21" s="83">
        <v>1178</v>
      </c>
      <c r="E21" s="84">
        <v>228.71</v>
      </c>
      <c r="F21" s="75">
        <f t="shared" si="4"/>
        <v>5.7915010267466172E-3</v>
      </c>
      <c r="G21" s="75">
        <f t="shared" si="5"/>
        <v>5.8925704140950341E-3</v>
      </c>
      <c r="H21" s="99">
        <v>0.58333333333333337</v>
      </c>
      <c r="I21" s="76">
        <f>jar_information!M6</f>
        <v>44020.5</v>
      </c>
      <c r="J21" s="77">
        <f t="shared" si="1"/>
        <v>19.083333333335759</v>
      </c>
      <c r="K21" s="77">
        <f t="shared" si="6"/>
        <v>458.00000000005821</v>
      </c>
      <c r="L21" s="78">
        <f>jar_information!H6</f>
        <v>1184.5645645645645</v>
      </c>
      <c r="M21" s="77">
        <f t="shared" si="7"/>
        <v>6.8604068919233354</v>
      </c>
      <c r="N21" s="77">
        <f t="shared" si="8"/>
        <v>12.554544612219704</v>
      </c>
      <c r="O21" s="79">
        <f t="shared" si="2"/>
        <v>3.4239667124235553</v>
      </c>
      <c r="P21" s="80">
        <f t="shared" si="9"/>
        <v>0.86432999676840694</v>
      </c>
      <c r="Q21" s="81"/>
      <c r="R21" s="81">
        <f t="shared" si="10"/>
        <v>0</v>
      </c>
      <c r="S21" s="81">
        <f t="shared" ref="S21:S43" si="14">R21/P21*100</f>
        <v>0</v>
      </c>
      <c r="T21" s="82">
        <f t="shared" si="11"/>
        <v>5791.5010267466168</v>
      </c>
      <c r="U21" s="7">
        <f t="shared" si="12"/>
        <v>0.57915010267466172</v>
      </c>
      <c r="V21" s="93">
        <f t="shared" si="13"/>
        <v>7.4759098524522271E-3</v>
      </c>
    </row>
    <row r="22" spans="1:24" x14ac:dyDescent="0.25">
      <c r="A22" s="29" t="s">
        <v>162</v>
      </c>
      <c r="B22" s="72">
        <f t="shared" si="3"/>
        <v>44039.583333333336</v>
      </c>
      <c r="C22" s="45">
        <v>2</v>
      </c>
      <c r="D22" s="83">
        <v>736.87</v>
      </c>
      <c r="E22" s="84">
        <v>143.81</v>
      </c>
      <c r="F22" s="75">
        <f t="shared" si="4"/>
        <v>3.6106898837101925E-3</v>
      </c>
      <c r="G22" s="75">
        <f t="shared" si="5"/>
        <v>3.6520943987223861E-3</v>
      </c>
      <c r="H22" s="99">
        <v>0.58333333333333337</v>
      </c>
      <c r="I22" s="76">
        <f>jar_information!M7</f>
        <v>44020.5</v>
      </c>
      <c r="J22" s="77">
        <f t="shared" si="1"/>
        <v>19.083333333335759</v>
      </c>
      <c r="K22" s="77">
        <f t="shared" si="6"/>
        <v>458.00000000005821</v>
      </c>
      <c r="L22" s="78">
        <f>jar_information!H7</f>
        <v>1184.5645645645645</v>
      </c>
      <c r="M22" s="77">
        <f t="shared" si="7"/>
        <v>4.2770952898748424</v>
      </c>
      <c r="N22" s="77">
        <f t="shared" si="8"/>
        <v>7.8270843804709616</v>
      </c>
      <c r="O22" s="79">
        <f t="shared" si="2"/>
        <v>2.1346593764920803</v>
      </c>
      <c r="P22" s="80">
        <f t="shared" si="9"/>
        <v>0.53886333803726849</v>
      </c>
      <c r="Q22" s="81"/>
      <c r="R22" s="81">
        <f t="shared" si="10"/>
        <v>0</v>
      </c>
      <c r="S22" s="81">
        <f>R22/O22*100</f>
        <v>0</v>
      </c>
      <c r="T22" s="82">
        <f t="shared" si="11"/>
        <v>3610.6898837101926</v>
      </c>
      <c r="U22" s="7">
        <f t="shared" si="12"/>
        <v>0.36106898837101925</v>
      </c>
      <c r="V22" s="93">
        <f t="shared" si="13"/>
        <v>4.6608283329515479E-3</v>
      </c>
    </row>
    <row r="23" spans="1:24" x14ac:dyDescent="0.25">
      <c r="A23" s="29" t="s">
        <v>163</v>
      </c>
      <c r="B23" s="72">
        <f t="shared" si="3"/>
        <v>44039.583333333336</v>
      </c>
      <c r="C23" s="45">
        <v>3</v>
      </c>
      <c r="D23" s="83">
        <v>858.59</v>
      </c>
      <c r="E23" s="84">
        <v>173.92</v>
      </c>
      <c r="F23" s="75">
        <f t="shared" si="4"/>
        <v>2.8082907695108333E-3</v>
      </c>
      <c r="G23" s="75">
        <f t="shared" si="5"/>
        <v>2.9644565942238007E-3</v>
      </c>
      <c r="H23" s="99">
        <v>0.58333333333333337</v>
      </c>
      <c r="I23" s="76">
        <f>jar_information!M8</f>
        <v>44020.5</v>
      </c>
      <c r="J23" s="77">
        <f t="shared" si="1"/>
        <v>19.083333333335759</v>
      </c>
      <c r="K23" s="77">
        <f t="shared" si="6"/>
        <v>458.00000000005821</v>
      </c>
      <c r="L23" s="78">
        <f>jar_information!H8</f>
        <v>1189.984962406015</v>
      </c>
      <c r="M23" s="77">
        <f t="shared" si="7"/>
        <v>3.3418237857815081</v>
      </c>
      <c r="N23" s="77">
        <f t="shared" si="8"/>
        <v>6.1155375279801598</v>
      </c>
      <c r="O23" s="79">
        <f t="shared" si="2"/>
        <v>1.6678738712673162</v>
      </c>
      <c r="P23" s="80">
        <f t="shared" si="9"/>
        <v>0.41959487937381174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2808.2907695108333</v>
      </c>
      <c r="U23" s="7">
        <f t="shared" si="12"/>
        <v>0.28082907695108333</v>
      </c>
      <c r="V23" s="93">
        <f t="shared" si="13"/>
        <v>3.6416460071334155E-3</v>
      </c>
    </row>
    <row r="24" spans="1:24" x14ac:dyDescent="0.25">
      <c r="A24" s="29" t="s">
        <v>164</v>
      </c>
      <c r="B24" s="72">
        <f t="shared" si="3"/>
        <v>44039.583333333336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0.58333333333333337</v>
      </c>
      <c r="I24" s="76">
        <f>jar_information!M9</f>
        <v>44020.5</v>
      </c>
      <c r="J24" s="77">
        <f t="shared" si="1"/>
        <v>19.083333333335759</v>
      </c>
      <c r="K24" s="77">
        <f t="shared" si="6"/>
        <v>458.00000000005821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 x14ac:dyDescent="0.25">
      <c r="A25" s="29" t="s">
        <v>165</v>
      </c>
      <c r="B25" s="72">
        <f t="shared" si="3"/>
        <v>44039.583333333336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0.58333333333333337</v>
      </c>
      <c r="I25" s="76">
        <f>jar_information!M10</f>
        <v>44020.5</v>
      </c>
      <c r="J25" s="77">
        <f t="shared" si="1"/>
        <v>19.083333333335759</v>
      </c>
      <c r="K25" s="77">
        <f t="shared" si="6"/>
        <v>458.00000000005821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 x14ac:dyDescent="0.25">
      <c r="A26" s="29" t="s">
        <v>166</v>
      </c>
      <c r="B26" s="72">
        <f t="shared" si="3"/>
        <v>44039.583333333336</v>
      </c>
      <c r="C26" s="45">
        <v>2</v>
      </c>
      <c r="D26" s="83">
        <v>1101.3</v>
      </c>
      <c r="E26" s="84">
        <v>218.53</v>
      </c>
      <c r="F26" s="75">
        <f t="shared" si="4"/>
        <v>5.4123197997366793E-3</v>
      </c>
      <c r="G26" s="75">
        <f t="shared" si="5"/>
        <v>5.6239244089537664E-3</v>
      </c>
      <c r="H26" s="99">
        <v>0.58333333333333337</v>
      </c>
      <c r="I26" s="76">
        <f>jar_information!M11</f>
        <v>44020.5</v>
      </c>
      <c r="J26" s="77">
        <f t="shared" si="1"/>
        <v>19.083333333335759</v>
      </c>
      <c r="K26" s="77">
        <f t="shared" si="6"/>
        <v>458.00000000005821</v>
      </c>
      <c r="L26" s="78">
        <f>jar_information!H11</f>
        <v>1184.5645645645645</v>
      </c>
      <c r="M26" s="77">
        <f t="shared" si="7"/>
        <v>6.4112422468592509</v>
      </c>
      <c r="N26" s="77">
        <f t="shared" si="8"/>
        <v>11.73257331175243</v>
      </c>
      <c r="O26" s="79">
        <f t="shared" si="2"/>
        <v>3.1997927213870261</v>
      </c>
      <c r="P26" s="80">
        <f t="shared" si="9"/>
        <v>0.80774057250644715</v>
      </c>
      <c r="Q26" s="81"/>
      <c r="R26" s="81">
        <f t="shared" si="10"/>
        <v>0</v>
      </c>
      <c r="S26" s="81">
        <f t="shared" si="14"/>
        <v>0</v>
      </c>
      <c r="T26" s="82">
        <f t="shared" si="11"/>
        <v>5412.3197997366797</v>
      </c>
      <c r="U26" s="7">
        <f t="shared" si="12"/>
        <v>0.5412319799736679</v>
      </c>
      <c r="V26" s="93">
        <f t="shared" si="13"/>
        <v>6.9864469899271163E-3</v>
      </c>
    </row>
    <row r="27" spans="1:24" x14ac:dyDescent="0.25">
      <c r="A27" s="29" t="s">
        <v>167</v>
      </c>
      <c r="B27" s="72">
        <f t="shared" si="3"/>
        <v>44039.583333333336</v>
      </c>
      <c r="C27" s="163">
        <v>1</v>
      </c>
      <c r="D27" s="83">
        <v>861.1</v>
      </c>
      <c r="E27" s="84">
        <v>167.99</v>
      </c>
      <c r="F27" s="75">
        <f t="shared" si="4"/>
        <v>8.4496896456849116E-3</v>
      </c>
      <c r="G27" s="75">
        <f t="shared" si="5"/>
        <v>8.5803892698054478E-3</v>
      </c>
      <c r="H27" s="99">
        <v>0.58333333333333337</v>
      </c>
      <c r="I27" s="76">
        <f>jar_information!M12</f>
        <v>44020.5</v>
      </c>
      <c r="J27" s="77">
        <f t="shared" si="1"/>
        <v>19.083333333335759</v>
      </c>
      <c r="K27" s="77">
        <f t="shared" si="6"/>
        <v>458.00000000005821</v>
      </c>
      <c r="L27" s="78">
        <f>jar_information!H12</f>
        <v>1184.5645645645645</v>
      </c>
      <c r="M27" s="77">
        <f t="shared" si="7"/>
        <v>10.009202935846456</v>
      </c>
      <c r="N27" s="77">
        <f t="shared" si="8"/>
        <v>18.316841372599015</v>
      </c>
      <c r="O27" s="79">
        <f t="shared" si="2"/>
        <v>4.9955021925270033</v>
      </c>
      <c r="P27" s="80">
        <f t="shared" si="9"/>
        <v>1.2610409961804891</v>
      </c>
      <c r="Q27" s="81"/>
      <c r="R27" s="81">
        <f t="shared" si="10"/>
        <v>0</v>
      </c>
      <c r="S27" s="81">
        <f t="shared" si="14"/>
        <v>0</v>
      </c>
      <c r="T27" s="82">
        <f t="shared" si="11"/>
        <v>8449.6896456849117</v>
      </c>
      <c r="U27" s="7">
        <f t="shared" si="12"/>
        <v>0.84496896456849113</v>
      </c>
      <c r="V27" s="93">
        <f t="shared" si="13"/>
        <v>1.0907210027350149E-2</v>
      </c>
      <c r="W27" s="136">
        <v>44039.625</v>
      </c>
      <c r="X27" t="s">
        <v>237</v>
      </c>
    </row>
    <row r="28" spans="1:24" x14ac:dyDescent="0.25">
      <c r="A28" s="29" t="s">
        <v>168</v>
      </c>
      <c r="B28" s="72">
        <f t="shared" si="3"/>
        <v>44039.583333333336</v>
      </c>
      <c r="C28" s="45">
        <v>1</v>
      </c>
      <c r="D28" s="83">
        <v>521.82000000000005</v>
      </c>
      <c r="E28" s="84">
        <v>107.51</v>
      </c>
      <c r="F28" s="75">
        <f t="shared" si="4"/>
        <v>5.0950975544220255E-3</v>
      </c>
      <c r="G28" s="75">
        <f t="shared" si="5"/>
        <v>5.3883047136278799E-3</v>
      </c>
      <c r="H28" s="99">
        <v>0.58333333333333337</v>
      </c>
      <c r="I28" s="76">
        <f>jar_information!M13</f>
        <v>44020.5</v>
      </c>
      <c r="J28" s="77">
        <f t="shared" si="1"/>
        <v>19.083333333335759</v>
      </c>
      <c r="K28" s="77">
        <f t="shared" si="6"/>
        <v>458.00000000005821</v>
      </c>
      <c r="L28" s="78">
        <f>jar_information!H13</f>
        <v>1173.7724550898204</v>
      </c>
      <c r="M28" s="77">
        <f t="shared" si="7"/>
        <v>5.9804851653760807</v>
      </c>
      <c r="N28" s="77">
        <f t="shared" si="8"/>
        <v>10.944287852638228</v>
      </c>
      <c r="O28" s="79">
        <f t="shared" si="2"/>
        <v>2.9848057779922437</v>
      </c>
      <c r="P28" s="80">
        <f t="shared" si="9"/>
        <v>0.75863718883601661</v>
      </c>
      <c r="Q28" s="81"/>
      <c r="R28" s="81">
        <f t="shared" si="10"/>
        <v>0</v>
      </c>
      <c r="S28" s="81">
        <f t="shared" si="14"/>
        <v>0</v>
      </c>
      <c r="T28" s="82">
        <f t="shared" si="11"/>
        <v>5095.0975544220255</v>
      </c>
      <c r="U28" s="7">
        <f t="shared" si="12"/>
        <v>0.50950975544220256</v>
      </c>
      <c r="V28" s="93">
        <f t="shared" si="13"/>
        <v>6.5170431833883498E-3</v>
      </c>
    </row>
    <row r="29" spans="1:24" x14ac:dyDescent="0.25">
      <c r="A29" s="29" t="s">
        <v>169</v>
      </c>
      <c r="B29" s="72">
        <f t="shared" si="3"/>
        <v>44039.583333333336</v>
      </c>
      <c r="C29" s="45">
        <v>3</v>
      </c>
      <c r="D29" s="83">
        <v>641.17999999999995</v>
      </c>
      <c r="E29" s="84">
        <v>133.15</v>
      </c>
      <c r="F29" s="75">
        <f t="shared" si="4"/>
        <v>2.0917519553932274E-3</v>
      </c>
      <c r="G29" s="75">
        <f t="shared" si="5"/>
        <v>2.247187594249377E-3</v>
      </c>
      <c r="H29" s="99">
        <v>0.58333333333333337</v>
      </c>
      <c r="I29" s="76">
        <f>jar_information!M14</f>
        <v>44020.5</v>
      </c>
      <c r="J29" s="77">
        <f t="shared" si="1"/>
        <v>19.083333333335759</v>
      </c>
      <c r="K29" s="77">
        <f t="shared" si="6"/>
        <v>458.00000000005821</v>
      </c>
      <c r="L29" s="78">
        <f>jar_information!H14</f>
        <v>1173.7724550898204</v>
      </c>
      <c r="M29" s="77">
        <f t="shared" si="7"/>
        <v>2.4552408281208411</v>
      </c>
      <c r="N29" s="77">
        <f t="shared" si="8"/>
        <v>4.4930907154611397</v>
      </c>
      <c r="O29" s="79">
        <f t="shared" si="2"/>
        <v>1.2253883769439471</v>
      </c>
      <c r="P29" s="80">
        <f t="shared" si="9"/>
        <v>0.31145249060138369</v>
      </c>
      <c r="Q29" s="81"/>
      <c r="R29" s="81">
        <f t="shared" si="10"/>
        <v>0</v>
      </c>
      <c r="S29" s="81">
        <f t="shared" si="14"/>
        <v>0</v>
      </c>
      <c r="T29" s="82">
        <f t="shared" si="11"/>
        <v>2091.7519553932275</v>
      </c>
      <c r="U29" s="7">
        <f t="shared" si="12"/>
        <v>0.20917519553932273</v>
      </c>
      <c r="V29" s="93">
        <f t="shared" si="13"/>
        <v>2.6755204736764004E-3</v>
      </c>
    </row>
    <row r="30" spans="1:24" x14ac:dyDescent="0.25">
      <c r="A30" t="s">
        <v>170</v>
      </c>
      <c r="B30" s="72">
        <f t="shared" si="3"/>
        <v>44039.583333333336</v>
      </c>
      <c r="C30" s="163">
        <v>2</v>
      </c>
      <c r="D30" s="83">
        <v>1520.3</v>
      </c>
      <c r="E30" s="84">
        <v>286.37</v>
      </c>
      <c r="F30" s="75">
        <f t="shared" si="4"/>
        <v>7.4837270242107843E-3</v>
      </c>
      <c r="G30" s="75">
        <f t="shared" si="5"/>
        <v>7.4141940542173761E-3</v>
      </c>
      <c r="H30" s="99">
        <v>0.58333333333333337</v>
      </c>
      <c r="I30" s="76">
        <f>jar_information!M15</f>
        <v>44020.5</v>
      </c>
      <c r="J30" s="77">
        <f t="shared" si="1"/>
        <v>19.083333333335759</v>
      </c>
      <c r="K30" s="77">
        <f t="shared" si="6"/>
        <v>458.00000000005821</v>
      </c>
      <c r="L30" s="78">
        <f>jar_information!H15</f>
        <v>1168.4005979073243</v>
      </c>
      <c r="M30" s="77">
        <f t="shared" si="7"/>
        <v>8.7439911296630815</v>
      </c>
      <c r="N30" s="77">
        <f t="shared" si="8"/>
        <v>16.001503767283438</v>
      </c>
      <c r="O30" s="79">
        <f t="shared" si="2"/>
        <v>4.3640464819863922</v>
      </c>
      <c r="P30" s="80">
        <f t="shared" si="9"/>
        <v>1.1129928126294328</v>
      </c>
      <c r="Q30" s="81"/>
      <c r="R30" s="81">
        <f t="shared" si="10"/>
        <v>0</v>
      </c>
      <c r="S30" s="81">
        <f t="shared" si="14"/>
        <v>0</v>
      </c>
      <c r="T30" s="82">
        <f t="shared" si="11"/>
        <v>7483.7270242107843</v>
      </c>
      <c r="U30" s="7">
        <f t="shared" si="12"/>
        <v>0.74837270242107856</v>
      </c>
      <c r="V30" s="93">
        <f t="shared" si="13"/>
        <v>9.5284857685280291E-3</v>
      </c>
      <c r="W30" s="136">
        <v>44039.625</v>
      </c>
      <c r="X30" t="s">
        <v>238</v>
      </c>
    </row>
    <row r="31" spans="1:24" x14ac:dyDescent="0.25">
      <c r="A31" t="s">
        <v>171</v>
      </c>
      <c r="B31" s="72">
        <f t="shared" si="3"/>
        <v>44039.583333333336</v>
      </c>
      <c r="C31" s="163">
        <v>1</v>
      </c>
      <c r="D31" s="83">
        <v>834.81</v>
      </c>
      <c r="E31" s="84">
        <v>161.87</v>
      </c>
      <c r="F31" s="75">
        <f t="shared" si="4"/>
        <v>8.1897502856303778E-3</v>
      </c>
      <c r="G31" s="75">
        <f t="shared" si="5"/>
        <v>8.2573807135255736E-3</v>
      </c>
      <c r="H31" s="99">
        <v>0.58333333333333337</v>
      </c>
      <c r="I31" s="76">
        <f>jar_information!M16</f>
        <v>44020.5</v>
      </c>
      <c r="J31" s="77">
        <f t="shared" si="1"/>
        <v>19.083333333335759</v>
      </c>
      <c r="K31" s="77">
        <f t="shared" si="6"/>
        <v>458.00000000005821</v>
      </c>
      <c r="L31" s="78">
        <f>jar_information!H16</f>
        <v>1179.1604197901049</v>
      </c>
      <c r="M31" s="77">
        <f t="shared" si="7"/>
        <v>9.6570293847800475</v>
      </c>
      <c r="N31" s="77">
        <f t="shared" si="8"/>
        <v>17.672363774147488</v>
      </c>
      <c r="O31" s="79">
        <f t="shared" si="2"/>
        <v>4.8197355747674964</v>
      </c>
      <c r="P31" s="80">
        <f t="shared" si="9"/>
        <v>1.2208349485882162</v>
      </c>
      <c r="Q31" s="81"/>
      <c r="R31" s="81">
        <f t="shared" si="10"/>
        <v>0</v>
      </c>
      <c r="S31" s="81">
        <f t="shared" si="14"/>
        <v>0</v>
      </c>
      <c r="T31" s="82">
        <f t="shared" si="11"/>
        <v>8189.7502856303781</v>
      </c>
      <c r="U31" s="7">
        <f t="shared" si="12"/>
        <v>0.81897502856303783</v>
      </c>
      <c r="V31" s="93">
        <f t="shared" si="13"/>
        <v>1.0523440119578349E-2</v>
      </c>
      <c r="W31" s="136">
        <v>44039.625</v>
      </c>
      <c r="X31" t="s">
        <v>239</v>
      </c>
    </row>
    <row r="32" spans="1:24" x14ac:dyDescent="0.25">
      <c r="A32" t="s">
        <v>172</v>
      </c>
      <c r="B32" s="72">
        <f t="shared" si="3"/>
        <v>44039.583333333336</v>
      </c>
      <c r="C32" s="45">
        <v>1</v>
      </c>
      <c r="D32" s="83">
        <v>669.81</v>
      </c>
      <c r="E32" s="84">
        <v>137.81</v>
      </c>
      <c r="F32" s="75">
        <f t="shared" si="4"/>
        <v>6.5583317078822768E-3</v>
      </c>
      <c r="G32" s="75">
        <f t="shared" si="5"/>
        <v>6.9875137422684263E-3</v>
      </c>
      <c r="H32" s="99">
        <v>0.58333333333333337</v>
      </c>
      <c r="I32" s="76">
        <f>jar_information!M17</f>
        <v>44020.5</v>
      </c>
      <c r="J32" s="77">
        <f t="shared" si="1"/>
        <v>19.083333333335759</v>
      </c>
      <c r="K32" s="77">
        <f t="shared" si="6"/>
        <v>458.00000000005821</v>
      </c>
      <c r="L32" s="78">
        <f>jar_information!H17</f>
        <v>1173.7724550898204</v>
      </c>
      <c r="M32" s="77">
        <f t="shared" si="7"/>
        <v>7.6979891100543947</v>
      </c>
      <c r="N32" s="77">
        <f t="shared" si="8"/>
        <v>14.087320071399542</v>
      </c>
      <c r="O32" s="79">
        <f t="shared" si="2"/>
        <v>3.8419963831089659</v>
      </c>
      <c r="P32" s="80">
        <f t="shared" si="9"/>
        <v>0.97650619584384346</v>
      </c>
      <c r="Q32" s="81"/>
      <c r="R32" s="81">
        <f t="shared" si="10"/>
        <v>0</v>
      </c>
      <c r="S32" s="81">
        <f t="shared" si="14"/>
        <v>0</v>
      </c>
      <c r="T32" s="82">
        <f t="shared" si="11"/>
        <v>6558.3317078822765</v>
      </c>
      <c r="U32" s="7">
        <f t="shared" si="12"/>
        <v>0.65583317078822767</v>
      </c>
      <c r="V32" s="93">
        <f t="shared" si="13"/>
        <v>8.3886383910665441E-3</v>
      </c>
    </row>
    <row r="33" spans="1:24" x14ac:dyDescent="0.25">
      <c r="A33" t="s">
        <v>173</v>
      </c>
      <c r="B33" s="72">
        <f t="shared" si="3"/>
        <v>44039.583333333336</v>
      </c>
      <c r="C33" s="45">
        <v>1</v>
      </c>
      <c r="D33" s="83">
        <v>764.34</v>
      </c>
      <c r="E33" s="84">
        <v>144.26</v>
      </c>
      <c r="F33" s="75">
        <f t="shared" si="4"/>
        <v>7.4929862421521448E-3</v>
      </c>
      <c r="G33" s="75">
        <f t="shared" si="5"/>
        <v>7.3279394265829984E-3</v>
      </c>
      <c r="H33" s="99">
        <v>0.58333333333333337</v>
      </c>
      <c r="I33" s="76">
        <f>jar_information!M18</f>
        <v>44020.5</v>
      </c>
      <c r="J33" s="77">
        <f t="shared" si="1"/>
        <v>19.083333333335759</v>
      </c>
      <c r="K33" s="77">
        <f t="shared" si="6"/>
        <v>458.00000000005821</v>
      </c>
      <c r="L33" s="78">
        <f>jar_information!H18</f>
        <v>1200.8748114630469</v>
      </c>
      <c r="M33" s="77">
        <f t="shared" si="7"/>
        <v>8.9981384408396607</v>
      </c>
      <c r="N33" s="77">
        <f t="shared" si="8"/>
        <v>16.46659334673658</v>
      </c>
      <c r="O33" s="79">
        <f t="shared" si="2"/>
        <v>4.4908890945645217</v>
      </c>
      <c r="P33" s="80">
        <f t="shared" si="9"/>
        <v>1.1221087526413829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7492.9862421521448</v>
      </c>
      <c r="U33" s="7">
        <f t="shared" si="12"/>
        <v>0.74929862421521443</v>
      </c>
      <c r="V33" s="93">
        <f t="shared" si="13"/>
        <v>9.8054347042881018E-3</v>
      </c>
    </row>
    <row r="34" spans="1:24" x14ac:dyDescent="0.25">
      <c r="A34" t="s">
        <v>174</v>
      </c>
      <c r="B34" s="72">
        <f t="shared" si="3"/>
        <v>44039.583333333336</v>
      </c>
      <c r="C34" s="45">
        <v>3</v>
      </c>
      <c r="D34" s="83">
        <v>930.07</v>
      </c>
      <c r="E34" s="84">
        <v>188.35</v>
      </c>
      <c r="F34" s="75">
        <f t="shared" si="4"/>
        <v>3.0438742037278725E-3</v>
      </c>
      <c r="G34" s="75">
        <f t="shared" si="5"/>
        <v>3.2183244301235044E-3</v>
      </c>
      <c r="H34" s="99">
        <v>0.58333333333333337</v>
      </c>
      <c r="I34" s="76">
        <f>jar_information!M19</f>
        <v>44020.5</v>
      </c>
      <c r="J34" s="77">
        <f t="shared" si="1"/>
        <v>19.083333333335759</v>
      </c>
      <c r="K34" s="77">
        <f t="shared" si="6"/>
        <v>458.00000000005821</v>
      </c>
      <c r="L34" s="78">
        <f>jar_information!H19</f>
        <v>1184.5645645645645</v>
      </c>
      <c r="M34" s="77">
        <f t="shared" si="7"/>
        <v>3.605665520728218</v>
      </c>
      <c r="N34" s="77">
        <f t="shared" si="8"/>
        <v>6.5983679029326394</v>
      </c>
      <c r="O34" s="79">
        <f t="shared" si="2"/>
        <v>1.7995548826179923</v>
      </c>
      <c r="P34" s="80">
        <f t="shared" si="9"/>
        <v>0.454271141198341</v>
      </c>
      <c r="Q34" s="81"/>
      <c r="R34" s="81">
        <f t="shared" si="10"/>
        <v>0</v>
      </c>
      <c r="S34" s="81">
        <f t="shared" si="14"/>
        <v>0</v>
      </c>
      <c r="T34" s="82">
        <f t="shared" si="11"/>
        <v>3043.8742037278726</v>
      </c>
      <c r="U34" s="7">
        <f t="shared" si="12"/>
        <v>0.30438742037278727</v>
      </c>
      <c r="V34" s="93">
        <f t="shared" si="13"/>
        <v>3.9291591323531959E-3</v>
      </c>
    </row>
    <row r="35" spans="1:24" x14ac:dyDescent="0.25">
      <c r="A35" t="s">
        <v>175</v>
      </c>
      <c r="B35" s="72">
        <f t="shared" si="3"/>
        <v>44039.583333333336</v>
      </c>
      <c r="C35" s="45">
        <v>2</v>
      </c>
      <c r="D35" s="83">
        <v>1057.4000000000001</v>
      </c>
      <c r="E35" s="84">
        <v>202.66</v>
      </c>
      <c r="F35" s="75">
        <f t="shared" si="4"/>
        <v>5.1952916919695844E-3</v>
      </c>
      <c r="G35" s="75">
        <f t="shared" si="5"/>
        <v>5.2051216484830486E-3</v>
      </c>
      <c r="H35" s="99">
        <v>0.58333333333333337</v>
      </c>
      <c r="I35" s="76">
        <f>jar_information!M20</f>
        <v>44020.5</v>
      </c>
      <c r="J35" s="77">
        <f t="shared" si="1"/>
        <v>19.083333333335759</v>
      </c>
      <c r="K35" s="77">
        <f t="shared" si="6"/>
        <v>458.00000000005821</v>
      </c>
      <c r="L35" s="78">
        <f>jar_information!H20</f>
        <v>1184.5645645645645</v>
      </c>
      <c r="M35" s="77">
        <f t="shared" si="7"/>
        <v>6.1541584408838501</v>
      </c>
      <c r="N35" s="77">
        <f t="shared" si="8"/>
        <v>11.262109946817446</v>
      </c>
      <c r="O35" s="79">
        <f t="shared" si="2"/>
        <v>3.0714845309502126</v>
      </c>
      <c r="P35" s="80">
        <f t="shared" si="9"/>
        <v>0.7753510584894977</v>
      </c>
      <c r="Q35" s="81"/>
      <c r="R35" s="81">
        <f t="shared" si="10"/>
        <v>0</v>
      </c>
      <c r="S35" s="81">
        <f t="shared" si="14"/>
        <v>0</v>
      </c>
      <c r="T35" s="82">
        <f t="shared" si="11"/>
        <v>5195.2916919695845</v>
      </c>
      <c r="U35" s="7">
        <f t="shared" si="12"/>
        <v>0.51952916919695846</v>
      </c>
      <c r="V35" s="93">
        <f t="shared" si="13"/>
        <v>6.706298102510529E-3</v>
      </c>
    </row>
    <row r="36" spans="1:24" x14ac:dyDescent="0.25">
      <c r="A36" t="s">
        <v>176</v>
      </c>
      <c r="B36" s="72">
        <f t="shared" si="3"/>
        <v>44039.583333333336</v>
      </c>
      <c r="C36" s="45">
        <v>2</v>
      </c>
      <c r="D36" s="83">
        <v>837.75</v>
      </c>
      <c r="E36" s="84">
        <v>165.34</v>
      </c>
      <c r="F36" s="75">
        <f t="shared" si="4"/>
        <v>4.1094095992351273E-3</v>
      </c>
      <c r="G36" s="75">
        <f t="shared" si="5"/>
        <v>4.2202622268846133E-3</v>
      </c>
      <c r="H36" s="99">
        <v>0.58333333333333337</v>
      </c>
      <c r="I36" s="76">
        <f>jar_information!M21</f>
        <v>44020.5</v>
      </c>
      <c r="J36" s="77">
        <f t="shared" si="1"/>
        <v>19.083333333335759</v>
      </c>
      <c r="K36" s="77">
        <f t="shared" si="6"/>
        <v>458.00000000005821</v>
      </c>
      <c r="L36" s="78">
        <f>jar_information!H21</f>
        <v>1168.4005979073243</v>
      </c>
      <c r="M36" s="77">
        <f t="shared" si="7"/>
        <v>4.8014366327924201</v>
      </c>
      <c r="N36" s="77">
        <f t="shared" si="8"/>
        <v>8.7866290380101297</v>
      </c>
      <c r="O36" s="79">
        <f t="shared" si="2"/>
        <v>2.3963533740027625</v>
      </c>
      <c r="P36" s="80">
        <f t="shared" si="9"/>
        <v>0.61115849539974765</v>
      </c>
      <c r="Q36" s="81"/>
      <c r="R36" s="81">
        <f t="shared" si="10"/>
        <v>0</v>
      </c>
      <c r="S36" s="81">
        <f t="shared" si="14"/>
        <v>0</v>
      </c>
      <c r="T36" s="82">
        <f t="shared" si="11"/>
        <v>4109.4095992351276</v>
      </c>
      <c r="U36" s="7">
        <f t="shared" si="12"/>
        <v>0.41094095992351271</v>
      </c>
      <c r="V36" s="93">
        <f t="shared" si="13"/>
        <v>5.2322126069922663E-3</v>
      </c>
    </row>
    <row r="37" spans="1:24" x14ac:dyDescent="0.25">
      <c r="A37" t="s">
        <v>177</v>
      </c>
      <c r="B37" s="72">
        <f t="shared" si="3"/>
        <v>44039.583333333336</v>
      </c>
      <c r="C37" s="45">
        <v>3</v>
      </c>
      <c r="D37" s="83">
        <v>1183.8</v>
      </c>
      <c r="E37" s="84">
        <v>217.88</v>
      </c>
      <c r="F37" s="75">
        <f t="shared" si="4"/>
        <v>3.8801162961158032E-3</v>
      </c>
      <c r="G37" s="75">
        <f t="shared" si="5"/>
        <v>3.737847451198921E-3</v>
      </c>
      <c r="H37" s="99">
        <v>0.58333333333333337</v>
      </c>
      <c r="I37" s="76">
        <f>jar_information!M22</f>
        <v>44020.5</v>
      </c>
      <c r="J37" s="77">
        <f t="shared" si="1"/>
        <v>19.083333333335759</v>
      </c>
      <c r="K37" s="77">
        <f t="shared" si="6"/>
        <v>458.00000000005821</v>
      </c>
      <c r="L37" s="78">
        <f>jar_information!H22</f>
        <v>1189.984962406015</v>
      </c>
      <c r="M37" s="77">
        <f t="shared" si="7"/>
        <v>4.6172800447643301</v>
      </c>
      <c r="N37" s="77">
        <f t="shared" si="8"/>
        <v>8.4496224819187251</v>
      </c>
      <c r="O37" s="79">
        <f t="shared" si="2"/>
        <v>2.3044424950687432</v>
      </c>
      <c r="P37" s="80">
        <f t="shared" si="9"/>
        <v>0.5797394439709892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3880.1162961158034</v>
      </c>
      <c r="U37" s="7">
        <f t="shared" si="12"/>
        <v>0.38801162961158031</v>
      </c>
      <c r="V37" s="93">
        <f t="shared" si="13"/>
        <v>5.0315338320271845E-3</v>
      </c>
    </row>
    <row r="38" spans="1:24" x14ac:dyDescent="0.25">
      <c r="A38" t="s">
        <v>178</v>
      </c>
      <c r="B38" s="72">
        <f t="shared" si="3"/>
        <v>44039.583333333336</v>
      </c>
      <c r="C38" s="45">
        <v>5</v>
      </c>
      <c r="D38" s="83">
        <v>776.9</v>
      </c>
      <c r="E38" s="84">
        <v>150.56</v>
      </c>
      <c r="F38" s="75">
        <f t="shared" si="4"/>
        <v>1.5234343603534788E-3</v>
      </c>
      <c r="G38" s="75">
        <f t="shared" si="5"/>
        <v>1.5320896469036324E-3</v>
      </c>
      <c r="H38" s="99">
        <v>0.58333333333333337</v>
      </c>
      <c r="I38" s="76">
        <f>jar_information!M23</f>
        <v>44020.5</v>
      </c>
      <c r="J38" s="77">
        <f t="shared" si="1"/>
        <v>19.083333333335759</v>
      </c>
      <c r="K38" s="77">
        <f t="shared" si="6"/>
        <v>458.00000000005821</v>
      </c>
      <c r="L38" s="78">
        <f>jar_information!H23</f>
        <v>1168.4005979073243</v>
      </c>
      <c r="M38" s="77">
        <f t="shared" si="7"/>
        <v>1.7799816175095666</v>
      </c>
      <c r="N38" s="77">
        <f t="shared" si="8"/>
        <v>3.2573663600425071</v>
      </c>
      <c r="O38" s="79">
        <f t="shared" si="2"/>
        <v>0.88837264364795643</v>
      </c>
      <c r="P38" s="80">
        <f t="shared" si="9"/>
        <v>0.22656779009987338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1523.4343603534787</v>
      </c>
      <c r="U38" s="7">
        <f t="shared" si="12"/>
        <v>0.15234343603534789</v>
      </c>
      <c r="V38" s="93">
        <f t="shared" si="13"/>
        <v>1.939678261239833E-3</v>
      </c>
    </row>
    <row r="39" spans="1:24" x14ac:dyDescent="0.25">
      <c r="A39" t="s">
        <v>179</v>
      </c>
      <c r="B39" s="72">
        <f t="shared" si="3"/>
        <v>44039.583333333336</v>
      </c>
      <c r="C39" s="45">
        <v>3</v>
      </c>
      <c r="D39" s="83">
        <v>1236.8</v>
      </c>
      <c r="E39" s="84">
        <v>225.45</v>
      </c>
      <c r="F39" s="75">
        <f t="shared" si="4"/>
        <v>4.0547934367635803E-3</v>
      </c>
      <c r="G39" s="75">
        <f t="shared" si="5"/>
        <v>3.8710269049591949E-3</v>
      </c>
      <c r="H39" s="99">
        <v>0.58333333333333337</v>
      </c>
      <c r="I39" s="76">
        <f>jar_information!M24</f>
        <v>44020.5</v>
      </c>
      <c r="J39" s="77">
        <f t="shared" si="1"/>
        <v>19.083333333335759</v>
      </c>
      <c r="K39" s="77">
        <f t="shared" si="6"/>
        <v>458.00000000005821</v>
      </c>
      <c r="L39" s="78">
        <f>jar_information!H24</f>
        <v>1147.072808320951</v>
      </c>
      <c r="M39" s="77">
        <f t="shared" si="7"/>
        <v>4.6511432946697608</v>
      </c>
      <c r="N39" s="77">
        <f t="shared" si="8"/>
        <v>8.5115922292456627</v>
      </c>
      <c r="O39" s="79">
        <f t="shared" si="2"/>
        <v>2.3213433352488169</v>
      </c>
      <c r="P39" s="80">
        <f t="shared" si="9"/>
        <v>0.60018980949401779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4054.7934367635803</v>
      </c>
      <c r="U39" s="7">
        <f t="shared" si="12"/>
        <v>0.40547934367635802</v>
      </c>
      <c r="V39" s="93">
        <f t="shared" si="13"/>
        <v>5.0684352298002661E-3</v>
      </c>
    </row>
    <row r="40" spans="1:24" x14ac:dyDescent="0.25">
      <c r="A40" t="s">
        <v>180</v>
      </c>
      <c r="B40" s="72">
        <f t="shared" si="3"/>
        <v>44039.583333333336</v>
      </c>
      <c r="C40" s="45">
        <v>3</v>
      </c>
      <c r="D40" s="83">
        <v>985.76</v>
      </c>
      <c r="E40" s="84">
        <v>203.64</v>
      </c>
      <c r="F40" s="75">
        <f t="shared" si="4"/>
        <v>3.2274170332122999E-3</v>
      </c>
      <c r="G40" s="75">
        <f t="shared" si="5"/>
        <v>3.4873222964371888E-3</v>
      </c>
      <c r="H40" s="99">
        <v>0.58333333333333337</v>
      </c>
      <c r="I40" s="76">
        <f>jar_information!M25</f>
        <v>44020.5</v>
      </c>
      <c r="J40" s="77">
        <f t="shared" si="1"/>
        <v>19.083333333335759</v>
      </c>
      <c r="K40" s="77">
        <f t="shared" si="6"/>
        <v>458.00000000005821</v>
      </c>
      <c r="L40" s="78">
        <f>jar_information!H25</f>
        <v>1179.1604197901049</v>
      </c>
      <c r="M40" s="77">
        <f t="shared" si="7"/>
        <v>3.8056424237203506</v>
      </c>
      <c r="N40" s="77">
        <f t="shared" si="8"/>
        <v>6.9643256354082421</v>
      </c>
      <c r="O40" s="79">
        <f t="shared" si="2"/>
        <v>1.8993615369295205</v>
      </c>
      <c r="P40" s="80">
        <f t="shared" si="9"/>
        <v>0.48110667241317395</v>
      </c>
      <c r="Q40" s="81"/>
      <c r="R40" s="81">
        <f t="shared" si="10"/>
        <v>0</v>
      </c>
      <c r="S40" s="81">
        <f>R40/O40*100</f>
        <v>0</v>
      </c>
      <c r="T40" s="82">
        <f t="shared" si="11"/>
        <v>3227.4170332122999</v>
      </c>
      <c r="U40" s="7">
        <f t="shared" si="12"/>
        <v>0.32274170332122998</v>
      </c>
      <c r="V40" s="93">
        <f t="shared" si="13"/>
        <v>4.1470775915486442E-3</v>
      </c>
    </row>
    <row r="41" spans="1:24" x14ac:dyDescent="0.25">
      <c r="A41" t="s">
        <v>181</v>
      </c>
      <c r="B41" s="72">
        <f t="shared" si="3"/>
        <v>44039.583333333336</v>
      </c>
      <c r="C41" s="45">
        <v>5</v>
      </c>
      <c r="D41" s="83">
        <v>932.86</v>
      </c>
      <c r="E41" s="84">
        <v>188.39</v>
      </c>
      <c r="F41" s="75">
        <f t="shared" si="4"/>
        <v>1.8318416832451079E-3</v>
      </c>
      <c r="G41" s="75">
        <f t="shared" si="5"/>
        <v>1.9314168914810043E-3</v>
      </c>
      <c r="H41" s="99">
        <v>0.58333333333333337</v>
      </c>
      <c r="I41" s="76">
        <f>jar_information!M26</f>
        <v>44020.5</v>
      </c>
      <c r="J41" s="77">
        <f t="shared" si="1"/>
        <v>19.083333333335759</v>
      </c>
      <c r="K41" s="77">
        <f t="shared" si="6"/>
        <v>458.00000000005821</v>
      </c>
      <c r="L41" s="78">
        <f>jar_information!H26</f>
        <v>1179.1604197901049</v>
      </c>
      <c r="M41" s="77">
        <f t="shared" si="7"/>
        <v>2.1600352082043139</v>
      </c>
      <c r="N41" s="77">
        <f t="shared" si="8"/>
        <v>3.9528644310138947</v>
      </c>
      <c r="O41" s="79">
        <f t="shared" si="2"/>
        <v>1.0780539357310621</v>
      </c>
      <c r="P41" s="80">
        <f t="shared" si="9"/>
        <v>0.27307015100450716</v>
      </c>
      <c r="Q41" s="81"/>
      <c r="R41" s="81">
        <f t="shared" si="10"/>
        <v>0</v>
      </c>
      <c r="S41" s="81">
        <f>R41/O41*100</f>
        <v>0</v>
      </c>
      <c r="T41" s="82">
        <f t="shared" si="11"/>
        <v>1831.841683245108</v>
      </c>
      <c r="U41" s="7">
        <f t="shared" si="12"/>
        <v>0.18318416832451079</v>
      </c>
      <c r="V41" s="93">
        <f t="shared" si="13"/>
        <v>2.3538295539976529E-3</v>
      </c>
    </row>
    <row r="42" spans="1:24" x14ac:dyDescent="0.25">
      <c r="A42" t="s">
        <v>182</v>
      </c>
      <c r="B42" s="72">
        <f t="shared" si="3"/>
        <v>44039.583333333336</v>
      </c>
      <c r="C42" s="163">
        <v>1</v>
      </c>
      <c r="D42" s="83">
        <v>1022.3</v>
      </c>
      <c r="E42" s="84">
        <v>189.95</v>
      </c>
      <c r="F42" s="75">
        <f t="shared" si="4"/>
        <v>1.0043536159218207E-2</v>
      </c>
      <c r="G42" s="75">
        <f t="shared" si="5"/>
        <v>9.7394199717508716E-3</v>
      </c>
      <c r="H42" s="99">
        <v>0.58333333333333337</v>
      </c>
      <c r="I42" s="76">
        <f>jar_information!M27</f>
        <v>44020.5</v>
      </c>
      <c r="J42" s="77">
        <f t="shared" si="1"/>
        <v>19.083333333335759</v>
      </c>
      <c r="K42" s="77">
        <f t="shared" si="6"/>
        <v>458.00000000005821</v>
      </c>
      <c r="L42" s="78">
        <f>jar_information!H27</f>
        <v>1173.7724550898204</v>
      </c>
      <c r="M42" s="77">
        <f t="shared" si="7"/>
        <v>11.78882609538894</v>
      </c>
      <c r="N42" s="77">
        <f t="shared" si="8"/>
        <v>21.573551754561759</v>
      </c>
      <c r="O42" s="79">
        <f t="shared" si="2"/>
        <v>5.8836959330622971</v>
      </c>
      <c r="P42" s="80">
        <f t="shared" si="9"/>
        <v>1.495437517420902</v>
      </c>
      <c r="Q42" s="81"/>
      <c r="R42" s="81">
        <f t="shared" si="10"/>
        <v>0</v>
      </c>
      <c r="S42" s="81">
        <f t="shared" si="14"/>
        <v>0</v>
      </c>
      <c r="T42" s="82">
        <f t="shared" si="11"/>
        <v>10043.536159218207</v>
      </c>
      <c r="U42" s="7">
        <f t="shared" si="12"/>
        <v>1.0043536159218207</v>
      </c>
      <c r="V42" s="93">
        <f t="shared" si="13"/>
        <v>1.2846497670440065E-2</v>
      </c>
      <c r="W42" s="136">
        <v>44039.625</v>
      </c>
      <c r="X42" t="s">
        <v>236</v>
      </c>
    </row>
    <row r="43" spans="1:24" x14ac:dyDescent="0.25">
      <c r="A43" t="s">
        <v>183</v>
      </c>
      <c r="B43" s="72">
        <f t="shared" si="3"/>
        <v>44039.583333333336</v>
      </c>
      <c r="C43" s="45">
        <v>2</v>
      </c>
      <c r="D43" s="83">
        <v>1052.2</v>
      </c>
      <c r="E43" s="84">
        <v>200.58</v>
      </c>
      <c r="F43" s="75">
        <f t="shared" si="4"/>
        <v>5.1695844901384017E-3</v>
      </c>
      <c r="G43" s="75">
        <f t="shared" si="5"/>
        <v>5.1502313055858161E-3</v>
      </c>
      <c r="H43" s="99">
        <v>0.58333333333333337</v>
      </c>
      <c r="I43" s="76">
        <f>jar_information!M28</f>
        <v>44020.5</v>
      </c>
      <c r="J43" s="77">
        <f t="shared" si="1"/>
        <v>19.083333333335759</v>
      </c>
      <c r="K43" s="77">
        <f t="shared" si="6"/>
        <v>458.00000000005821</v>
      </c>
      <c r="L43" s="78">
        <f>jar_information!H28</f>
        <v>1173.7724550898204</v>
      </c>
      <c r="M43" s="77">
        <f t="shared" si="7"/>
        <v>6.0679158787840093</v>
      </c>
      <c r="N43" s="77">
        <f t="shared" si="8"/>
        <v>11.104286058174738</v>
      </c>
      <c r="O43" s="79">
        <f t="shared" si="2"/>
        <v>3.0284416522294739</v>
      </c>
      <c r="P43" s="80">
        <f t="shared" si="9"/>
        <v>0.76972795970218733</v>
      </c>
      <c r="Q43" s="81"/>
      <c r="R43" s="81">
        <f t="shared" si="10"/>
        <v>0</v>
      </c>
      <c r="S43" s="81">
        <f t="shared" si="14"/>
        <v>0</v>
      </c>
      <c r="T43" s="82">
        <f t="shared" si="11"/>
        <v>5169.5844901384016</v>
      </c>
      <c r="U43" s="7">
        <f t="shared" si="12"/>
        <v>0.51695844901384014</v>
      </c>
      <c r="V43" s="93">
        <f t="shared" si="13"/>
        <v>6.6123180179674433E-3</v>
      </c>
    </row>
    <row r="44" spans="1:24" ht="15.75" thickBot="1" x14ac:dyDescent="0.3">
      <c r="A44" t="s">
        <v>184</v>
      </c>
      <c r="B44" s="72">
        <f t="shared" si="3"/>
        <v>44039.583333333336</v>
      </c>
      <c r="C44" s="45">
        <v>3</v>
      </c>
      <c r="D44" s="129">
        <v>1298.2</v>
      </c>
      <c r="E44" s="130">
        <v>242.15</v>
      </c>
      <c r="F44" s="75">
        <f t="shared" si="4"/>
        <v>4.2571552563064764E-3</v>
      </c>
      <c r="G44" s="75">
        <f t="shared" si="5"/>
        <v>4.1648309839283602E-3</v>
      </c>
      <c r="H44" s="99">
        <v>0.58333333333333337</v>
      </c>
      <c r="I44" s="76">
        <f>jar_information!M29</f>
        <v>44020.5</v>
      </c>
      <c r="J44" s="77">
        <f t="shared" si="1"/>
        <v>19.083333333335759</v>
      </c>
      <c r="K44" s="77">
        <f t="shared" si="6"/>
        <v>458.00000000005821</v>
      </c>
      <c r="L44" s="78">
        <f>jar_information!H29</f>
        <v>1173.7724550898204</v>
      </c>
      <c r="M44" s="77">
        <f t="shared" si="7"/>
        <v>4.9969315768933864</v>
      </c>
      <c r="N44" s="77">
        <f t="shared" si="8"/>
        <v>9.1443847857148981</v>
      </c>
      <c r="O44" s="79">
        <f t="shared" si="2"/>
        <v>2.4939231233767902</v>
      </c>
      <c r="P44" s="80">
        <f t="shared" si="9"/>
        <v>0.63387133643394566</v>
      </c>
      <c r="Q44" s="81"/>
      <c r="R44" s="81">
        <f t="shared" si="10"/>
        <v>0</v>
      </c>
      <c r="S44" s="81">
        <f>R44/O44*100</f>
        <v>0</v>
      </c>
      <c r="T44" s="82">
        <f t="shared" si="11"/>
        <v>4257.1552563064761</v>
      </c>
      <c r="U44" s="7">
        <f t="shared" si="12"/>
        <v>0.42571552563064763</v>
      </c>
      <c r="V44" s="93">
        <f t="shared" si="13"/>
        <v>5.445246994271776E-3</v>
      </c>
    </row>
    <row r="46" spans="1:24" x14ac:dyDescent="0.25">
      <c r="C46" s="65" t="s">
        <v>84</v>
      </c>
      <c r="D46" s="68" t="s">
        <v>85</v>
      </c>
      <c r="E46" s="68" t="s">
        <v>86</v>
      </c>
      <c r="F46" s="68" t="s">
        <v>86</v>
      </c>
      <c r="G46" s="68" t="s">
        <v>86</v>
      </c>
    </row>
    <row r="47" spans="1:24" x14ac:dyDescent="0.25">
      <c r="C47" s="69" t="s">
        <v>95</v>
      </c>
      <c r="D47" s="69" t="s">
        <v>95</v>
      </c>
      <c r="E47" s="69" t="s">
        <v>96</v>
      </c>
      <c r="F47" s="69" t="s">
        <v>95</v>
      </c>
      <c r="G47" s="69" t="s">
        <v>97</v>
      </c>
    </row>
    <row r="48" spans="1:24" x14ac:dyDescent="0.25">
      <c r="A48" t="s">
        <v>159</v>
      </c>
      <c r="C48" s="79">
        <v>1.0305859881217794</v>
      </c>
      <c r="D48" s="80">
        <v>0.27664465939622573</v>
      </c>
      <c r="E48" s="81">
        <v>504.3</v>
      </c>
      <c r="F48" s="81">
        <v>1.6024785510009534</v>
      </c>
      <c r="G48" s="81">
        <v>155.49197926913754</v>
      </c>
    </row>
    <row r="49" spans="1:7" x14ac:dyDescent="0.25">
      <c r="A49" t="s">
        <v>160</v>
      </c>
      <c r="C49" s="79">
        <v>0.74112581693448454</v>
      </c>
      <c r="D49" s="80">
        <v>0.20026333092422485</v>
      </c>
      <c r="E49" s="81">
        <v>221</v>
      </c>
      <c r="F49" s="81">
        <v>0.70225611693676515</v>
      </c>
      <c r="G49" s="81">
        <v>94.755316963792197</v>
      </c>
    </row>
    <row r="50" spans="1:7" x14ac:dyDescent="0.25">
      <c r="A50" t="s">
        <v>162</v>
      </c>
      <c r="C50" s="79">
        <v>1.3326221496900876</v>
      </c>
      <c r="D50" s="80">
        <v>0.3636869991496004</v>
      </c>
      <c r="E50" s="81">
        <v>389.6</v>
      </c>
      <c r="F50" s="81">
        <v>1.2380044486812838</v>
      </c>
      <c r="G50" s="81">
        <v>92.899885310265333</v>
      </c>
    </row>
    <row r="51" spans="1:7" x14ac:dyDescent="0.25">
      <c r="A51" t="s">
        <v>180</v>
      </c>
      <c r="C51" s="79">
        <v>1.5984156785231762</v>
      </c>
      <c r="D51" s="80">
        <v>0.43191593204322748</v>
      </c>
      <c r="E51" s="81">
        <v>450</v>
      </c>
      <c r="F51" s="81">
        <v>1.4299332697807436</v>
      </c>
      <c r="G51" s="81">
        <v>89.459412153783518</v>
      </c>
    </row>
    <row r="52" spans="1:7" x14ac:dyDescent="0.25">
      <c r="A52" t="s">
        <v>181</v>
      </c>
      <c r="C52" s="79">
        <v>0.87964732838044657</v>
      </c>
      <c r="D52" s="80">
        <v>0.23457262090145242</v>
      </c>
      <c r="E52" s="81">
        <v>253</v>
      </c>
      <c r="F52" s="81">
        <v>0.80394026056561807</v>
      </c>
      <c r="G52" s="81">
        <v>91.393474933389982</v>
      </c>
    </row>
    <row r="53" spans="1:7" x14ac:dyDescent="0.25">
      <c r="A53" t="s">
        <v>184</v>
      </c>
      <c r="C53" s="79">
        <v>1.172007823173435</v>
      </c>
      <c r="D53" s="80">
        <v>0.31564870932433586</v>
      </c>
      <c r="E53" s="81">
        <v>266.5</v>
      </c>
      <c r="F53" s="81">
        <v>0.84683825865904039</v>
      </c>
      <c r="G53" s="81">
        <v>72.255341808731615</v>
      </c>
    </row>
  </sheetData>
  <conditionalFormatting sqref="O18:O44">
    <cfRule type="cellIs" dxfId="9" priority="3" operator="greaterThan">
      <formula>4</formula>
    </cfRule>
    <cfRule type="cellIs" dxfId="8" priority="4" operator="between">
      <formula>2</formula>
      <formula>3.9</formula>
    </cfRule>
  </conditionalFormatting>
  <conditionalFormatting sqref="C48:C53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" sqref="H2:H28"/>
    </sheetView>
  </sheetViews>
  <sheetFormatPr baseColWidth="10" defaultRowHeight="15" x14ac:dyDescent="0.25"/>
  <cols>
    <col min="1" max="1" width="17.7109375" bestFit="1" customWidth="1"/>
    <col min="2" max="2" width="14.140625" bestFit="1" customWidth="1"/>
    <col min="3" max="3" width="11.5703125" bestFit="1" customWidth="1"/>
    <col min="8" max="8" width="30" bestFit="1" customWidth="1"/>
  </cols>
  <sheetData>
    <row r="1" spans="1:9" x14ac:dyDescent="0.25">
      <c r="A1" s="123" t="s">
        <v>124</v>
      </c>
      <c r="B1" s="123" t="s">
        <v>125</v>
      </c>
      <c r="C1" s="123" t="s">
        <v>126</v>
      </c>
      <c r="D1" s="123" t="s">
        <v>127</v>
      </c>
      <c r="E1" s="123" t="s">
        <v>128</v>
      </c>
      <c r="F1" s="123"/>
    </row>
    <row r="2" spans="1:9" x14ac:dyDescent="0.25">
      <c r="A2" s="123" t="s">
        <v>129</v>
      </c>
      <c r="B2" s="123"/>
      <c r="C2" s="123"/>
      <c r="D2" s="123"/>
      <c r="E2" s="123"/>
      <c r="F2" s="124"/>
      <c r="G2">
        <v>1</v>
      </c>
      <c r="H2" t="str">
        <f>CONCATENATE(G2,"_",A2,I2)</f>
        <v>1_GRrf_comp_0-10_2019_rep</v>
      </c>
      <c r="I2" t="s">
        <v>202</v>
      </c>
    </row>
    <row r="3" spans="1:9" x14ac:dyDescent="0.25">
      <c r="A3" s="123" t="s">
        <v>130</v>
      </c>
      <c r="B3" s="123"/>
      <c r="C3" s="123"/>
      <c r="D3" s="123"/>
      <c r="E3" s="123"/>
      <c r="F3" s="124"/>
      <c r="G3">
        <v>2</v>
      </c>
      <c r="H3" t="str">
        <f t="shared" ref="H3:H7" si="0">CONCATENATE(G3,"_",A3,I3)</f>
        <v>2_GRrf_comp_10-20_2019_rep</v>
      </c>
      <c r="I3" t="s">
        <v>202</v>
      </c>
    </row>
    <row r="4" spans="1:9" x14ac:dyDescent="0.25">
      <c r="A4" s="123" t="s">
        <v>131</v>
      </c>
      <c r="B4" s="123"/>
      <c r="C4" s="123"/>
      <c r="D4" s="123"/>
      <c r="E4" s="123"/>
      <c r="F4" s="124"/>
      <c r="G4">
        <v>3</v>
      </c>
      <c r="H4" t="str">
        <f t="shared" si="0"/>
        <v>3_GRrf_comp_20-30_2019_rep</v>
      </c>
      <c r="I4" t="s">
        <v>202</v>
      </c>
    </row>
    <row r="5" spans="1:9" x14ac:dyDescent="0.25">
      <c r="A5" s="123" t="s">
        <v>132</v>
      </c>
      <c r="B5" s="123"/>
      <c r="C5" s="123"/>
      <c r="D5" s="123"/>
      <c r="E5" s="123"/>
      <c r="F5" s="124"/>
      <c r="G5">
        <v>4</v>
      </c>
      <c r="H5" t="str">
        <f t="shared" si="0"/>
        <v>4_GRwf_comp_0-10_2019_rep</v>
      </c>
      <c r="I5" t="s">
        <v>202</v>
      </c>
    </row>
    <row r="6" spans="1:9" x14ac:dyDescent="0.25">
      <c r="A6" s="123" t="s">
        <v>133</v>
      </c>
      <c r="B6" s="123"/>
      <c r="C6" s="123"/>
      <c r="D6" s="123"/>
      <c r="E6" s="123"/>
      <c r="F6" s="124"/>
      <c r="G6">
        <v>5</v>
      </c>
      <c r="H6" t="str">
        <f t="shared" si="0"/>
        <v>5_GRwf_comp_10-20_2019_rep</v>
      </c>
      <c r="I6" t="s">
        <v>202</v>
      </c>
    </row>
    <row r="7" spans="1:9" x14ac:dyDescent="0.25">
      <c r="A7" s="123" t="s">
        <v>134</v>
      </c>
      <c r="B7" s="123"/>
      <c r="C7" s="123"/>
      <c r="D7" s="123"/>
      <c r="E7" s="123"/>
      <c r="F7" s="124"/>
      <c r="G7">
        <v>6</v>
      </c>
      <c r="H7" t="str">
        <f t="shared" si="0"/>
        <v>6_GRwf_comp_20-30_2019_rep</v>
      </c>
      <c r="I7" t="s">
        <v>202</v>
      </c>
    </row>
    <row r="8" spans="1:9" x14ac:dyDescent="0.25">
      <c r="A8" s="123" t="s">
        <v>135</v>
      </c>
      <c r="B8" s="123"/>
      <c r="C8" s="123"/>
      <c r="D8" s="123"/>
      <c r="E8" s="123"/>
      <c r="F8" s="124"/>
      <c r="G8">
        <v>7</v>
      </c>
      <c r="H8" t="str">
        <f t="shared" ref="H8:H28" si="1">CONCATENATE(G8,"_",A8,I8)</f>
        <v>7_GRpp_comp_0-10_2019_rep</v>
      </c>
      <c r="I8" t="s">
        <v>202</v>
      </c>
    </row>
    <row r="9" spans="1:9" x14ac:dyDescent="0.25">
      <c r="A9" s="123" t="s">
        <v>136</v>
      </c>
      <c r="B9" s="123"/>
      <c r="C9" s="123"/>
      <c r="D9" s="123"/>
      <c r="E9" s="123"/>
      <c r="F9" s="124"/>
      <c r="G9">
        <v>8</v>
      </c>
      <c r="H9" t="str">
        <f t="shared" si="1"/>
        <v>8_GRpp_comp_10-20_2019_rep</v>
      </c>
      <c r="I9" t="s">
        <v>202</v>
      </c>
    </row>
    <row r="10" spans="1:9" x14ac:dyDescent="0.25">
      <c r="A10" s="123" t="s">
        <v>137</v>
      </c>
      <c r="B10" s="123"/>
      <c r="C10" s="123"/>
      <c r="D10" s="123"/>
      <c r="E10" s="123"/>
      <c r="F10" s="124"/>
      <c r="G10">
        <v>9</v>
      </c>
      <c r="H10" t="str">
        <f t="shared" si="1"/>
        <v>9_GRpp_comp_20-30_2019_rep</v>
      </c>
      <c r="I10" t="s">
        <v>202</v>
      </c>
    </row>
    <row r="11" spans="1:9" x14ac:dyDescent="0.25">
      <c r="A11" s="123" t="s">
        <v>138</v>
      </c>
      <c r="B11" s="123"/>
      <c r="C11" s="123"/>
      <c r="D11" s="123"/>
      <c r="E11" s="123"/>
      <c r="F11" s="124"/>
      <c r="G11">
        <v>10</v>
      </c>
      <c r="H11" t="str">
        <f t="shared" si="1"/>
        <v>10_ANrf_comp_0-10_2019_rep</v>
      </c>
      <c r="I11" t="s">
        <v>202</v>
      </c>
    </row>
    <row r="12" spans="1:9" x14ac:dyDescent="0.25">
      <c r="A12" s="123" t="s">
        <v>139</v>
      </c>
      <c r="B12" s="123"/>
      <c r="C12" s="123"/>
      <c r="D12" s="123"/>
      <c r="E12" s="123"/>
      <c r="F12" s="124"/>
      <c r="G12">
        <v>11</v>
      </c>
      <c r="H12" t="str">
        <f t="shared" si="1"/>
        <v>11_ANrf_comp_10-20_2019_rep</v>
      </c>
      <c r="I12" t="s">
        <v>202</v>
      </c>
    </row>
    <row r="13" spans="1:9" x14ac:dyDescent="0.25">
      <c r="A13" s="123" t="s">
        <v>140</v>
      </c>
      <c r="B13" s="123"/>
      <c r="C13" s="123"/>
      <c r="D13" s="123"/>
      <c r="E13" s="123"/>
      <c r="F13" s="124"/>
      <c r="G13">
        <v>12</v>
      </c>
      <c r="H13" t="str">
        <f t="shared" si="1"/>
        <v>12_ANrf_comp_20-30_2019_rep</v>
      </c>
      <c r="I13" t="s">
        <v>202</v>
      </c>
    </row>
    <row r="14" spans="1:9" x14ac:dyDescent="0.25">
      <c r="A14" s="123" t="s">
        <v>141</v>
      </c>
      <c r="B14" s="123"/>
      <c r="C14" s="123"/>
      <c r="D14" s="123"/>
      <c r="E14" s="123"/>
      <c r="F14" s="124"/>
      <c r="G14">
        <v>13</v>
      </c>
      <c r="H14" t="str">
        <f t="shared" si="1"/>
        <v>13_ANwf_comp_0-10_2019_rep</v>
      </c>
      <c r="I14" t="s">
        <v>202</v>
      </c>
    </row>
    <row r="15" spans="1:9" x14ac:dyDescent="0.25">
      <c r="A15" s="123" t="s">
        <v>142</v>
      </c>
      <c r="B15" s="123"/>
      <c r="C15" s="123"/>
      <c r="D15" s="123"/>
      <c r="E15" s="123"/>
      <c r="F15" s="124"/>
      <c r="G15">
        <v>14</v>
      </c>
      <c r="H15" t="str">
        <f t="shared" si="1"/>
        <v>14_ANwf_comp_10-20_2019_rep</v>
      </c>
      <c r="I15" t="s">
        <v>202</v>
      </c>
    </row>
    <row r="16" spans="1:9" x14ac:dyDescent="0.25">
      <c r="A16" s="123" t="s">
        <v>143</v>
      </c>
      <c r="B16" s="123"/>
      <c r="C16" s="123"/>
      <c r="D16" s="123"/>
      <c r="E16" s="123"/>
      <c r="F16" s="124"/>
      <c r="G16">
        <v>15</v>
      </c>
      <c r="H16" t="str">
        <f t="shared" si="1"/>
        <v>15_ANwf_comp_20-30_2019_rep</v>
      </c>
      <c r="I16" t="s">
        <v>202</v>
      </c>
    </row>
    <row r="17" spans="1:9" x14ac:dyDescent="0.25">
      <c r="A17" s="123" t="s">
        <v>144</v>
      </c>
      <c r="B17" s="123"/>
      <c r="C17" s="123"/>
      <c r="D17" s="123"/>
      <c r="E17" s="123"/>
      <c r="F17" s="124"/>
      <c r="G17">
        <v>16</v>
      </c>
      <c r="H17" t="str">
        <f t="shared" si="1"/>
        <v>16_ANpp_comp_0-10_2019_rep</v>
      </c>
      <c r="I17" t="s">
        <v>202</v>
      </c>
    </row>
    <row r="18" spans="1:9" x14ac:dyDescent="0.25">
      <c r="A18" s="123" t="s">
        <v>145</v>
      </c>
      <c r="B18" s="123"/>
      <c r="C18" s="123"/>
      <c r="D18" s="123"/>
      <c r="E18" s="123"/>
      <c r="F18" s="124"/>
      <c r="G18">
        <v>17</v>
      </c>
      <c r="H18" t="str">
        <f t="shared" si="1"/>
        <v>17_ANpp_comp_10-20_2019_rep</v>
      </c>
      <c r="I18" t="s">
        <v>202</v>
      </c>
    </row>
    <row r="19" spans="1:9" x14ac:dyDescent="0.25">
      <c r="A19" s="123" t="s">
        <v>146</v>
      </c>
      <c r="B19" s="123"/>
      <c r="C19" s="123"/>
      <c r="D19" s="123"/>
      <c r="E19" s="123"/>
      <c r="F19" s="124"/>
      <c r="G19">
        <v>18</v>
      </c>
      <c r="H19" t="str">
        <f t="shared" si="1"/>
        <v>18_ANpp_comp_20-30_2019_rep</v>
      </c>
      <c r="I19" t="s">
        <v>202</v>
      </c>
    </row>
    <row r="20" spans="1:9" x14ac:dyDescent="0.25">
      <c r="A20" s="123" t="s">
        <v>147</v>
      </c>
      <c r="B20" s="123"/>
      <c r="C20" s="123"/>
      <c r="D20" s="123"/>
      <c r="E20" s="123"/>
      <c r="F20" s="124"/>
      <c r="G20">
        <v>19</v>
      </c>
      <c r="H20" t="str">
        <f t="shared" si="1"/>
        <v>19_BSrf_comp_0-10_2019_rep</v>
      </c>
      <c r="I20" t="s">
        <v>202</v>
      </c>
    </row>
    <row r="21" spans="1:9" x14ac:dyDescent="0.25">
      <c r="A21" s="123" t="s">
        <v>148</v>
      </c>
      <c r="B21" s="123"/>
      <c r="C21" s="123"/>
      <c r="D21" s="123"/>
      <c r="E21" s="123"/>
      <c r="F21" s="124"/>
      <c r="G21">
        <v>20</v>
      </c>
      <c r="H21" t="str">
        <f t="shared" si="1"/>
        <v>20_BSrf_comp_10-20_2019_rep</v>
      </c>
      <c r="I21" t="s">
        <v>202</v>
      </c>
    </row>
    <row r="22" spans="1:9" x14ac:dyDescent="0.25">
      <c r="A22" s="123" t="s">
        <v>149</v>
      </c>
      <c r="B22" s="123"/>
      <c r="C22" s="123"/>
      <c r="D22" s="123"/>
      <c r="E22" s="123"/>
      <c r="F22" s="124"/>
      <c r="G22">
        <v>21</v>
      </c>
      <c r="H22" t="str">
        <f t="shared" si="1"/>
        <v>21_BSrf_comp_20-30_2019_rep</v>
      </c>
      <c r="I22" t="s">
        <v>202</v>
      </c>
    </row>
    <row r="23" spans="1:9" x14ac:dyDescent="0.25">
      <c r="A23" s="123" t="s">
        <v>150</v>
      </c>
      <c r="B23" s="123"/>
      <c r="C23" s="123"/>
      <c r="D23" s="123"/>
      <c r="E23" s="123"/>
      <c r="F23" s="124"/>
      <c r="G23">
        <v>22</v>
      </c>
      <c r="H23" t="str">
        <f t="shared" si="1"/>
        <v>22_BSwf_comp_0-10_2019_rep</v>
      </c>
      <c r="I23" t="s">
        <v>202</v>
      </c>
    </row>
    <row r="24" spans="1:9" x14ac:dyDescent="0.25">
      <c r="A24" s="123" t="s">
        <v>151</v>
      </c>
      <c r="B24" s="123"/>
      <c r="C24" s="123"/>
      <c r="D24" s="123"/>
      <c r="E24" s="123"/>
      <c r="F24" s="124"/>
      <c r="G24">
        <v>23</v>
      </c>
      <c r="H24" t="str">
        <f t="shared" si="1"/>
        <v>23_BSwf_comp_10-20_2019_rep</v>
      </c>
      <c r="I24" t="s">
        <v>202</v>
      </c>
    </row>
    <row r="25" spans="1:9" x14ac:dyDescent="0.25">
      <c r="A25" s="123" t="s">
        <v>152</v>
      </c>
      <c r="B25" s="123"/>
      <c r="C25" s="123"/>
      <c r="D25" s="123"/>
      <c r="E25" s="123"/>
      <c r="F25" s="124"/>
      <c r="G25">
        <v>24</v>
      </c>
      <c r="H25" t="str">
        <f t="shared" si="1"/>
        <v>24_BSwf_comp_20-30_2019_rep</v>
      </c>
      <c r="I25" t="s">
        <v>202</v>
      </c>
    </row>
    <row r="26" spans="1:9" x14ac:dyDescent="0.25">
      <c r="A26" s="123" t="s">
        <v>153</v>
      </c>
      <c r="B26" s="123"/>
      <c r="C26" s="123"/>
      <c r="D26" s="123"/>
      <c r="E26" s="123"/>
      <c r="F26" s="124"/>
      <c r="G26">
        <v>25</v>
      </c>
      <c r="H26" t="str">
        <f t="shared" si="1"/>
        <v>25_BSpp_comp_0-10_2019_rep</v>
      </c>
      <c r="I26" t="s">
        <v>202</v>
      </c>
    </row>
    <row r="27" spans="1:9" x14ac:dyDescent="0.25">
      <c r="A27" s="123" t="s">
        <v>154</v>
      </c>
      <c r="B27" s="123"/>
      <c r="C27" s="123"/>
      <c r="D27" s="123"/>
      <c r="E27" s="123"/>
      <c r="F27" s="124"/>
      <c r="G27">
        <v>26</v>
      </c>
      <c r="H27" t="str">
        <f t="shared" si="1"/>
        <v>26_BSpp_comp_10-20_2019_rep</v>
      </c>
      <c r="I27" t="s">
        <v>202</v>
      </c>
    </row>
    <row r="28" spans="1:9" x14ac:dyDescent="0.25">
      <c r="A28" s="123" t="s">
        <v>155</v>
      </c>
      <c r="B28" s="123"/>
      <c r="C28" s="123"/>
      <c r="D28" s="123"/>
      <c r="E28" s="123"/>
      <c r="F28" s="124"/>
      <c r="G28">
        <v>27</v>
      </c>
      <c r="H28" t="str">
        <f t="shared" si="1"/>
        <v>27_BSpp_comp_20-30_2019_rep</v>
      </c>
      <c r="I28" t="s">
        <v>202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H18" sqref="H18:H44"/>
    </sheetView>
  </sheetViews>
  <sheetFormatPr baseColWidth="10" defaultRowHeight="15" x14ac:dyDescent="0.25"/>
  <sheetData>
    <row r="1" spans="1:24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 x14ac:dyDescent="0.25">
      <c r="A3" s="45">
        <v>5</v>
      </c>
      <c r="B3" s="53">
        <v>44041</v>
      </c>
      <c r="C3" s="54">
        <v>2992</v>
      </c>
      <c r="D3" s="43">
        <v>1521.5</v>
      </c>
      <c r="E3" s="55">
        <v>266.5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 x14ac:dyDescent="0.25">
      <c r="A4" s="45">
        <v>4.4000000000000004</v>
      </c>
      <c r="B4" s="53">
        <v>44041</v>
      </c>
      <c r="C4" s="54">
        <v>2992</v>
      </c>
      <c r="D4" s="55">
        <v>1364.8</v>
      </c>
      <c r="E4" s="55">
        <v>241.84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 x14ac:dyDescent="0.25">
      <c r="A5" s="45">
        <v>4</v>
      </c>
      <c r="B5" s="53">
        <v>44041</v>
      </c>
      <c r="C5" s="54">
        <v>2992</v>
      </c>
      <c r="D5" s="43">
        <v>1223.5</v>
      </c>
      <c r="E5" s="55">
        <v>231.22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 x14ac:dyDescent="0.25">
      <c r="A6" s="45">
        <v>3.4</v>
      </c>
      <c r="B6" s="53">
        <v>44041</v>
      </c>
      <c r="C6" s="54">
        <v>2992</v>
      </c>
      <c r="D6" s="55">
        <v>1064.5999999999999</v>
      </c>
      <c r="E6" s="55">
        <v>198.99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 x14ac:dyDescent="0.25">
      <c r="A7" s="45">
        <v>3</v>
      </c>
      <c r="B7" s="53">
        <v>44041</v>
      </c>
      <c r="C7" s="54">
        <v>2992</v>
      </c>
      <c r="D7" s="43">
        <v>929.29</v>
      </c>
      <c r="E7" s="55">
        <v>182.19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 x14ac:dyDescent="0.25">
      <c r="A8" s="45">
        <v>2.4</v>
      </c>
      <c r="B8" s="53">
        <v>44041</v>
      </c>
      <c r="C8" s="54">
        <v>2992</v>
      </c>
      <c r="D8" s="55">
        <v>747.96</v>
      </c>
      <c r="E8" s="55">
        <v>138.99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 x14ac:dyDescent="0.25">
      <c r="A9" s="45">
        <v>2</v>
      </c>
      <c r="B9" s="53">
        <v>44041</v>
      </c>
      <c r="C9" s="54">
        <v>2992</v>
      </c>
      <c r="D9" s="43">
        <v>632.46</v>
      </c>
      <c r="E9" s="55">
        <v>117.91</v>
      </c>
      <c r="F9" s="56">
        <f t="shared" si="0"/>
        <v>5.984</v>
      </c>
      <c r="G9" s="59" t="s">
        <v>70</v>
      </c>
      <c r="H9" s="59"/>
      <c r="I9" s="60">
        <f>SLOPE(F3:F15,D3:D15)</f>
        <v>9.6812453381827888E-3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 x14ac:dyDescent="0.25">
      <c r="A10" s="45">
        <v>1.4</v>
      </c>
      <c r="B10" s="53">
        <v>44041</v>
      </c>
      <c r="C10" s="54">
        <v>2992</v>
      </c>
      <c r="D10" s="43">
        <v>440.63</v>
      </c>
      <c r="E10" s="55">
        <v>86.703999999999994</v>
      </c>
      <c r="F10" s="56">
        <f t="shared" si="0"/>
        <v>4.1887999999999996</v>
      </c>
      <c r="G10" s="59" t="s">
        <v>71</v>
      </c>
      <c r="H10" s="59"/>
      <c r="I10" s="60">
        <f>INTERCEPT(F3:F15,D3:D15)</f>
        <v>9.4015171806578479E-3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 x14ac:dyDescent="0.25">
      <c r="A11" s="45">
        <v>1</v>
      </c>
      <c r="B11" s="53">
        <v>44041</v>
      </c>
      <c r="C11" s="54">
        <v>2992</v>
      </c>
      <c r="D11" s="43">
        <v>326.06</v>
      </c>
      <c r="E11" s="55">
        <v>59.651000000000003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 x14ac:dyDescent="0.25">
      <c r="A12" s="61">
        <v>0.4</v>
      </c>
      <c r="B12" s="53">
        <v>44041</v>
      </c>
      <c r="C12" s="54">
        <v>2992</v>
      </c>
      <c r="D12" s="61">
        <v>105.82</v>
      </c>
      <c r="E12" s="61">
        <v>25.873999999999999</v>
      </c>
      <c r="F12" s="56">
        <f t="shared" si="0"/>
        <v>1.1968000000000001</v>
      </c>
      <c r="G12" s="62" t="s">
        <v>72</v>
      </c>
      <c r="H12" s="62"/>
      <c r="I12" s="63">
        <f>SLOPE(F3:F15,E3:E15)</f>
        <v>5.4001484993146921E-2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 x14ac:dyDescent="0.25">
      <c r="A13" s="61">
        <v>0.2</v>
      </c>
      <c r="B13" s="53">
        <v>44041</v>
      </c>
      <c r="C13" s="54">
        <v>2992</v>
      </c>
      <c r="D13" s="61">
        <v>47.170999999999999</v>
      </c>
      <c r="E13" s="61">
        <v>13.002000000000001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-0.23426414758520764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 x14ac:dyDescent="0.25">
      <c r="A14" s="61">
        <v>0.1</v>
      </c>
      <c r="B14" s="53">
        <v>44041</v>
      </c>
      <c r="C14" s="54">
        <v>2992</v>
      </c>
      <c r="D14" s="61">
        <v>20.681000000000001</v>
      </c>
      <c r="E14" s="61">
        <v>6.1050000000000004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 x14ac:dyDescent="0.25">
      <c r="A15" s="61">
        <v>0</v>
      </c>
      <c r="B15" s="53">
        <v>44041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 x14ac:dyDescent="0.25">
      <c r="A18" s="29" t="s">
        <v>158</v>
      </c>
      <c r="B18" s="72">
        <f>$B$3+H18</f>
        <v>44041.708333333336</v>
      </c>
      <c r="C18" s="45">
        <v>3</v>
      </c>
      <c r="D18" s="73">
        <v>1060.7</v>
      </c>
      <c r="E18" s="74"/>
      <c r="F18" s="75">
        <f>((I$9*D18)+I$10)/C18/1000</f>
        <v>3.4260994824637141E-3</v>
      </c>
      <c r="G18" s="75">
        <f>((I$12*E18)+I$13)/C18/1000</f>
        <v>-7.8088049195069217E-5</v>
      </c>
      <c r="H18" s="99">
        <v>0.70833333333333337</v>
      </c>
      <c r="I18" s="76">
        <f>jar_information!M3</f>
        <v>44020.5</v>
      </c>
      <c r="J18" s="77">
        <f t="shared" ref="J18:J44" si="1">B18-I18</f>
        <v>21.208333333335759</v>
      </c>
      <c r="K18" s="77">
        <f>J18*24</f>
        <v>509.00000000005821</v>
      </c>
      <c r="L18" s="78">
        <f>jar_information!H3</f>
        <v>1189.984962406015</v>
      </c>
      <c r="M18" s="77">
        <f>F18*L18</f>
        <v>4.0770068638388501</v>
      </c>
      <c r="N18" s="77">
        <f>M18*1.83</f>
        <v>7.4609225608250958</v>
      </c>
      <c r="O18" s="79">
        <f t="shared" ref="O18:O44" si="2">N18*(12/(12+(16*2)))</f>
        <v>2.0347970620432076</v>
      </c>
      <c r="P18" s="80">
        <f>O18*(400/(400+L18))</f>
        <v>0.51190347334205955</v>
      </c>
      <c r="Q18" s="81"/>
      <c r="R18" s="81">
        <f>Q18/314.7</f>
        <v>0</v>
      </c>
      <c r="S18" s="81">
        <f>R18/P18*100</f>
        <v>0</v>
      </c>
      <c r="T18" s="82">
        <f>F18*1000000</f>
        <v>3426.0994824637141</v>
      </c>
      <c r="U18" s="7">
        <f>M18/L18*100</f>
        <v>0.34260994824637142</v>
      </c>
      <c r="V18" s="93">
        <f>O18/K18</f>
        <v>3.9976366641315811E-3</v>
      </c>
    </row>
    <row r="19" spans="1:24" x14ac:dyDescent="0.25">
      <c r="A19" s="29" t="s">
        <v>159</v>
      </c>
      <c r="B19" s="72">
        <f t="shared" ref="B19:B44" si="3">$B$3+H19</f>
        <v>44041.708333333336</v>
      </c>
      <c r="C19" s="45">
        <v>3</v>
      </c>
      <c r="D19" s="83">
        <v>641.65</v>
      </c>
      <c r="E19" s="84"/>
      <c r="F19" s="75">
        <f t="shared" ref="F19:F44" si="4">((I$9*D19)+I$10)/C19/1000</f>
        <v>2.073790862808548E-3</v>
      </c>
      <c r="G19" s="75">
        <f t="shared" ref="G19:G44" si="5">((I$12*E19)+I$13)/C19/1000</f>
        <v>-7.8088049195069217E-5</v>
      </c>
      <c r="H19" s="99">
        <v>0.70833333333333337</v>
      </c>
      <c r="I19" s="76">
        <f>jar_information!M4</f>
        <v>44020.5</v>
      </c>
      <c r="J19" s="77">
        <f t="shared" si="1"/>
        <v>21.208333333335759</v>
      </c>
      <c r="K19" s="77">
        <f t="shared" ref="K19:K44" si="6">J19*24</f>
        <v>509.00000000005821</v>
      </c>
      <c r="L19" s="78">
        <f>jar_information!H4</f>
        <v>1184.5645645645645</v>
      </c>
      <c r="M19" s="77">
        <f t="shared" ref="M19:M44" si="7">F19*L19</f>
        <v>2.4565391704007804</v>
      </c>
      <c r="N19" s="77">
        <f t="shared" ref="N19:N44" si="8">M19*1.83</f>
        <v>4.4954666818334283</v>
      </c>
      <c r="O19" s="79">
        <f t="shared" si="2"/>
        <v>1.226036367772753</v>
      </c>
      <c r="P19" s="80">
        <f t="shared" ref="P19:P44" si="9">O19*(400/(400+L19))</f>
        <v>0.30949483414951051</v>
      </c>
      <c r="Q19" s="81"/>
      <c r="R19" s="81">
        <f t="shared" ref="R19:R44" si="10">Q19/314.7</f>
        <v>0</v>
      </c>
      <c r="S19" s="81">
        <f>R19/O19*100</f>
        <v>0</v>
      </c>
      <c r="T19" s="82">
        <f t="shared" ref="T19:T44" si="11">F19*1000000</f>
        <v>2073.7908628085479</v>
      </c>
      <c r="U19" s="7">
        <f t="shared" ref="U19:U44" si="12">M19/L19*100</f>
        <v>0.2073790862808548</v>
      </c>
      <c r="V19" s="93">
        <f t="shared" ref="V19:V44" si="13">O19/K19</f>
        <v>2.4087158502408895E-3</v>
      </c>
      <c r="W19" s="136">
        <v>44041.729166666664</v>
      </c>
    </row>
    <row r="20" spans="1:24" x14ac:dyDescent="0.25">
      <c r="A20" s="29" t="s">
        <v>160</v>
      </c>
      <c r="B20" s="72">
        <f t="shared" si="3"/>
        <v>44041.708333333336</v>
      </c>
      <c r="C20" s="45">
        <v>3</v>
      </c>
      <c r="D20" s="83">
        <v>546.20000000000005</v>
      </c>
      <c r="E20" s="84"/>
      <c r="F20" s="75">
        <f t="shared" si="4"/>
        <v>1.765765906965366E-3</v>
      </c>
      <c r="G20" s="75">
        <f t="shared" si="5"/>
        <v>-7.8088049195069217E-5</v>
      </c>
      <c r="H20" s="99">
        <v>0.70833333333333337</v>
      </c>
      <c r="I20" s="76">
        <f>jar_information!M5</f>
        <v>44020.5</v>
      </c>
      <c r="J20" s="77">
        <f t="shared" si="1"/>
        <v>21.208333333335759</v>
      </c>
      <c r="K20" s="77">
        <f t="shared" si="6"/>
        <v>509.00000000005821</v>
      </c>
      <c r="L20" s="78">
        <f>jar_information!H5</f>
        <v>1189.984962406015</v>
      </c>
      <c r="M20" s="77">
        <f t="shared" si="7"/>
        <v>2.1012348764180042</v>
      </c>
      <c r="N20" s="77">
        <f t="shared" si="8"/>
        <v>3.8452598238449478</v>
      </c>
      <c r="O20" s="79">
        <f t="shared" si="2"/>
        <v>1.0487072246849858</v>
      </c>
      <c r="P20" s="80">
        <f t="shared" si="9"/>
        <v>0.26382821208523866</v>
      </c>
      <c r="Q20" s="81"/>
      <c r="R20" s="81">
        <f t="shared" si="10"/>
        <v>0</v>
      </c>
      <c r="S20" s="81">
        <f>R20/O20*100</f>
        <v>0</v>
      </c>
      <c r="T20" s="82">
        <f t="shared" si="11"/>
        <v>1765.765906965366</v>
      </c>
      <c r="U20" s="7">
        <f t="shared" si="12"/>
        <v>0.17657659069653661</v>
      </c>
      <c r="V20" s="93">
        <f t="shared" si="13"/>
        <v>2.060328535726652E-3</v>
      </c>
      <c r="W20" s="136">
        <v>44041.729166666664</v>
      </c>
    </row>
    <row r="21" spans="1:24" x14ac:dyDescent="0.25">
      <c r="A21" s="29" t="s">
        <v>161</v>
      </c>
      <c r="B21" s="72">
        <f t="shared" si="3"/>
        <v>44041.708333333336</v>
      </c>
      <c r="C21" s="45">
        <v>2</v>
      </c>
      <c r="D21" s="83">
        <v>1249</v>
      </c>
      <c r="E21" s="84"/>
      <c r="F21" s="75">
        <f t="shared" si="4"/>
        <v>6.0506384722854804E-3</v>
      </c>
      <c r="G21" s="75">
        <f t="shared" si="5"/>
        <v>-1.1713207379260383E-4</v>
      </c>
      <c r="H21" s="99">
        <v>0.70833333333333337</v>
      </c>
      <c r="I21" s="76">
        <f>jar_information!M6</f>
        <v>44020.5</v>
      </c>
      <c r="J21" s="77">
        <f t="shared" si="1"/>
        <v>21.208333333335759</v>
      </c>
      <c r="K21" s="77">
        <f t="shared" si="6"/>
        <v>509.00000000005821</v>
      </c>
      <c r="L21" s="78">
        <f>jar_information!H6</f>
        <v>1184.5645645645645</v>
      </c>
      <c r="M21" s="77">
        <f t="shared" si="7"/>
        <v>7.1673719272604517</v>
      </c>
      <c r="N21" s="77">
        <f t="shared" si="8"/>
        <v>13.116290626886627</v>
      </c>
      <c r="O21" s="79">
        <f t="shared" si="2"/>
        <v>3.57717017096908</v>
      </c>
      <c r="P21" s="80">
        <f t="shared" si="9"/>
        <v>0.90300395476837636</v>
      </c>
      <c r="Q21" s="81"/>
      <c r="R21" s="81">
        <f t="shared" si="10"/>
        <v>0</v>
      </c>
      <c r="S21" s="81">
        <f t="shared" ref="S21:S43" si="14">R21/P21*100</f>
        <v>0</v>
      </c>
      <c r="T21" s="82">
        <f t="shared" si="11"/>
        <v>6050.63847228548</v>
      </c>
      <c r="U21" s="7">
        <f t="shared" si="12"/>
        <v>0.605063847228548</v>
      </c>
      <c r="V21" s="93">
        <f t="shared" si="13"/>
        <v>7.0278392356948344E-3</v>
      </c>
      <c r="W21" s="136">
        <v>44041.729166666664</v>
      </c>
    </row>
    <row r="22" spans="1:24" x14ac:dyDescent="0.25">
      <c r="A22" s="29" t="s">
        <v>162</v>
      </c>
      <c r="B22" s="72">
        <f t="shared" si="3"/>
        <v>44041.708333333336</v>
      </c>
      <c r="C22" s="45">
        <v>2</v>
      </c>
      <c r="D22" s="83">
        <v>810.41</v>
      </c>
      <c r="E22" s="84"/>
      <c r="F22" s="75">
        <f t="shared" si="4"/>
        <v>3.9275897758486852E-3</v>
      </c>
      <c r="G22" s="75">
        <f t="shared" si="5"/>
        <v>-1.1713207379260383E-4</v>
      </c>
      <c r="H22" s="99">
        <v>0.70833333333333337</v>
      </c>
      <c r="I22" s="76">
        <f>jar_information!M7</f>
        <v>44020.5</v>
      </c>
      <c r="J22" s="77">
        <f t="shared" si="1"/>
        <v>21.208333333335759</v>
      </c>
      <c r="K22" s="77">
        <f t="shared" si="6"/>
        <v>509.00000000005821</v>
      </c>
      <c r="L22" s="78">
        <f>jar_information!H7</f>
        <v>1184.5645645645645</v>
      </c>
      <c r="M22" s="77">
        <f t="shared" si="7"/>
        <v>4.6524836726164338</v>
      </c>
      <c r="N22" s="77">
        <f t="shared" si="8"/>
        <v>8.5140451208880741</v>
      </c>
      <c r="O22" s="79">
        <f t="shared" si="2"/>
        <v>2.3220123056967474</v>
      </c>
      <c r="P22" s="80">
        <f t="shared" si="9"/>
        <v>0.58615782723497478</v>
      </c>
      <c r="Q22" s="81"/>
      <c r="R22" s="81">
        <f t="shared" si="10"/>
        <v>0</v>
      </c>
      <c r="S22" s="81">
        <f>R22/O22*100</f>
        <v>0</v>
      </c>
      <c r="T22" s="82">
        <f t="shared" si="11"/>
        <v>3927.5897758486853</v>
      </c>
      <c r="U22" s="7">
        <f t="shared" si="12"/>
        <v>0.3927589775848685</v>
      </c>
      <c r="V22" s="93">
        <f t="shared" si="13"/>
        <v>4.5619102273015359E-3</v>
      </c>
      <c r="W22" s="136">
        <v>44041.729166666664</v>
      </c>
    </row>
    <row r="23" spans="1:24" x14ac:dyDescent="0.25">
      <c r="A23" s="29" t="s">
        <v>163</v>
      </c>
      <c r="B23" s="72">
        <f t="shared" si="3"/>
        <v>44041.708333333336</v>
      </c>
      <c r="C23" s="45">
        <v>3</v>
      </c>
      <c r="D23" s="83">
        <v>876.47</v>
      </c>
      <c r="E23" s="84"/>
      <c r="F23" s="75">
        <f t="shared" si="4"/>
        <v>2.8315742062459091E-3</v>
      </c>
      <c r="G23" s="75">
        <f t="shared" si="5"/>
        <v>-7.8088049195069217E-5</v>
      </c>
      <c r="H23" s="99">
        <v>0.70833333333333337</v>
      </c>
      <c r="I23" s="76">
        <f>jar_information!M8</f>
        <v>44020.5</v>
      </c>
      <c r="J23" s="77">
        <f t="shared" si="1"/>
        <v>21.208333333335759</v>
      </c>
      <c r="K23" s="77">
        <f t="shared" si="6"/>
        <v>509.00000000005821</v>
      </c>
      <c r="L23" s="78">
        <f>jar_information!H8</f>
        <v>1189.984962406015</v>
      </c>
      <c r="M23" s="77">
        <f t="shared" si="7"/>
        <v>3.3695307253693798</v>
      </c>
      <c r="N23" s="77">
        <f t="shared" si="8"/>
        <v>6.1662412274259655</v>
      </c>
      <c r="O23" s="79">
        <f t="shared" si="2"/>
        <v>1.6817021529343541</v>
      </c>
      <c r="P23" s="80">
        <f t="shared" si="9"/>
        <v>0.42307372527336351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2831.574206245909</v>
      </c>
      <c r="U23" s="7">
        <f t="shared" si="12"/>
        <v>0.28315742062459093</v>
      </c>
      <c r="V23" s="93">
        <f t="shared" si="13"/>
        <v>3.3039335028176068E-3</v>
      </c>
    </row>
    <row r="24" spans="1:24" x14ac:dyDescent="0.25">
      <c r="A24" s="29" t="s">
        <v>164</v>
      </c>
      <c r="B24" s="72">
        <f t="shared" si="3"/>
        <v>44041.708333333336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0.70833333333333337</v>
      </c>
      <c r="I24" s="76">
        <f>jar_information!M9</f>
        <v>44020.5</v>
      </c>
      <c r="J24" s="77">
        <f t="shared" si="1"/>
        <v>21.208333333335759</v>
      </c>
      <c r="K24" s="77">
        <f t="shared" si="6"/>
        <v>509.00000000005821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 x14ac:dyDescent="0.25">
      <c r="A25" s="29" t="s">
        <v>165</v>
      </c>
      <c r="B25" s="72">
        <f t="shared" si="3"/>
        <v>44041.708333333336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0.70833333333333337</v>
      </c>
      <c r="I25" s="76">
        <f>jar_information!M10</f>
        <v>44020.5</v>
      </c>
      <c r="J25" s="77">
        <f t="shared" si="1"/>
        <v>21.208333333335759</v>
      </c>
      <c r="K25" s="77">
        <f t="shared" si="6"/>
        <v>509.00000000005821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 x14ac:dyDescent="0.25">
      <c r="A26" s="29" t="s">
        <v>166</v>
      </c>
      <c r="B26" s="72">
        <f t="shared" si="3"/>
        <v>44041.708333333336</v>
      </c>
      <c r="C26" s="45">
        <v>1</v>
      </c>
      <c r="D26" s="83">
        <v>631.86</v>
      </c>
      <c r="E26" s="84"/>
      <c r="F26" s="75">
        <f t="shared" si="4"/>
        <v>6.1265931965648352E-3</v>
      </c>
      <c r="G26" s="75">
        <f t="shared" si="5"/>
        <v>-2.3426414758520765E-4</v>
      </c>
      <c r="H26" s="99">
        <v>0.70833333333333337</v>
      </c>
      <c r="I26" s="76">
        <f>jar_information!M11</f>
        <v>44020.5</v>
      </c>
      <c r="J26" s="77">
        <f t="shared" si="1"/>
        <v>21.208333333335759</v>
      </c>
      <c r="K26" s="77">
        <f t="shared" si="6"/>
        <v>509.00000000005821</v>
      </c>
      <c r="L26" s="78">
        <f>jar_information!H11</f>
        <v>1184.5645645645645</v>
      </c>
      <c r="M26" s="77">
        <f t="shared" si="7"/>
        <v>7.2573452021530471</v>
      </c>
      <c r="N26" s="77">
        <f t="shared" si="8"/>
        <v>13.280941719940076</v>
      </c>
      <c r="O26" s="79">
        <f t="shared" si="2"/>
        <v>3.6220750145291114</v>
      </c>
      <c r="P26" s="80">
        <f t="shared" si="9"/>
        <v>0.91433952153901699</v>
      </c>
      <c r="Q26" s="81"/>
      <c r="R26" s="81">
        <f t="shared" si="10"/>
        <v>0</v>
      </c>
      <c r="S26" s="81">
        <f t="shared" si="14"/>
        <v>0</v>
      </c>
      <c r="T26" s="82">
        <f t="shared" si="11"/>
        <v>6126.5931965648351</v>
      </c>
      <c r="U26" s="7">
        <f t="shared" si="12"/>
        <v>0.61265931965648357</v>
      </c>
      <c r="V26" s="93">
        <f t="shared" si="13"/>
        <v>7.1160609322764188E-3</v>
      </c>
      <c r="W26" s="136">
        <v>44041.729166666664</v>
      </c>
    </row>
    <row r="27" spans="1:24" x14ac:dyDescent="0.25">
      <c r="A27" s="29" t="s">
        <v>167</v>
      </c>
      <c r="B27" s="72">
        <f t="shared" si="3"/>
        <v>44041.708333333336</v>
      </c>
      <c r="C27" s="45"/>
      <c r="D27" s="83"/>
      <c r="E27" s="84"/>
      <c r="F27" s="75" t="e">
        <f t="shared" si="4"/>
        <v>#DIV/0!</v>
      </c>
      <c r="G27" s="75" t="e">
        <f t="shared" si="5"/>
        <v>#DIV/0!</v>
      </c>
      <c r="H27" s="99">
        <v>0.70833333333333337</v>
      </c>
      <c r="I27" s="76">
        <f>jar_information!M12</f>
        <v>44020.5</v>
      </c>
      <c r="J27" s="77">
        <f t="shared" si="1"/>
        <v>21.208333333335759</v>
      </c>
      <c r="K27" s="77">
        <f t="shared" si="6"/>
        <v>509.00000000005821</v>
      </c>
      <c r="L27" s="78">
        <f>jar_information!H12</f>
        <v>1184.5645645645645</v>
      </c>
      <c r="M27" s="77" t="e">
        <f t="shared" si="7"/>
        <v>#DIV/0!</v>
      </c>
      <c r="N27" s="77" t="e">
        <f t="shared" si="8"/>
        <v>#DIV/0!</v>
      </c>
      <c r="O27" s="79" t="e">
        <f t="shared" si="2"/>
        <v>#DIV/0!</v>
      </c>
      <c r="P27" s="80" t="e">
        <f t="shared" si="9"/>
        <v>#DIV/0!</v>
      </c>
      <c r="Q27" s="81"/>
      <c r="R27" s="81">
        <f t="shared" si="10"/>
        <v>0</v>
      </c>
      <c r="S27" s="81" t="e">
        <f t="shared" si="14"/>
        <v>#DIV/0!</v>
      </c>
      <c r="T27" s="82" t="e">
        <f t="shared" si="11"/>
        <v>#DIV/0!</v>
      </c>
      <c r="U27" s="7" t="e">
        <f t="shared" si="12"/>
        <v>#DIV/0!</v>
      </c>
      <c r="V27" s="93" t="e">
        <f t="shared" si="13"/>
        <v>#DIV/0!</v>
      </c>
      <c r="W27" s="136">
        <v>44039.625</v>
      </c>
      <c r="X27" t="s">
        <v>237</v>
      </c>
    </row>
    <row r="28" spans="1:24" x14ac:dyDescent="0.25">
      <c r="A28" s="29" t="s">
        <v>168</v>
      </c>
      <c r="B28" s="72">
        <f t="shared" si="3"/>
        <v>44041.708333333336</v>
      </c>
      <c r="C28" s="45">
        <v>1</v>
      </c>
      <c r="D28" s="83">
        <v>563.91999999999996</v>
      </c>
      <c r="E28" s="84"/>
      <c r="F28" s="75">
        <f t="shared" si="4"/>
        <v>5.4688493882886959E-3</v>
      </c>
      <c r="G28" s="75">
        <f t="shared" si="5"/>
        <v>-2.3426414758520765E-4</v>
      </c>
      <c r="H28" s="99">
        <v>0.70833333333333337</v>
      </c>
      <c r="I28" s="76">
        <f>jar_information!M13</f>
        <v>44020.5</v>
      </c>
      <c r="J28" s="77">
        <f t="shared" si="1"/>
        <v>21.208333333335759</v>
      </c>
      <c r="K28" s="77">
        <f t="shared" si="6"/>
        <v>509.00000000005821</v>
      </c>
      <c r="L28" s="78">
        <f>jar_information!H13</f>
        <v>1173.7724550898204</v>
      </c>
      <c r="M28" s="77">
        <f t="shared" si="7"/>
        <v>6.4191847730080847</v>
      </c>
      <c r="N28" s="77">
        <f t="shared" si="8"/>
        <v>11.747108134604796</v>
      </c>
      <c r="O28" s="79">
        <f t="shared" si="2"/>
        <v>3.2037567639831259</v>
      </c>
      <c r="P28" s="80">
        <f t="shared" si="9"/>
        <v>0.81428716168508031</v>
      </c>
      <c r="Q28" s="81"/>
      <c r="R28" s="81">
        <f t="shared" si="10"/>
        <v>0</v>
      </c>
      <c r="S28" s="81">
        <f t="shared" si="14"/>
        <v>0</v>
      </c>
      <c r="T28" s="82">
        <f t="shared" si="11"/>
        <v>5468.849388288696</v>
      </c>
      <c r="U28" s="7">
        <f t="shared" si="12"/>
        <v>0.54688493882886957</v>
      </c>
      <c r="V28" s="93">
        <f t="shared" si="13"/>
        <v>6.2942176109680933E-3</v>
      </c>
      <c r="W28" s="136">
        <v>44041.729166666664</v>
      </c>
    </row>
    <row r="29" spans="1:24" x14ac:dyDescent="0.25">
      <c r="A29" s="29" t="s">
        <v>169</v>
      </c>
      <c r="B29" s="72">
        <f t="shared" si="3"/>
        <v>44041.708333333336</v>
      </c>
      <c r="C29" s="45">
        <v>3</v>
      </c>
      <c r="D29" s="83">
        <v>653</v>
      </c>
      <c r="E29" s="84"/>
      <c r="F29" s="75">
        <f t="shared" si="4"/>
        <v>2.110418241004673E-3</v>
      </c>
      <c r="G29" s="75">
        <f t="shared" si="5"/>
        <v>-7.8088049195069217E-5</v>
      </c>
      <c r="H29" s="99">
        <v>0.70833333333333337</v>
      </c>
      <c r="I29" s="76">
        <f>jar_information!M14</f>
        <v>44020.5</v>
      </c>
      <c r="J29" s="77">
        <f t="shared" si="1"/>
        <v>21.208333333335759</v>
      </c>
      <c r="K29" s="77">
        <f t="shared" si="6"/>
        <v>509.00000000005821</v>
      </c>
      <c r="L29" s="78">
        <f>jar_information!H14</f>
        <v>1173.7724550898204</v>
      </c>
      <c r="M29" s="77">
        <f t="shared" si="7"/>
        <v>2.4771508000103952</v>
      </c>
      <c r="N29" s="77">
        <f t="shared" si="8"/>
        <v>4.5331859640190233</v>
      </c>
      <c r="O29" s="79">
        <f t="shared" si="2"/>
        <v>1.2363234447324607</v>
      </c>
      <c r="P29" s="80">
        <f t="shared" si="9"/>
        <v>0.31423181686374085</v>
      </c>
      <c r="Q29" s="81"/>
      <c r="R29" s="81">
        <f t="shared" si="10"/>
        <v>0</v>
      </c>
      <c r="S29" s="81">
        <f t="shared" si="14"/>
        <v>0</v>
      </c>
      <c r="T29" s="82">
        <f t="shared" si="11"/>
        <v>2110.4182410046728</v>
      </c>
      <c r="U29" s="7">
        <f t="shared" si="12"/>
        <v>0.21104182410046729</v>
      </c>
      <c r="V29" s="93">
        <f t="shared" si="13"/>
        <v>2.4289262175487608E-3</v>
      </c>
    </row>
    <row r="30" spans="1:24" x14ac:dyDescent="0.25">
      <c r="A30" t="s">
        <v>170</v>
      </c>
      <c r="B30" s="72">
        <f t="shared" si="3"/>
        <v>44041.708333333336</v>
      </c>
      <c r="C30" s="45"/>
      <c r="D30" s="83"/>
      <c r="E30" s="84"/>
      <c r="F30" s="75" t="e">
        <f t="shared" si="4"/>
        <v>#DIV/0!</v>
      </c>
      <c r="G30" s="75" t="e">
        <f t="shared" si="5"/>
        <v>#DIV/0!</v>
      </c>
      <c r="H30" s="99">
        <v>0.70833333333333337</v>
      </c>
      <c r="I30" s="76">
        <f>jar_information!M15</f>
        <v>44020.5</v>
      </c>
      <c r="J30" s="77">
        <f t="shared" si="1"/>
        <v>21.208333333335759</v>
      </c>
      <c r="K30" s="77">
        <f t="shared" si="6"/>
        <v>509.00000000005821</v>
      </c>
      <c r="L30" s="78">
        <f>jar_information!H15</f>
        <v>1168.4005979073243</v>
      </c>
      <c r="M30" s="77" t="e">
        <f t="shared" si="7"/>
        <v>#DIV/0!</v>
      </c>
      <c r="N30" s="77" t="e">
        <f t="shared" si="8"/>
        <v>#DIV/0!</v>
      </c>
      <c r="O30" s="79" t="e">
        <f t="shared" si="2"/>
        <v>#DIV/0!</v>
      </c>
      <c r="P30" s="80" t="e">
        <f t="shared" si="9"/>
        <v>#DIV/0!</v>
      </c>
      <c r="Q30" s="81"/>
      <c r="R30" s="81">
        <f t="shared" si="10"/>
        <v>0</v>
      </c>
      <c r="S30" s="81" t="e">
        <f t="shared" si="14"/>
        <v>#DIV/0!</v>
      </c>
      <c r="T30" s="82" t="e">
        <f t="shared" si="11"/>
        <v>#DIV/0!</v>
      </c>
      <c r="U30" s="7" t="e">
        <f t="shared" si="12"/>
        <v>#DIV/0!</v>
      </c>
      <c r="V30" s="93" t="e">
        <f t="shared" si="13"/>
        <v>#DIV/0!</v>
      </c>
      <c r="W30" s="136">
        <v>44039.625</v>
      </c>
      <c r="X30" t="s">
        <v>238</v>
      </c>
    </row>
    <row r="31" spans="1:24" x14ac:dyDescent="0.25">
      <c r="A31" t="s">
        <v>171</v>
      </c>
      <c r="B31" s="72">
        <f t="shared" si="3"/>
        <v>44041.708333333336</v>
      </c>
      <c r="C31" s="45"/>
      <c r="D31" s="83"/>
      <c r="E31" s="84"/>
      <c r="F31" s="75" t="e">
        <f t="shared" si="4"/>
        <v>#DIV/0!</v>
      </c>
      <c r="G31" s="75" t="e">
        <f t="shared" si="5"/>
        <v>#DIV/0!</v>
      </c>
      <c r="H31" s="99">
        <v>0.70833333333333337</v>
      </c>
      <c r="I31" s="76">
        <f>jar_information!M16</f>
        <v>44020.5</v>
      </c>
      <c r="J31" s="77">
        <f t="shared" si="1"/>
        <v>21.208333333335759</v>
      </c>
      <c r="K31" s="77">
        <f t="shared" si="6"/>
        <v>509.00000000005821</v>
      </c>
      <c r="L31" s="78">
        <f>jar_information!H16</f>
        <v>1179.1604197901049</v>
      </c>
      <c r="M31" s="77" t="e">
        <f t="shared" si="7"/>
        <v>#DIV/0!</v>
      </c>
      <c r="N31" s="77" t="e">
        <f t="shared" si="8"/>
        <v>#DIV/0!</v>
      </c>
      <c r="O31" s="79" t="e">
        <f t="shared" si="2"/>
        <v>#DIV/0!</v>
      </c>
      <c r="P31" s="80" t="e">
        <f t="shared" si="9"/>
        <v>#DIV/0!</v>
      </c>
      <c r="Q31" s="81"/>
      <c r="R31" s="81">
        <f t="shared" si="10"/>
        <v>0</v>
      </c>
      <c r="S31" s="81" t="e">
        <f t="shared" si="14"/>
        <v>#DIV/0!</v>
      </c>
      <c r="T31" s="82" t="e">
        <f t="shared" si="11"/>
        <v>#DIV/0!</v>
      </c>
      <c r="U31" s="7" t="e">
        <f t="shared" si="12"/>
        <v>#DIV/0!</v>
      </c>
      <c r="V31" s="93" t="e">
        <f t="shared" si="13"/>
        <v>#DIV/0!</v>
      </c>
      <c r="W31" s="136">
        <v>44039.625</v>
      </c>
      <c r="X31" t="s">
        <v>239</v>
      </c>
    </row>
    <row r="32" spans="1:24" x14ac:dyDescent="0.25">
      <c r="A32" t="s">
        <v>172</v>
      </c>
      <c r="B32" s="72">
        <f t="shared" si="3"/>
        <v>44041.708333333336</v>
      </c>
      <c r="C32" s="45">
        <v>1</v>
      </c>
      <c r="D32" s="83">
        <v>788.48</v>
      </c>
      <c r="E32" s="84"/>
      <c r="F32" s="75">
        <f t="shared" si="4"/>
        <v>7.6428698414310239E-3</v>
      </c>
      <c r="G32" s="75">
        <f t="shared" si="5"/>
        <v>-2.3426414758520765E-4</v>
      </c>
      <c r="H32" s="99">
        <v>0.70833333333333337</v>
      </c>
      <c r="I32" s="76">
        <f>jar_information!M17</f>
        <v>44020.5</v>
      </c>
      <c r="J32" s="77">
        <f t="shared" si="1"/>
        <v>21.208333333335759</v>
      </c>
      <c r="K32" s="77">
        <f t="shared" si="6"/>
        <v>509.00000000005821</v>
      </c>
      <c r="L32" s="78">
        <f>jar_information!H17</f>
        <v>1173.7724550898204</v>
      </c>
      <c r="M32" s="77">
        <f t="shared" si="7"/>
        <v>8.9709900977084391</v>
      </c>
      <c r="N32" s="77">
        <f t="shared" si="8"/>
        <v>16.416911878806445</v>
      </c>
      <c r="O32" s="79">
        <f t="shared" si="2"/>
        <v>4.4773396033108481</v>
      </c>
      <c r="P32" s="80">
        <f t="shared" si="9"/>
        <v>1.1379890628611393</v>
      </c>
      <c r="Q32" s="81"/>
      <c r="R32" s="81">
        <f t="shared" si="10"/>
        <v>0</v>
      </c>
      <c r="S32" s="81">
        <f t="shared" si="14"/>
        <v>0</v>
      </c>
      <c r="T32" s="82">
        <f t="shared" si="11"/>
        <v>7642.8698414310238</v>
      </c>
      <c r="U32" s="7">
        <f t="shared" si="12"/>
        <v>0.76428698414310237</v>
      </c>
      <c r="V32" s="93">
        <f t="shared" si="13"/>
        <v>8.796344996680425E-3</v>
      </c>
      <c r="W32" s="136">
        <v>44041.729166666664</v>
      </c>
    </row>
    <row r="33" spans="1:24" x14ac:dyDescent="0.25">
      <c r="A33" t="s">
        <v>173</v>
      </c>
      <c r="B33" s="72">
        <f t="shared" si="3"/>
        <v>44041.708333333336</v>
      </c>
      <c r="C33" s="45">
        <v>1</v>
      </c>
      <c r="D33" s="83">
        <v>793.56</v>
      </c>
      <c r="E33" s="84"/>
      <c r="F33" s="75">
        <f t="shared" si="4"/>
        <v>7.6920505677489908E-3</v>
      </c>
      <c r="G33" s="75">
        <f t="shared" si="5"/>
        <v>-2.3426414758520765E-4</v>
      </c>
      <c r="H33" s="99">
        <v>0.70833333333333337</v>
      </c>
      <c r="I33" s="76">
        <f>jar_information!M18</f>
        <v>44020.5</v>
      </c>
      <c r="J33" s="77">
        <f t="shared" si="1"/>
        <v>21.208333333335759</v>
      </c>
      <c r="K33" s="77">
        <f t="shared" si="6"/>
        <v>509.00000000005821</v>
      </c>
      <c r="L33" s="78">
        <f>jar_information!H18</f>
        <v>1200.8748114630469</v>
      </c>
      <c r="M33" s="77">
        <f t="shared" si="7"/>
        <v>9.2371897753097922</v>
      </c>
      <c r="N33" s="77">
        <f t="shared" si="8"/>
        <v>16.904057288816919</v>
      </c>
      <c r="O33" s="79">
        <f t="shared" si="2"/>
        <v>4.6101974424046137</v>
      </c>
      <c r="P33" s="80">
        <f t="shared" si="9"/>
        <v>1.1519195403396554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7692.0505677489909</v>
      </c>
      <c r="U33" s="7">
        <f t="shared" si="12"/>
        <v>0.76920505677489903</v>
      </c>
      <c r="V33" s="93">
        <f t="shared" si="13"/>
        <v>9.057362362287007E-3</v>
      </c>
    </row>
    <row r="34" spans="1:24" x14ac:dyDescent="0.25">
      <c r="A34" t="s">
        <v>174</v>
      </c>
      <c r="B34" s="72">
        <f t="shared" si="3"/>
        <v>44041.708333333336</v>
      </c>
      <c r="C34" s="45">
        <v>3</v>
      </c>
      <c r="D34" s="83">
        <v>986.77</v>
      </c>
      <c r="E34" s="84"/>
      <c r="F34" s="75">
        <f t="shared" si="4"/>
        <v>3.1875213265130961E-3</v>
      </c>
      <c r="G34" s="75">
        <f t="shared" si="5"/>
        <v>-7.8088049195069217E-5</v>
      </c>
      <c r="H34" s="99">
        <v>0.70833333333333337</v>
      </c>
      <c r="I34" s="76">
        <f>jar_information!M19</f>
        <v>44020.5</v>
      </c>
      <c r="J34" s="77">
        <f t="shared" si="1"/>
        <v>21.208333333335759</v>
      </c>
      <c r="K34" s="77">
        <f t="shared" si="6"/>
        <v>509.00000000005821</v>
      </c>
      <c r="L34" s="78">
        <f>jar_information!H19</f>
        <v>1184.5645645645645</v>
      </c>
      <c r="M34" s="77">
        <f t="shared" si="7"/>
        <v>3.775824812181249</v>
      </c>
      <c r="N34" s="77">
        <f t="shared" si="8"/>
        <v>6.9097594062916858</v>
      </c>
      <c r="O34" s="79">
        <f t="shared" si="2"/>
        <v>1.8844798380795504</v>
      </c>
      <c r="P34" s="80">
        <f t="shared" si="9"/>
        <v>0.47570919613424578</v>
      </c>
      <c r="Q34" s="81"/>
      <c r="R34" s="81">
        <f t="shared" si="10"/>
        <v>0</v>
      </c>
      <c r="S34" s="81">
        <f t="shared" si="14"/>
        <v>0</v>
      </c>
      <c r="T34" s="82">
        <f t="shared" si="11"/>
        <v>3187.521326513096</v>
      </c>
      <c r="U34" s="7">
        <f t="shared" si="12"/>
        <v>0.31875213265130958</v>
      </c>
      <c r="V34" s="93">
        <f t="shared" si="13"/>
        <v>3.7023179530045872E-3</v>
      </c>
    </row>
    <row r="35" spans="1:24" x14ac:dyDescent="0.25">
      <c r="A35" t="s">
        <v>175</v>
      </c>
      <c r="B35" s="72">
        <f t="shared" si="3"/>
        <v>44041.708333333336</v>
      </c>
      <c r="C35" s="45">
        <v>1</v>
      </c>
      <c r="D35" s="83">
        <v>589.44000000000005</v>
      </c>
      <c r="E35" s="84"/>
      <c r="F35" s="75">
        <f t="shared" si="4"/>
        <v>5.7159147693191213E-3</v>
      </c>
      <c r="G35" s="75">
        <f t="shared" si="5"/>
        <v>-2.3426414758520765E-4</v>
      </c>
      <c r="H35" s="99">
        <v>0.70833333333333337</v>
      </c>
      <c r="I35" s="76">
        <f>jar_information!M20</f>
        <v>44020.5</v>
      </c>
      <c r="J35" s="77">
        <f t="shared" si="1"/>
        <v>21.208333333335759</v>
      </c>
      <c r="K35" s="77">
        <f t="shared" si="6"/>
        <v>509.00000000005821</v>
      </c>
      <c r="L35" s="78">
        <f>jar_information!H20</f>
        <v>1184.5645645645645</v>
      </c>
      <c r="M35" s="77">
        <f t="shared" si="7"/>
        <v>6.7708700898066683</v>
      </c>
      <c r="N35" s="77">
        <f t="shared" si="8"/>
        <v>12.390692264346203</v>
      </c>
      <c r="O35" s="79">
        <f t="shared" si="2"/>
        <v>3.3792797084580553</v>
      </c>
      <c r="P35" s="80">
        <f t="shared" si="9"/>
        <v>0.85304942039687104</v>
      </c>
      <c r="Q35" s="81"/>
      <c r="R35" s="81">
        <f t="shared" si="10"/>
        <v>0</v>
      </c>
      <c r="S35" s="81">
        <f t="shared" si="14"/>
        <v>0</v>
      </c>
      <c r="T35" s="82">
        <f t="shared" si="11"/>
        <v>5715.9147693191217</v>
      </c>
      <c r="U35" s="7">
        <f t="shared" si="12"/>
        <v>0.57159147693191215</v>
      </c>
      <c r="V35" s="93">
        <f t="shared" si="13"/>
        <v>6.6390564016850073E-3</v>
      </c>
      <c r="W35" s="136">
        <v>44041.729166666664</v>
      </c>
    </row>
    <row r="36" spans="1:24" x14ac:dyDescent="0.25">
      <c r="A36" t="s">
        <v>176</v>
      </c>
      <c r="B36" s="72">
        <f t="shared" si="3"/>
        <v>44041.708333333336</v>
      </c>
      <c r="C36" s="45">
        <v>2</v>
      </c>
      <c r="D36" s="83">
        <v>874.83</v>
      </c>
      <c r="E36" s="84"/>
      <c r="F36" s="75">
        <f t="shared" si="4"/>
        <v>4.2394226881915537E-3</v>
      </c>
      <c r="G36" s="75">
        <f t="shared" si="5"/>
        <v>-1.1713207379260383E-4</v>
      </c>
      <c r="H36" s="99">
        <v>0.70833333333333337</v>
      </c>
      <c r="I36" s="76">
        <f>jar_information!M21</f>
        <v>44020.5</v>
      </c>
      <c r="J36" s="77">
        <f t="shared" si="1"/>
        <v>21.208333333335759</v>
      </c>
      <c r="K36" s="77">
        <f t="shared" si="6"/>
        <v>509.00000000005821</v>
      </c>
      <c r="L36" s="78">
        <f>jar_information!H21</f>
        <v>1168.4005979073243</v>
      </c>
      <c r="M36" s="77">
        <f t="shared" si="7"/>
        <v>4.9533440036648875</v>
      </c>
      <c r="N36" s="77">
        <f t="shared" si="8"/>
        <v>9.0646195267067444</v>
      </c>
      <c r="O36" s="79">
        <f t="shared" si="2"/>
        <v>2.4721689618291118</v>
      </c>
      <c r="P36" s="80">
        <f t="shared" si="9"/>
        <v>0.63049426661215557</v>
      </c>
      <c r="Q36" s="81"/>
      <c r="R36" s="81">
        <f t="shared" si="10"/>
        <v>0</v>
      </c>
      <c r="S36" s="81">
        <f t="shared" si="14"/>
        <v>0</v>
      </c>
      <c r="T36" s="82">
        <f t="shared" si="11"/>
        <v>4239.4226881915538</v>
      </c>
      <c r="U36" s="7">
        <f t="shared" si="12"/>
        <v>0.42394226881915537</v>
      </c>
      <c r="V36" s="93">
        <f t="shared" si="13"/>
        <v>4.8569134809996646E-3</v>
      </c>
      <c r="W36" s="136">
        <v>44041.729166666664</v>
      </c>
    </row>
    <row r="37" spans="1:24" x14ac:dyDescent="0.25">
      <c r="A37" t="s">
        <v>177</v>
      </c>
      <c r="B37" s="72">
        <f t="shared" si="3"/>
        <v>44041.708333333336</v>
      </c>
      <c r="C37" s="45">
        <v>3</v>
      </c>
      <c r="D37" s="83">
        <v>1248.2</v>
      </c>
      <c r="E37" s="84"/>
      <c r="F37" s="75">
        <f t="shared" si="4"/>
        <v>4.0311773161001386E-3</v>
      </c>
      <c r="G37" s="75">
        <f t="shared" si="5"/>
        <v>-7.8088049195069217E-5</v>
      </c>
      <c r="H37" s="99">
        <v>0.70833333333333337</v>
      </c>
      <c r="I37" s="76">
        <f>jar_information!M22</f>
        <v>44020.5</v>
      </c>
      <c r="J37" s="77">
        <f t="shared" si="1"/>
        <v>21.208333333335759</v>
      </c>
      <c r="K37" s="77">
        <f t="shared" si="6"/>
        <v>509.00000000005821</v>
      </c>
      <c r="L37" s="78">
        <f>jar_information!H22</f>
        <v>1189.984962406015</v>
      </c>
      <c r="M37" s="77">
        <f t="shared" si="7"/>
        <v>4.7970403869514042</v>
      </c>
      <c r="N37" s="77">
        <f t="shared" si="8"/>
        <v>8.7785839081210693</v>
      </c>
      <c r="O37" s="79">
        <f t="shared" si="2"/>
        <v>2.3941592476693825</v>
      </c>
      <c r="P37" s="80">
        <f t="shared" si="9"/>
        <v>0.60230990966014308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4031.1773161001388</v>
      </c>
      <c r="U37" s="7">
        <f t="shared" si="12"/>
        <v>0.40311773161001385</v>
      </c>
      <c r="V37" s="93">
        <f t="shared" si="13"/>
        <v>4.7036527459118046E-3</v>
      </c>
    </row>
    <row r="38" spans="1:24" x14ac:dyDescent="0.25">
      <c r="A38" t="s">
        <v>178</v>
      </c>
      <c r="B38" s="72">
        <f t="shared" si="3"/>
        <v>44041.708333333336</v>
      </c>
      <c r="C38" s="45">
        <v>5</v>
      </c>
      <c r="D38" s="83">
        <v>793.55</v>
      </c>
      <c r="E38" s="84"/>
      <c r="F38" s="75">
        <f t="shared" si="4"/>
        <v>1.538390751059122E-3</v>
      </c>
      <c r="G38" s="75">
        <f t="shared" si="5"/>
        <v>-4.6852829517041527E-5</v>
      </c>
      <c r="H38" s="99">
        <v>0.70833333333333337</v>
      </c>
      <c r="I38" s="76">
        <f>jar_information!M23</f>
        <v>44020.5</v>
      </c>
      <c r="J38" s="77">
        <f t="shared" si="1"/>
        <v>21.208333333335759</v>
      </c>
      <c r="K38" s="77">
        <f t="shared" si="6"/>
        <v>509.00000000005821</v>
      </c>
      <c r="L38" s="78">
        <f>jar_information!H23</f>
        <v>1168.4005979073243</v>
      </c>
      <c r="M38" s="77">
        <f t="shared" si="7"/>
        <v>1.7974566733525756</v>
      </c>
      <c r="N38" s="77">
        <f t="shared" si="8"/>
        <v>3.2893457122352134</v>
      </c>
      <c r="O38" s="79">
        <f t="shared" si="2"/>
        <v>0.89709428515505818</v>
      </c>
      <c r="P38" s="80">
        <f t="shared" si="9"/>
        <v>0.22879213036568016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1538.3907510591218</v>
      </c>
      <c r="U38" s="7">
        <f t="shared" si="12"/>
        <v>0.15383907510591219</v>
      </c>
      <c r="V38" s="93">
        <f t="shared" si="13"/>
        <v>1.7624642144498145E-3</v>
      </c>
    </row>
    <row r="39" spans="1:24" x14ac:dyDescent="0.25">
      <c r="A39" t="s">
        <v>179</v>
      </c>
      <c r="B39" s="72">
        <f t="shared" si="3"/>
        <v>44041.708333333336</v>
      </c>
      <c r="C39" s="45">
        <v>2</v>
      </c>
      <c r="D39" s="83">
        <v>857.01</v>
      </c>
      <c r="E39" s="84"/>
      <c r="F39" s="75">
        <f t="shared" si="4"/>
        <v>4.1531627922283456E-3</v>
      </c>
      <c r="G39" s="75">
        <f t="shared" si="5"/>
        <v>-1.1713207379260383E-4</v>
      </c>
      <c r="H39" s="99">
        <v>0.70833333333333337</v>
      </c>
      <c r="I39" s="76">
        <f>jar_information!M24</f>
        <v>44020.5</v>
      </c>
      <c r="J39" s="77">
        <f t="shared" si="1"/>
        <v>21.208333333335759</v>
      </c>
      <c r="K39" s="77">
        <f t="shared" si="6"/>
        <v>509.00000000005821</v>
      </c>
      <c r="L39" s="78">
        <f>jar_information!H24</f>
        <v>1147.072808320951</v>
      </c>
      <c r="M39" s="77">
        <f t="shared" si="7"/>
        <v>4.7639801074954509</v>
      </c>
      <c r="N39" s="77">
        <f t="shared" si="8"/>
        <v>8.7180835967166761</v>
      </c>
      <c r="O39" s="79">
        <f t="shared" si="2"/>
        <v>2.3776591627409114</v>
      </c>
      <c r="P39" s="80">
        <f t="shared" si="9"/>
        <v>0.61475042414361913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4153.162792228346</v>
      </c>
      <c r="U39" s="7">
        <f t="shared" si="12"/>
        <v>0.41531627922283454</v>
      </c>
      <c r="V39" s="93">
        <f t="shared" si="13"/>
        <v>4.6712360761112758E-3</v>
      </c>
    </row>
    <row r="40" spans="1:24" x14ac:dyDescent="0.25">
      <c r="A40" t="s">
        <v>180</v>
      </c>
      <c r="B40" s="72">
        <f t="shared" si="3"/>
        <v>44041.708333333336</v>
      </c>
      <c r="C40" s="45">
        <v>3</v>
      </c>
      <c r="D40" s="83">
        <v>1078.3</v>
      </c>
      <c r="E40" s="84"/>
      <c r="F40" s="75">
        <f t="shared" si="4"/>
        <v>3.4828961217810532E-3</v>
      </c>
      <c r="G40" s="75">
        <f t="shared" si="5"/>
        <v>-7.8088049195069217E-5</v>
      </c>
      <c r="H40" s="99">
        <v>0.70833333333333337</v>
      </c>
      <c r="I40" s="76">
        <f>jar_information!M25</f>
        <v>44020.5</v>
      </c>
      <c r="J40" s="77">
        <f t="shared" si="1"/>
        <v>21.208333333335759</v>
      </c>
      <c r="K40" s="77">
        <f t="shared" si="6"/>
        <v>509.00000000005821</v>
      </c>
      <c r="L40" s="78">
        <f>jar_information!H25</f>
        <v>1179.1604197901049</v>
      </c>
      <c r="M40" s="77">
        <f t="shared" si="7"/>
        <v>4.1068932530446753</v>
      </c>
      <c r="N40" s="77">
        <f t="shared" si="8"/>
        <v>7.515614653071756</v>
      </c>
      <c r="O40" s="79">
        <f t="shared" si="2"/>
        <v>2.049713087201388</v>
      </c>
      <c r="P40" s="80">
        <f t="shared" si="9"/>
        <v>0.51919059305547366</v>
      </c>
      <c r="Q40" s="81"/>
      <c r="R40" s="81">
        <f t="shared" si="10"/>
        <v>0</v>
      </c>
      <c r="S40" s="81">
        <f>R40/O40*100</f>
        <v>0</v>
      </c>
      <c r="T40" s="82">
        <f t="shared" si="11"/>
        <v>3482.8961217810534</v>
      </c>
      <c r="U40" s="7">
        <f t="shared" si="12"/>
        <v>0.34828961217810533</v>
      </c>
      <c r="V40" s="93">
        <f t="shared" si="13"/>
        <v>4.0269412322223056E-3</v>
      </c>
      <c r="W40" s="136">
        <v>44041.729166666664</v>
      </c>
    </row>
    <row r="41" spans="1:24" x14ac:dyDescent="0.25">
      <c r="A41" t="s">
        <v>181</v>
      </c>
      <c r="B41" s="72">
        <f t="shared" si="3"/>
        <v>44041.708333333336</v>
      </c>
      <c r="C41" s="45">
        <v>5</v>
      </c>
      <c r="D41" s="83">
        <v>1031.5999999999999</v>
      </c>
      <c r="E41" s="84"/>
      <c r="F41" s="75">
        <f t="shared" si="4"/>
        <v>1.9993148416100042E-3</v>
      </c>
      <c r="G41" s="75">
        <f t="shared" si="5"/>
        <v>-4.6852829517041527E-5</v>
      </c>
      <c r="H41" s="99">
        <v>0.70833333333333337</v>
      </c>
      <c r="I41" s="76">
        <f>jar_information!M26</f>
        <v>44020.5</v>
      </c>
      <c r="J41" s="77">
        <f t="shared" si="1"/>
        <v>21.208333333335759</v>
      </c>
      <c r="K41" s="77">
        <f t="shared" si="6"/>
        <v>509.00000000005821</v>
      </c>
      <c r="L41" s="78">
        <f>jar_information!H26</f>
        <v>1179.1604197901049</v>
      </c>
      <c r="M41" s="77">
        <f t="shared" si="7"/>
        <v>2.3575129279254399</v>
      </c>
      <c r="N41" s="77">
        <f t="shared" si="8"/>
        <v>4.3142486581035548</v>
      </c>
      <c r="O41" s="79">
        <f t="shared" si="2"/>
        <v>1.1766132703918786</v>
      </c>
      <c r="P41" s="80">
        <f t="shared" si="9"/>
        <v>0.29803514719505669</v>
      </c>
      <c r="Q41" s="81"/>
      <c r="R41" s="81">
        <f t="shared" si="10"/>
        <v>0</v>
      </c>
      <c r="S41" s="81">
        <f>R41/O41*100</f>
        <v>0</v>
      </c>
      <c r="T41" s="82">
        <f t="shared" si="11"/>
        <v>1999.3148416100041</v>
      </c>
      <c r="U41" s="7">
        <f t="shared" si="12"/>
        <v>0.19993148416100043</v>
      </c>
      <c r="V41" s="93">
        <f t="shared" si="13"/>
        <v>2.3116174270957643E-3</v>
      </c>
      <c r="W41" s="136">
        <v>44041.729166666664</v>
      </c>
    </row>
    <row r="42" spans="1:24" x14ac:dyDescent="0.25">
      <c r="A42" t="s">
        <v>182</v>
      </c>
      <c r="B42" s="72">
        <f t="shared" si="3"/>
        <v>44041.708333333336</v>
      </c>
      <c r="C42" s="45"/>
      <c r="D42" s="83"/>
      <c r="E42" s="84"/>
      <c r="F42" s="75" t="e">
        <f t="shared" si="4"/>
        <v>#DIV/0!</v>
      </c>
      <c r="G42" s="75" t="e">
        <f t="shared" si="5"/>
        <v>#DIV/0!</v>
      </c>
      <c r="H42" s="99">
        <v>0.70833333333333337</v>
      </c>
      <c r="I42" s="76">
        <f>jar_information!M27</f>
        <v>44020.5</v>
      </c>
      <c r="J42" s="77">
        <f t="shared" si="1"/>
        <v>21.208333333335759</v>
      </c>
      <c r="K42" s="77">
        <f t="shared" si="6"/>
        <v>509.00000000005821</v>
      </c>
      <c r="L42" s="78">
        <f>jar_information!H27</f>
        <v>1173.7724550898204</v>
      </c>
      <c r="M42" s="77" t="e">
        <f t="shared" si="7"/>
        <v>#DIV/0!</v>
      </c>
      <c r="N42" s="77" t="e">
        <f t="shared" si="8"/>
        <v>#DIV/0!</v>
      </c>
      <c r="O42" s="79" t="e">
        <f t="shared" si="2"/>
        <v>#DIV/0!</v>
      </c>
      <c r="P42" s="80" t="e">
        <f t="shared" si="9"/>
        <v>#DIV/0!</v>
      </c>
      <c r="Q42" s="81"/>
      <c r="R42" s="81">
        <f t="shared" si="10"/>
        <v>0</v>
      </c>
      <c r="S42" s="81" t="e">
        <f t="shared" si="14"/>
        <v>#DIV/0!</v>
      </c>
      <c r="T42" s="82" t="e">
        <f t="shared" si="11"/>
        <v>#DIV/0!</v>
      </c>
      <c r="U42" s="7" t="e">
        <f t="shared" si="12"/>
        <v>#DIV/0!</v>
      </c>
      <c r="V42" s="93" t="e">
        <f t="shared" si="13"/>
        <v>#DIV/0!</v>
      </c>
      <c r="W42" s="136">
        <v>44039.625</v>
      </c>
      <c r="X42" t="s">
        <v>236</v>
      </c>
    </row>
    <row r="43" spans="1:24" x14ac:dyDescent="0.25">
      <c r="A43" t="s">
        <v>183</v>
      </c>
      <c r="B43" s="72">
        <f t="shared" si="3"/>
        <v>44041.708333333336</v>
      </c>
      <c r="C43" s="45">
        <v>2</v>
      </c>
      <c r="D43" s="83">
        <v>1266.5</v>
      </c>
      <c r="E43" s="84"/>
      <c r="F43" s="75">
        <f t="shared" si="4"/>
        <v>6.1353493689945806E-3</v>
      </c>
      <c r="G43" s="75">
        <f t="shared" si="5"/>
        <v>-1.1713207379260383E-4</v>
      </c>
      <c r="H43" s="99">
        <v>0.70833333333333337</v>
      </c>
      <c r="I43" s="76">
        <f>jar_information!M28</f>
        <v>44020.5</v>
      </c>
      <c r="J43" s="77">
        <f t="shared" si="1"/>
        <v>21.208333333335759</v>
      </c>
      <c r="K43" s="77">
        <f t="shared" si="6"/>
        <v>509.00000000005821</v>
      </c>
      <c r="L43" s="78">
        <f>jar_information!H28</f>
        <v>1173.7724550898204</v>
      </c>
      <c r="M43" s="77">
        <f t="shared" si="7"/>
        <v>7.2015040916785491</v>
      </c>
      <c r="N43" s="77">
        <f t="shared" si="8"/>
        <v>13.178752487771746</v>
      </c>
      <c r="O43" s="79">
        <f t="shared" si="2"/>
        <v>3.5942052239377484</v>
      </c>
      <c r="P43" s="80">
        <f t="shared" si="9"/>
        <v>0.91352602145590744</v>
      </c>
      <c r="Q43" s="81"/>
      <c r="R43" s="81">
        <f t="shared" si="10"/>
        <v>0</v>
      </c>
      <c r="S43" s="81">
        <f t="shared" si="14"/>
        <v>0</v>
      </c>
      <c r="T43" s="82">
        <f t="shared" si="11"/>
        <v>6135.3493689945808</v>
      </c>
      <c r="U43" s="7">
        <f t="shared" si="12"/>
        <v>0.61353493689945804</v>
      </c>
      <c r="V43" s="93">
        <f t="shared" si="13"/>
        <v>7.061306923256066E-3</v>
      </c>
      <c r="W43" s="136">
        <v>44041.729166666664</v>
      </c>
    </row>
    <row r="44" spans="1:24" ht="15.75" thickBot="1" x14ac:dyDescent="0.3">
      <c r="A44" t="s">
        <v>184</v>
      </c>
      <c r="B44" s="72">
        <f t="shared" si="3"/>
        <v>44041.708333333336</v>
      </c>
      <c r="C44" s="45">
        <v>3</v>
      </c>
      <c r="D44" s="129">
        <v>1398.5</v>
      </c>
      <c r="E44" s="130"/>
      <c r="F44" s="75">
        <f t="shared" si="4"/>
        <v>4.5162077075430957E-3</v>
      </c>
      <c r="G44" s="75">
        <f t="shared" si="5"/>
        <v>-7.8088049195069217E-5</v>
      </c>
      <c r="H44" s="99">
        <v>0.70833333333333337</v>
      </c>
      <c r="I44" s="76">
        <f>jar_information!M29</f>
        <v>44020.5</v>
      </c>
      <c r="J44" s="77">
        <f t="shared" si="1"/>
        <v>21.208333333335759</v>
      </c>
      <c r="K44" s="77">
        <f t="shared" si="6"/>
        <v>509.00000000005821</v>
      </c>
      <c r="L44" s="78">
        <f>jar_information!H29</f>
        <v>1173.7724550898204</v>
      </c>
      <c r="M44" s="77">
        <f t="shared" si="7"/>
        <v>5.3010002085784285</v>
      </c>
      <c r="N44" s="77">
        <f t="shared" si="8"/>
        <v>9.7008303816985251</v>
      </c>
      <c r="O44" s="79">
        <f t="shared" si="2"/>
        <v>2.6456810131905066</v>
      </c>
      <c r="P44" s="80">
        <f t="shared" si="9"/>
        <v>0.672443085309816</v>
      </c>
      <c r="Q44" s="81"/>
      <c r="R44" s="81">
        <f t="shared" si="10"/>
        <v>0</v>
      </c>
      <c r="S44" s="81">
        <f>R44/O44*100</f>
        <v>0</v>
      </c>
      <c r="T44" s="82">
        <f t="shared" si="11"/>
        <v>4516.2077075430952</v>
      </c>
      <c r="U44" s="7">
        <f t="shared" si="12"/>
        <v>0.45162077075430956</v>
      </c>
      <c r="V44" s="93">
        <f t="shared" si="13"/>
        <v>5.1978015976231907E-3</v>
      </c>
      <c r="W44" s="136">
        <v>44041.729166666664</v>
      </c>
    </row>
  </sheetData>
  <conditionalFormatting sqref="O18:O44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C7" workbookViewId="0">
      <selection activeCell="O38" sqref="O38"/>
    </sheetView>
  </sheetViews>
  <sheetFormatPr baseColWidth="10" defaultRowHeight="15" x14ac:dyDescent="0.25"/>
  <cols>
    <col min="17" max="17" width="2.85546875" customWidth="1"/>
    <col min="23" max="23" width="15.140625" bestFit="1" customWidth="1"/>
  </cols>
  <sheetData>
    <row r="1" spans="1:24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 x14ac:dyDescent="0.25">
      <c r="A3" s="45">
        <v>5</v>
      </c>
      <c r="B3" s="53">
        <v>44053</v>
      </c>
      <c r="C3" s="54">
        <v>2992</v>
      </c>
      <c r="D3" s="43">
        <v>1461.8</v>
      </c>
      <c r="E3" s="55">
        <v>270.10000000000002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 x14ac:dyDescent="0.25">
      <c r="A4" s="45">
        <v>4.4000000000000004</v>
      </c>
      <c r="B4" s="53">
        <v>44053</v>
      </c>
      <c r="C4" s="54">
        <v>2992</v>
      </c>
      <c r="D4" s="55">
        <v>1341.9</v>
      </c>
      <c r="E4" s="55">
        <v>238.64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 x14ac:dyDescent="0.25">
      <c r="A5" s="45">
        <v>4</v>
      </c>
      <c r="B5" s="53">
        <v>44053</v>
      </c>
      <c r="C5" s="54">
        <v>2992</v>
      </c>
      <c r="D5" s="43">
        <v>1226.7</v>
      </c>
      <c r="E5" s="55">
        <v>225.77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 x14ac:dyDescent="0.25">
      <c r="A6" s="45">
        <v>3.4</v>
      </c>
      <c r="B6" s="53">
        <v>44053</v>
      </c>
      <c r="C6" s="54">
        <v>2992</v>
      </c>
      <c r="D6" s="55">
        <v>1061.0999999999999</v>
      </c>
      <c r="E6" s="55">
        <v>196.85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 x14ac:dyDescent="0.25">
      <c r="A7" s="45">
        <v>3</v>
      </c>
      <c r="B7" s="53">
        <v>44053</v>
      </c>
      <c r="C7" s="54">
        <v>2992</v>
      </c>
      <c r="D7" s="43">
        <v>931.3</v>
      </c>
      <c r="E7" s="55">
        <v>176.5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 x14ac:dyDescent="0.25">
      <c r="A8" s="45">
        <v>2.4</v>
      </c>
      <c r="B8" s="53">
        <v>44053</v>
      </c>
      <c r="C8" s="54">
        <v>2992</v>
      </c>
      <c r="D8" s="55">
        <v>767.25</v>
      </c>
      <c r="E8" s="55">
        <v>140.16999999999999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 x14ac:dyDescent="0.25">
      <c r="A9" s="45">
        <v>2</v>
      </c>
      <c r="B9" s="53">
        <v>44053</v>
      </c>
      <c r="C9" s="54">
        <v>2992</v>
      </c>
      <c r="D9" s="43">
        <v>640.26</v>
      </c>
      <c r="E9" s="55">
        <v>123.02</v>
      </c>
      <c r="F9" s="56">
        <f t="shared" si="0"/>
        <v>5.984</v>
      </c>
      <c r="G9" s="59" t="s">
        <v>70</v>
      </c>
      <c r="H9" s="59"/>
      <c r="I9" s="60">
        <f>SLOPE(F3:F15,D3:D15)</f>
        <v>9.8803780366958343E-3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 x14ac:dyDescent="0.25">
      <c r="A10" s="45">
        <v>1.4</v>
      </c>
      <c r="B10" s="53">
        <v>44053</v>
      </c>
      <c r="C10" s="54">
        <v>2992</v>
      </c>
      <c r="D10" s="43">
        <v>453.61</v>
      </c>
      <c r="E10" s="55">
        <v>86.394999999999996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-9.4508779808266219E-2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 x14ac:dyDescent="0.25">
      <c r="A11" s="45">
        <v>1</v>
      </c>
      <c r="B11" s="53">
        <v>44053</v>
      </c>
      <c r="C11" s="54">
        <v>2992</v>
      </c>
      <c r="D11" s="43">
        <v>318.82</v>
      </c>
      <c r="E11" s="55">
        <v>63.435000000000002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 x14ac:dyDescent="0.25">
      <c r="A12" s="61">
        <v>0.4</v>
      </c>
      <c r="B12" s="53">
        <v>44053</v>
      </c>
      <c r="C12" s="54">
        <v>2992</v>
      </c>
      <c r="D12" s="61">
        <v>113.96</v>
      </c>
      <c r="E12" s="61">
        <v>26.073</v>
      </c>
      <c r="F12" s="56">
        <f t="shared" si="0"/>
        <v>1.1968000000000001</v>
      </c>
      <c r="G12" s="62" t="s">
        <v>72</v>
      </c>
      <c r="H12" s="62"/>
      <c r="I12" s="63">
        <f>SLOPE(F3:F15,E3:E15)</f>
        <v>5.4649119971697496E-2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 x14ac:dyDescent="0.25">
      <c r="A13" s="61">
        <v>0.2</v>
      </c>
      <c r="B13" s="53">
        <v>44053</v>
      </c>
      <c r="C13" s="54">
        <v>2992</v>
      </c>
      <c r="D13" s="61">
        <v>54.389000000000003</v>
      </c>
      <c r="E13" s="61">
        <v>13.15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-0.3036962641948362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 x14ac:dyDescent="0.25">
      <c r="A14" s="61">
        <v>0.1</v>
      </c>
      <c r="B14" s="53">
        <v>44053</v>
      </c>
      <c r="C14" s="54">
        <v>2992</v>
      </c>
      <c r="D14" s="61">
        <v>20.312000000000001</v>
      </c>
      <c r="E14" s="61">
        <v>6.7960000000000003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 x14ac:dyDescent="0.25">
      <c r="A15" s="61">
        <v>0</v>
      </c>
      <c r="B15" s="53">
        <v>44053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 x14ac:dyDescent="0.25">
      <c r="A18" s="29" t="s">
        <v>158</v>
      </c>
      <c r="B18" s="72">
        <f>$B$3+H18</f>
        <v>44053.416666666664</v>
      </c>
      <c r="C18" s="45">
        <v>3</v>
      </c>
      <c r="D18" s="73">
        <v>935.08</v>
      </c>
      <c r="E18" s="74">
        <v>181.42</v>
      </c>
      <c r="F18" s="75">
        <f>((I$9*D18)+I$10)/C18/1000</f>
        <v>3.0481450382484248E-3</v>
      </c>
      <c r="G18" s="75">
        <f>((I$12*E18)+I$13)/C18/1000</f>
        <v>3.2035823603568415E-3</v>
      </c>
      <c r="H18" s="99">
        <v>0.41666666666666669</v>
      </c>
      <c r="I18" s="76">
        <f>jar_information!M3</f>
        <v>44020.5</v>
      </c>
      <c r="J18" s="77">
        <f t="shared" ref="J18:J44" si="1">B18-I18</f>
        <v>32.916666666664241</v>
      </c>
      <c r="K18" s="77">
        <f>J18*24</f>
        <v>789.99999999994179</v>
      </c>
      <c r="L18" s="78">
        <f>jar_information!H3</f>
        <v>1189.984962406015</v>
      </c>
      <c r="M18" s="77">
        <f>F18*L18</f>
        <v>3.6272467587481332</v>
      </c>
      <c r="N18" s="77">
        <f>M18*1.83</f>
        <v>6.6378615685090843</v>
      </c>
      <c r="O18" s="79">
        <f t="shared" ref="O18:O44" si="2">N18*(12/(12+(16*2)))</f>
        <v>1.8103258823206592</v>
      </c>
      <c r="P18" s="80">
        <f>O18*(400/(400+L18))</f>
        <v>0.45543220222189201</v>
      </c>
      <c r="Q18" s="81"/>
      <c r="R18" s="81">
        <f>Q18/314.7</f>
        <v>0</v>
      </c>
      <c r="S18" s="81">
        <f>R18/P18*100</f>
        <v>0</v>
      </c>
      <c r="T18" s="82">
        <f>F18*1000000</f>
        <v>3048.145038248425</v>
      </c>
      <c r="U18" s="7">
        <f>M18/L18*100</f>
        <v>0.30481450382484249</v>
      </c>
      <c r="V18" s="93">
        <f>O18/K18</f>
        <v>2.2915517497731552E-3</v>
      </c>
      <c r="W18" s="136">
        <v>44056.333333333336</v>
      </c>
    </row>
    <row r="19" spans="1:24" x14ac:dyDescent="0.25">
      <c r="A19" s="29" t="s">
        <v>159</v>
      </c>
      <c r="B19" s="72">
        <f t="shared" ref="B19:B44" si="3">$B$3+H19</f>
        <v>44053.416666666664</v>
      </c>
      <c r="C19" s="45"/>
      <c r="D19" s="83"/>
      <c r="E19" s="84"/>
      <c r="F19" s="75" t="e">
        <f t="shared" ref="F19:F44" si="4">((I$9*D19)+I$10)/C19/1000</f>
        <v>#DIV/0!</v>
      </c>
      <c r="G19" s="75" t="e">
        <f t="shared" ref="G19:G44" si="5">((I$12*E19)+I$13)/C19/1000</f>
        <v>#DIV/0!</v>
      </c>
      <c r="H19" s="99">
        <v>0.41666666666666669</v>
      </c>
      <c r="I19" s="76">
        <f>jar_information!M4</f>
        <v>44020.5</v>
      </c>
      <c r="J19" s="77">
        <f t="shared" si="1"/>
        <v>32.916666666664241</v>
      </c>
      <c r="K19" s="77">
        <f t="shared" ref="K19:K44" si="6">J19*24</f>
        <v>789.99999999994179</v>
      </c>
      <c r="L19" s="78">
        <f>jar_information!H4</f>
        <v>1184.5645645645645</v>
      </c>
      <c r="M19" s="77" t="e">
        <f t="shared" ref="M19:M44" si="7">F19*L19</f>
        <v>#DIV/0!</v>
      </c>
      <c r="N19" s="77" t="e">
        <f t="shared" ref="N19:N44" si="8">M19*1.83</f>
        <v>#DIV/0!</v>
      </c>
      <c r="O19" s="79" t="e">
        <f t="shared" si="2"/>
        <v>#DIV/0!</v>
      </c>
      <c r="P19" s="80" t="e">
        <f t="shared" ref="P19:P44" si="9">O19*(400/(400+L19))</f>
        <v>#DIV/0!</v>
      </c>
      <c r="Q19" s="81"/>
      <c r="R19" s="81">
        <f t="shared" ref="R19:R44" si="10">Q19/314.7</f>
        <v>0</v>
      </c>
      <c r="S19" s="81" t="e">
        <f>R19/O19*100</f>
        <v>#DIV/0!</v>
      </c>
      <c r="T19" s="82" t="e">
        <f t="shared" ref="T19:T44" si="11">F19*1000000</f>
        <v>#DIV/0!</v>
      </c>
      <c r="U19" s="7" t="e">
        <f t="shared" ref="U19:U44" si="12">M19/L19*100</f>
        <v>#DIV/0!</v>
      </c>
      <c r="V19" s="93" t="e">
        <f t="shared" ref="V19:V44" si="13">O19/K19</f>
        <v>#DIV/0!</v>
      </c>
      <c r="W19" s="136">
        <v>44041.729166666664</v>
      </c>
    </row>
    <row r="20" spans="1:24" x14ac:dyDescent="0.25">
      <c r="A20" s="29" t="s">
        <v>160</v>
      </c>
      <c r="B20" s="72">
        <f t="shared" si="3"/>
        <v>44053.416666666664</v>
      </c>
      <c r="C20" s="45"/>
      <c r="D20" s="83"/>
      <c r="E20" s="84"/>
      <c r="F20" s="75" t="e">
        <f t="shared" si="4"/>
        <v>#DIV/0!</v>
      </c>
      <c r="G20" s="75" t="e">
        <f t="shared" si="5"/>
        <v>#DIV/0!</v>
      </c>
      <c r="H20" s="99">
        <v>0.41666666666666669</v>
      </c>
      <c r="I20" s="76">
        <f>jar_information!M5</f>
        <v>44020.5</v>
      </c>
      <c r="J20" s="77">
        <f t="shared" si="1"/>
        <v>32.916666666664241</v>
      </c>
      <c r="K20" s="77">
        <f t="shared" si="6"/>
        <v>789.99999999994179</v>
      </c>
      <c r="L20" s="78">
        <f>jar_information!H5</f>
        <v>1189.984962406015</v>
      </c>
      <c r="M20" s="77" t="e">
        <f t="shared" si="7"/>
        <v>#DIV/0!</v>
      </c>
      <c r="N20" s="77" t="e">
        <f t="shared" si="8"/>
        <v>#DIV/0!</v>
      </c>
      <c r="O20" s="79" t="e">
        <f t="shared" si="2"/>
        <v>#DIV/0!</v>
      </c>
      <c r="P20" s="80" t="e">
        <f t="shared" si="9"/>
        <v>#DIV/0!</v>
      </c>
      <c r="Q20" s="81"/>
      <c r="R20" s="81">
        <f t="shared" si="10"/>
        <v>0</v>
      </c>
      <c r="S20" s="81" t="e">
        <f>R20/O20*100</f>
        <v>#DIV/0!</v>
      </c>
      <c r="T20" s="82" t="e">
        <f t="shared" si="11"/>
        <v>#DIV/0!</v>
      </c>
      <c r="U20" s="7" t="e">
        <f t="shared" si="12"/>
        <v>#DIV/0!</v>
      </c>
      <c r="V20" s="93" t="e">
        <f t="shared" si="13"/>
        <v>#DIV/0!</v>
      </c>
      <c r="W20" s="136">
        <v>44041.729166666664</v>
      </c>
    </row>
    <row r="21" spans="1:24" x14ac:dyDescent="0.25">
      <c r="A21" s="29" t="s">
        <v>161</v>
      </c>
      <c r="B21" s="72">
        <f t="shared" si="3"/>
        <v>44053.416666666664</v>
      </c>
      <c r="C21" s="45"/>
      <c r="D21" s="83"/>
      <c r="E21" s="84"/>
      <c r="F21" s="75" t="e">
        <f t="shared" si="4"/>
        <v>#DIV/0!</v>
      </c>
      <c r="G21" s="75" t="e">
        <f t="shared" si="5"/>
        <v>#DIV/0!</v>
      </c>
      <c r="H21" s="99">
        <v>0.41666666666666669</v>
      </c>
      <c r="I21" s="76">
        <f>jar_information!M6</f>
        <v>44020.5</v>
      </c>
      <c r="J21" s="77">
        <f t="shared" si="1"/>
        <v>32.916666666664241</v>
      </c>
      <c r="K21" s="77">
        <f t="shared" si="6"/>
        <v>789.99999999994179</v>
      </c>
      <c r="L21" s="78">
        <f>jar_information!H6</f>
        <v>1184.5645645645645</v>
      </c>
      <c r="M21" s="77" t="e">
        <f t="shared" si="7"/>
        <v>#DIV/0!</v>
      </c>
      <c r="N21" s="77" t="e">
        <f t="shared" si="8"/>
        <v>#DIV/0!</v>
      </c>
      <c r="O21" s="79" t="e">
        <f t="shared" si="2"/>
        <v>#DIV/0!</v>
      </c>
      <c r="P21" s="80" t="e">
        <f t="shared" si="9"/>
        <v>#DIV/0!</v>
      </c>
      <c r="Q21" s="81"/>
      <c r="R21" s="81">
        <f t="shared" si="10"/>
        <v>0</v>
      </c>
      <c r="S21" s="81" t="e">
        <f t="shared" ref="S21:S43" si="14">R21/P21*100</f>
        <v>#DIV/0!</v>
      </c>
      <c r="T21" s="82" t="e">
        <f t="shared" si="11"/>
        <v>#DIV/0!</v>
      </c>
      <c r="U21" s="7" t="e">
        <f t="shared" si="12"/>
        <v>#DIV/0!</v>
      </c>
      <c r="V21" s="93" t="e">
        <f t="shared" si="13"/>
        <v>#DIV/0!</v>
      </c>
      <c r="W21" s="136">
        <v>44041.729166666664</v>
      </c>
    </row>
    <row r="22" spans="1:24" x14ac:dyDescent="0.25">
      <c r="A22" s="29" t="s">
        <v>162</v>
      </c>
      <c r="B22" s="72">
        <f t="shared" si="3"/>
        <v>44053.416666666664</v>
      </c>
      <c r="C22" s="45"/>
      <c r="D22" s="83"/>
      <c r="E22" s="84"/>
      <c r="F22" s="75" t="e">
        <f t="shared" si="4"/>
        <v>#DIV/0!</v>
      </c>
      <c r="G22" s="75" t="e">
        <f t="shared" si="5"/>
        <v>#DIV/0!</v>
      </c>
      <c r="H22" s="99">
        <v>0.41666666666666669</v>
      </c>
      <c r="I22" s="76">
        <f>jar_information!M7</f>
        <v>44020.5</v>
      </c>
      <c r="J22" s="77">
        <f t="shared" si="1"/>
        <v>32.916666666664241</v>
      </c>
      <c r="K22" s="77">
        <f t="shared" si="6"/>
        <v>789.99999999994179</v>
      </c>
      <c r="L22" s="78">
        <f>jar_information!H7</f>
        <v>1184.5645645645645</v>
      </c>
      <c r="M22" s="77" t="e">
        <f t="shared" si="7"/>
        <v>#DIV/0!</v>
      </c>
      <c r="N22" s="77" t="e">
        <f t="shared" si="8"/>
        <v>#DIV/0!</v>
      </c>
      <c r="O22" s="79" t="e">
        <f t="shared" si="2"/>
        <v>#DIV/0!</v>
      </c>
      <c r="P22" s="80" t="e">
        <f t="shared" si="9"/>
        <v>#DIV/0!</v>
      </c>
      <c r="Q22" s="81"/>
      <c r="R22" s="81">
        <f t="shared" si="10"/>
        <v>0</v>
      </c>
      <c r="S22" s="81" t="e">
        <f>R22/O22*100</f>
        <v>#DIV/0!</v>
      </c>
      <c r="T22" s="82" t="e">
        <f t="shared" si="11"/>
        <v>#DIV/0!</v>
      </c>
      <c r="U22" s="7" t="e">
        <f t="shared" si="12"/>
        <v>#DIV/0!</v>
      </c>
      <c r="V22" s="93" t="e">
        <f t="shared" si="13"/>
        <v>#DIV/0!</v>
      </c>
      <c r="W22" s="136">
        <v>44041.729166666664</v>
      </c>
    </row>
    <row r="23" spans="1:24" x14ac:dyDescent="0.25">
      <c r="A23" s="29" t="s">
        <v>163</v>
      </c>
      <c r="B23" s="72">
        <f t="shared" si="3"/>
        <v>44053.416666666664</v>
      </c>
      <c r="C23" s="45">
        <v>3</v>
      </c>
      <c r="D23" s="83">
        <v>1082.7</v>
      </c>
      <c r="E23" s="84">
        <v>211.69</v>
      </c>
      <c r="F23" s="75">
        <f t="shared" si="4"/>
        <v>3.5343255068407717E-3</v>
      </c>
      <c r="G23" s="75">
        <f t="shared" si="5"/>
        <v>3.7549919808712688E-3</v>
      </c>
      <c r="H23" s="99">
        <v>0.41666666666666669</v>
      </c>
      <c r="I23" s="76">
        <f>jar_information!M8</f>
        <v>44020.5</v>
      </c>
      <c r="J23" s="77">
        <f t="shared" si="1"/>
        <v>32.916666666664241</v>
      </c>
      <c r="K23" s="77">
        <f t="shared" si="6"/>
        <v>789.99999999994179</v>
      </c>
      <c r="L23" s="78">
        <f>jar_information!H8</f>
        <v>1189.984962406015</v>
      </c>
      <c r="M23" s="77">
        <f t="shared" si="7"/>
        <v>4.2057942053885355</v>
      </c>
      <c r="N23" s="77">
        <f t="shared" si="8"/>
        <v>7.69660339586102</v>
      </c>
      <c r="O23" s="79">
        <f t="shared" si="2"/>
        <v>2.0990736534166419</v>
      </c>
      <c r="P23" s="80">
        <f t="shared" si="9"/>
        <v>0.52807383794127405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3534.3255068407716</v>
      </c>
      <c r="U23" s="7">
        <f t="shared" si="12"/>
        <v>0.35343255068407714</v>
      </c>
      <c r="V23" s="93">
        <f t="shared" si="13"/>
        <v>2.6570552574896157E-3</v>
      </c>
    </row>
    <row r="24" spans="1:24" x14ac:dyDescent="0.25">
      <c r="A24" s="29" t="s">
        <v>164</v>
      </c>
      <c r="B24" s="72">
        <f t="shared" si="3"/>
        <v>44053.416666666664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0.41666666666666669</v>
      </c>
      <c r="I24" s="76">
        <f>jar_information!M9</f>
        <v>44020.5</v>
      </c>
      <c r="J24" s="77">
        <f t="shared" si="1"/>
        <v>32.916666666664241</v>
      </c>
      <c r="K24" s="77">
        <f t="shared" si="6"/>
        <v>789.99999999994179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 x14ac:dyDescent="0.25">
      <c r="A25" s="29" t="s">
        <v>165</v>
      </c>
      <c r="B25" s="72">
        <f t="shared" si="3"/>
        <v>44053.416666666664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0.41666666666666669</v>
      </c>
      <c r="I25" s="76">
        <f>jar_information!M10</f>
        <v>44020.5</v>
      </c>
      <c r="J25" s="77">
        <f t="shared" si="1"/>
        <v>32.916666666664241</v>
      </c>
      <c r="K25" s="77">
        <f t="shared" si="6"/>
        <v>789.99999999994179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 x14ac:dyDescent="0.25">
      <c r="A26" s="29" t="s">
        <v>166</v>
      </c>
      <c r="B26" s="72">
        <f t="shared" si="3"/>
        <v>44053.416666666664</v>
      </c>
      <c r="C26" s="45"/>
      <c r="D26" s="83"/>
      <c r="E26" s="84"/>
      <c r="F26" s="75" t="e">
        <f t="shared" si="4"/>
        <v>#DIV/0!</v>
      </c>
      <c r="G26" s="75" t="e">
        <f t="shared" si="5"/>
        <v>#DIV/0!</v>
      </c>
      <c r="H26" s="99">
        <v>0.41666666666666669</v>
      </c>
      <c r="I26" s="76">
        <f>jar_information!M11</f>
        <v>44020.5</v>
      </c>
      <c r="J26" s="77">
        <f t="shared" si="1"/>
        <v>32.916666666664241</v>
      </c>
      <c r="K26" s="77">
        <f t="shared" si="6"/>
        <v>789.99999999994179</v>
      </c>
      <c r="L26" s="78">
        <f>jar_information!H11</f>
        <v>1184.5645645645645</v>
      </c>
      <c r="M26" s="77" t="e">
        <f t="shared" si="7"/>
        <v>#DIV/0!</v>
      </c>
      <c r="N26" s="77" t="e">
        <f t="shared" si="8"/>
        <v>#DIV/0!</v>
      </c>
      <c r="O26" s="79" t="e">
        <f t="shared" si="2"/>
        <v>#DIV/0!</v>
      </c>
      <c r="P26" s="80" t="e">
        <f t="shared" si="9"/>
        <v>#DIV/0!</v>
      </c>
      <c r="Q26" s="81"/>
      <c r="R26" s="81">
        <f t="shared" si="10"/>
        <v>0</v>
      </c>
      <c r="S26" s="81" t="e">
        <f t="shared" si="14"/>
        <v>#DIV/0!</v>
      </c>
      <c r="T26" s="82" t="e">
        <f t="shared" si="11"/>
        <v>#DIV/0!</v>
      </c>
      <c r="U26" s="7" t="e">
        <f t="shared" si="12"/>
        <v>#DIV/0!</v>
      </c>
      <c r="V26" s="93" t="e">
        <f t="shared" si="13"/>
        <v>#DIV/0!</v>
      </c>
      <c r="W26" s="136">
        <v>44041.729166666664</v>
      </c>
    </row>
    <row r="27" spans="1:24" x14ac:dyDescent="0.25">
      <c r="A27" s="29" t="s">
        <v>167</v>
      </c>
      <c r="B27" s="72">
        <f t="shared" si="3"/>
        <v>44053.416666666664</v>
      </c>
      <c r="C27" s="45"/>
      <c r="D27" s="83"/>
      <c r="E27" s="84"/>
      <c r="F27" s="75" t="e">
        <f t="shared" si="4"/>
        <v>#DIV/0!</v>
      </c>
      <c r="G27" s="75" t="e">
        <f t="shared" si="5"/>
        <v>#DIV/0!</v>
      </c>
      <c r="H27" s="99">
        <v>0.41666666666666669</v>
      </c>
      <c r="I27" s="76">
        <f>jar_information!M12</f>
        <v>44020.5</v>
      </c>
      <c r="J27" s="77">
        <f t="shared" si="1"/>
        <v>32.916666666664241</v>
      </c>
      <c r="K27" s="77">
        <f t="shared" si="6"/>
        <v>789.99999999994179</v>
      </c>
      <c r="L27" s="78">
        <f>jar_information!H12</f>
        <v>1184.5645645645645</v>
      </c>
      <c r="M27" s="77" t="e">
        <f t="shared" si="7"/>
        <v>#DIV/0!</v>
      </c>
      <c r="N27" s="77" t="e">
        <f t="shared" si="8"/>
        <v>#DIV/0!</v>
      </c>
      <c r="O27" s="79" t="e">
        <f t="shared" si="2"/>
        <v>#DIV/0!</v>
      </c>
      <c r="P27" s="80" t="e">
        <f t="shared" si="9"/>
        <v>#DIV/0!</v>
      </c>
      <c r="Q27" s="81"/>
      <c r="R27" s="81">
        <f t="shared" si="10"/>
        <v>0</v>
      </c>
      <c r="S27" s="81" t="e">
        <f t="shared" si="14"/>
        <v>#DIV/0!</v>
      </c>
      <c r="T27" s="82" t="e">
        <f t="shared" si="11"/>
        <v>#DIV/0!</v>
      </c>
      <c r="U27" s="7" t="e">
        <f t="shared" si="12"/>
        <v>#DIV/0!</v>
      </c>
      <c r="V27" s="93" t="e">
        <f t="shared" si="13"/>
        <v>#DIV/0!</v>
      </c>
      <c r="W27" s="136">
        <v>44039.625</v>
      </c>
      <c r="X27" t="s">
        <v>237</v>
      </c>
    </row>
    <row r="28" spans="1:24" x14ac:dyDescent="0.25">
      <c r="A28" s="29" t="s">
        <v>168</v>
      </c>
      <c r="B28" s="72">
        <f t="shared" si="3"/>
        <v>44053.416666666664</v>
      </c>
      <c r="C28" s="45"/>
      <c r="D28" s="83"/>
      <c r="E28" s="84"/>
      <c r="F28" s="75" t="e">
        <f t="shared" si="4"/>
        <v>#DIV/0!</v>
      </c>
      <c r="G28" s="75" t="e">
        <f t="shared" si="5"/>
        <v>#DIV/0!</v>
      </c>
      <c r="H28" s="99">
        <v>0.41666666666666669</v>
      </c>
      <c r="I28" s="76">
        <f>jar_information!M13</f>
        <v>44020.5</v>
      </c>
      <c r="J28" s="77">
        <f t="shared" si="1"/>
        <v>32.916666666664241</v>
      </c>
      <c r="K28" s="77">
        <f t="shared" si="6"/>
        <v>789.99999999994179</v>
      </c>
      <c r="L28" s="78">
        <f>jar_information!H13</f>
        <v>1173.7724550898204</v>
      </c>
      <c r="M28" s="77" t="e">
        <f t="shared" si="7"/>
        <v>#DIV/0!</v>
      </c>
      <c r="N28" s="77" t="e">
        <f t="shared" si="8"/>
        <v>#DIV/0!</v>
      </c>
      <c r="O28" s="79" t="e">
        <f t="shared" si="2"/>
        <v>#DIV/0!</v>
      </c>
      <c r="P28" s="80" t="e">
        <f t="shared" si="9"/>
        <v>#DIV/0!</v>
      </c>
      <c r="Q28" s="81"/>
      <c r="R28" s="81">
        <f t="shared" si="10"/>
        <v>0</v>
      </c>
      <c r="S28" s="81" t="e">
        <f t="shared" si="14"/>
        <v>#DIV/0!</v>
      </c>
      <c r="T28" s="82" t="e">
        <f t="shared" si="11"/>
        <v>#DIV/0!</v>
      </c>
      <c r="U28" s="7" t="e">
        <f t="shared" si="12"/>
        <v>#DIV/0!</v>
      </c>
      <c r="V28" s="93" t="e">
        <f t="shared" si="13"/>
        <v>#DIV/0!</v>
      </c>
      <c r="W28" s="136">
        <v>44041.729166666664</v>
      </c>
    </row>
    <row r="29" spans="1:24" x14ac:dyDescent="0.25">
      <c r="A29" s="29" t="s">
        <v>169</v>
      </c>
      <c r="B29" s="72">
        <f t="shared" si="3"/>
        <v>44053.416666666664</v>
      </c>
      <c r="C29" s="45">
        <v>3</v>
      </c>
      <c r="D29" s="83">
        <v>535.71</v>
      </c>
      <c r="E29" s="84">
        <v>106.03</v>
      </c>
      <c r="F29" s="75">
        <f t="shared" si="4"/>
        <v>1.7328361794100198E-3</v>
      </c>
      <c r="G29" s="75">
        <f t="shared" si="5"/>
        <v>1.8302499754680832E-3</v>
      </c>
      <c r="H29" s="99">
        <v>0.41666666666666669</v>
      </c>
      <c r="I29" s="76">
        <f>jar_information!M14</f>
        <v>44020.5</v>
      </c>
      <c r="J29" s="77">
        <f t="shared" si="1"/>
        <v>32.916666666664241</v>
      </c>
      <c r="K29" s="77">
        <f t="shared" si="6"/>
        <v>789.99999999994179</v>
      </c>
      <c r="L29" s="78">
        <f>jar_information!H14</f>
        <v>1173.7724550898204</v>
      </c>
      <c r="M29" s="77">
        <f t="shared" si="7"/>
        <v>2.0339553765745633</v>
      </c>
      <c r="N29" s="77">
        <f t="shared" si="8"/>
        <v>3.7221383391314511</v>
      </c>
      <c r="O29" s="79">
        <f t="shared" si="2"/>
        <v>1.0151286379449411</v>
      </c>
      <c r="P29" s="80">
        <f t="shared" si="9"/>
        <v>0.25801154027365525</v>
      </c>
      <c r="Q29" s="81"/>
      <c r="R29" s="81">
        <f t="shared" si="10"/>
        <v>0</v>
      </c>
      <c r="S29" s="81">
        <f t="shared" si="14"/>
        <v>0</v>
      </c>
      <c r="T29" s="82">
        <f t="shared" si="11"/>
        <v>1732.8361794100199</v>
      </c>
      <c r="U29" s="7">
        <f t="shared" si="12"/>
        <v>0.17328361794100197</v>
      </c>
      <c r="V29" s="93">
        <f t="shared" si="13"/>
        <v>1.2849729594240707E-3</v>
      </c>
      <c r="W29" s="136">
        <v>44056.333333333336</v>
      </c>
    </row>
    <row r="30" spans="1:24" x14ac:dyDescent="0.25">
      <c r="A30" t="s">
        <v>170</v>
      </c>
      <c r="B30" s="72">
        <f t="shared" si="3"/>
        <v>44053.416666666664</v>
      </c>
      <c r="C30" s="45"/>
      <c r="D30" s="83"/>
      <c r="E30" s="84"/>
      <c r="F30" s="75" t="e">
        <f t="shared" si="4"/>
        <v>#DIV/0!</v>
      </c>
      <c r="G30" s="75" t="e">
        <f t="shared" si="5"/>
        <v>#DIV/0!</v>
      </c>
      <c r="H30" s="99">
        <v>0.41666666666666669</v>
      </c>
      <c r="I30" s="76">
        <f>jar_information!M15</f>
        <v>44020.5</v>
      </c>
      <c r="J30" s="77">
        <f t="shared" si="1"/>
        <v>32.916666666664241</v>
      </c>
      <c r="K30" s="77">
        <f t="shared" si="6"/>
        <v>789.99999999994179</v>
      </c>
      <c r="L30" s="78">
        <f>jar_information!H15</f>
        <v>1168.4005979073243</v>
      </c>
      <c r="M30" s="77" t="e">
        <f t="shared" si="7"/>
        <v>#DIV/0!</v>
      </c>
      <c r="N30" s="77" t="e">
        <f t="shared" si="8"/>
        <v>#DIV/0!</v>
      </c>
      <c r="O30" s="79" t="e">
        <f t="shared" si="2"/>
        <v>#DIV/0!</v>
      </c>
      <c r="P30" s="80" t="e">
        <f t="shared" si="9"/>
        <v>#DIV/0!</v>
      </c>
      <c r="Q30" s="81"/>
      <c r="R30" s="81">
        <f t="shared" si="10"/>
        <v>0</v>
      </c>
      <c r="S30" s="81" t="e">
        <f t="shared" si="14"/>
        <v>#DIV/0!</v>
      </c>
      <c r="T30" s="82" t="e">
        <f t="shared" si="11"/>
        <v>#DIV/0!</v>
      </c>
      <c r="U30" s="7" t="e">
        <f t="shared" si="12"/>
        <v>#DIV/0!</v>
      </c>
      <c r="V30" s="93" t="e">
        <f t="shared" si="13"/>
        <v>#DIV/0!</v>
      </c>
      <c r="W30" s="136">
        <v>44039.625</v>
      </c>
      <c r="X30" t="s">
        <v>238</v>
      </c>
    </row>
    <row r="31" spans="1:24" x14ac:dyDescent="0.25">
      <c r="A31" t="s">
        <v>171</v>
      </c>
      <c r="B31" s="72">
        <f t="shared" si="3"/>
        <v>44053.416666666664</v>
      </c>
      <c r="C31" s="45"/>
      <c r="D31" s="83"/>
      <c r="E31" s="84"/>
      <c r="F31" s="75" t="e">
        <f t="shared" si="4"/>
        <v>#DIV/0!</v>
      </c>
      <c r="G31" s="75" t="e">
        <f t="shared" si="5"/>
        <v>#DIV/0!</v>
      </c>
      <c r="H31" s="99">
        <v>0.41666666666666669</v>
      </c>
      <c r="I31" s="76">
        <f>jar_information!M16</f>
        <v>44020.5</v>
      </c>
      <c r="J31" s="77">
        <f t="shared" si="1"/>
        <v>32.916666666664241</v>
      </c>
      <c r="K31" s="77">
        <f t="shared" si="6"/>
        <v>789.99999999994179</v>
      </c>
      <c r="L31" s="78">
        <f>jar_information!H16</f>
        <v>1179.1604197901049</v>
      </c>
      <c r="M31" s="77" t="e">
        <f t="shared" si="7"/>
        <v>#DIV/0!</v>
      </c>
      <c r="N31" s="77" t="e">
        <f t="shared" si="8"/>
        <v>#DIV/0!</v>
      </c>
      <c r="O31" s="79" t="e">
        <f t="shared" si="2"/>
        <v>#DIV/0!</v>
      </c>
      <c r="P31" s="80" t="e">
        <f t="shared" si="9"/>
        <v>#DIV/0!</v>
      </c>
      <c r="Q31" s="81"/>
      <c r="R31" s="81">
        <f t="shared" si="10"/>
        <v>0</v>
      </c>
      <c r="S31" s="81" t="e">
        <f t="shared" si="14"/>
        <v>#DIV/0!</v>
      </c>
      <c r="T31" s="82" t="e">
        <f t="shared" si="11"/>
        <v>#DIV/0!</v>
      </c>
      <c r="U31" s="7" t="e">
        <f t="shared" si="12"/>
        <v>#DIV/0!</v>
      </c>
      <c r="V31" s="93" t="e">
        <f t="shared" si="13"/>
        <v>#DIV/0!</v>
      </c>
      <c r="W31" s="136">
        <v>44039.625</v>
      </c>
      <c r="X31" t="s">
        <v>239</v>
      </c>
    </row>
    <row r="32" spans="1:24" x14ac:dyDescent="0.25">
      <c r="A32" t="s">
        <v>172</v>
      </c>
      <c r="B32" s="72">
        <f t="shared" si="3"/>
        <v>44053.416666666664</v>
      </c>
      <c r="C32" s="45"/>
      <c r="D32" s="83"/>
      <c r="E32" s="84"/>
      <c r="F32" s="75" t="e">
        <f t="shared" si="4"/>
        <v>#DIV/0!</v>
      </c>
      <c r="G32" s="75" t="e">
        <f t="shared" si="5"/>
        <v>#DIV/0!</v>
      </c>
      <c r="H32" s="99">
        <v>0.41666666666666669</v>
      </c>
      <c r="I32" s="76">
        <f>jar_information!M17</f>
        <v>44020.5</v>
      </c>
      <c r="J32" s="77">
        <f t="shared" si="1"/>
        <v>32.916666666664241</v>
      </c>
      <c r="K32" s="77">
        <f t="shared" si="6"/>
        <v>789.99999999994179</v>
      </c>
      <c r="L32" s="78">
        <f>jar_information!H17</f>
        <v>1173.7724550898204</v>
      </c>
      <c r="M32" s="77" t="e">
        <f t="shared" si="7"/>
        <v>#DIV/0!</v>
      </c>
      <c r="N32" s="77" t="e">
        <f t="shared" si="8"/>
        <v>#DIV/0!</v>
      </c>
      <c r="O32" s="79" t="e">
        <f t="shared" si="2"/>
        <v>#DIV/0!</v>
      </c>
      <c r="P32" s="80" t="e">
        <f t="shared" si="9"/>
        <v>#DIV/0!</v>
      </c>
      <c r="Q32" s="81"/>
      <c r="R32" s="81">
        <f t="shared" si="10"/>
        <v>0</v>
      </c>
      <c r="S32" s="81" t="e">
        <f t="shared" si="14"/>
        <v>#DIV/0!</v>
      </c>
      <c r="T32" s="82" t="e">
        <f t="shared" si="11"/>
        <v>#DIV/0!</v>
      </c>
      <c r="U32" s="7" t="e">
        <f t="shared" si="12"/>
        <v>#DIV/0!</v>
      </c>
      <c r="V32" s="93" t="e">
        <f t="shared" si="13"/>
        <v>#DIV/0!</v>
      </c>
      <c r="W32" s="136">
        <v>44041.729166666664</v>
      </c>
    </row>
    <row r="33" spans="1:24" x14ac:dyDescent="0.25">
      <c r="A33" t="s">
        <v>173</v>
      </c>
      <c r="B33" s="72">
        <f t="shared" si="3"/>
        <v>44053.416666666664</v>
      </c>
      <c r="C33" s="45">
        <v>1</v>
      </c>
      <c r="D33" s="83">
        <v>679.04</v>
      </c>
      <c r="E33" s="84">
        <v>121.75</v>
      </c>
      <c r="F33" s="75">
        <f t="shared" si="4"/>
        <v>6.6146631222296724E-3</v>
      </c>
      <c r="G33" s="75">
        <f t="shared" si="5"/>
        <v>6.3498340923593341E-3</v>
      </c>
      <c r="H33" s="99">
        <v>0.41666666666666669</v>
      </c>
      <c r="I33" s="76">
        <f>jar_information!M18</f>
        <v>44020.5</v>
      </c>
      <c r="J33" s="77">
        <f t="shared" si="1"/>
        <v>32.916666666664241</v>
      </c>
      <c r="K33" s="77">
        <f t="shared" si="6"/>
        <v>789.99999999994179</v>
      </c>
      <c r="L33" s="78">
        <f>jar_information!H18</f>
        <v>1200.8748114630469</v>
      </c>
      <c r="M33" s="77">
        <f t="shared" si="7"/>
        <v>7.9433823297991264</v>
      </c>
      <c r="N33" s="77">
        <f t="shared" si="8"/>
        <v>14.536389663532402</v>
      </c>
      <c r="O33" s="79">
        <f t="shared" si="2"/>
        <v>3.9644699082361092</v>
      </c>
      <c r="P33" s="80">
        <f t="shared" si="9"/>
        <v>0.99057587260379509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6614.6631222296728</v>
      </c>
      <c r="U33" s="7">
        <f t="shared" si="12"/>
        <v>0.66146631222296726</v>
      </c>
      <c r="V33" s="93">
        <f t="shared" si="13"/>
        <v>5.0183163395397488E-3</v>
      </c>
    </row>
    <row r="34" spans="1:24" x14ac:dyDescent="0.25">
      <c r="A34" t="s">
        <v>174</v>
      </c>
      <c r="B34" s="72">
        <f t="shared" si="3"/>
        <v>44053.416666666664</v>
      </c>
      <c r="C34" s="45">
        <v>3</v>
      </c>
      <c r="D34" s="83">
        <v>921.26</v>
      </c>
      <c r="E34" s="84">
        <v>166.82</v>
      </c>
      <c r="F34" s="75">
        <f t="shared" si="4"/>
        <v>3.0026294300927129E-3</v>
      </c>
      <c r="G34" s="75">
        <f t="shared" si="5"/>
        <v>2.9376233098279128E-3</v>
      </c>
      <c r="H34" s="99">
        <v>0.41666666666666669</v>
      </c>
      <c r="I34" s="76">
        <f>jar_information!M19</f>
        <v>44020.5</v>
      </c>
      <c r="J34" s="77">
        <f t="shared" si="1"/>
        <v>32.916666666664241</v>
      </c>
      <c r="K34" s="77">
        <f t="shared" si="6"/>
        <v>789.99999999994179</v>
      </c>
      <c r="L34" s="78">
        <f>jar_information!H19</f>
        <v>1184.5645645645645</v>
      </c>
      <c r="M34" s="77">
        <f t="shared" si="7"/>
        <v>3.5568084234065211</v>
      </c>
      <c r="N34" s="77">
        <f t="shared" si="8"/>
        <v>6.5089594148339343</v>
      </c>
      <c r="O34" s="79">
        <f t="shared" si="2"/>
        <v>1.7751707495001638</v>
      </c>
      <c r="P34" s="80">
        <f t="shared" si="9"/>
        <v>0.44811572572001257</v>
      </c>
      <c r="Q34" s="81"/>
      <c r="R34" s="81">
        <f t="shared" si="10"/>
        <v>0</v>
      </c>
      <c r="S34" s="81">
        <f t="shared" si="14"/>
        <v>0</v>
      </c>
      <c r="T34" s="82">
        <f t="shared" si="11"/>
        <v>3002.6294300927129</v>
      </c>
      <c r="U34" s="7">
        <f t="shared" si="12"/>
        <v>0.30026294300927131</v>
      </c>
      <c r="V34" s="93">
        <f t="shared" si="13"/>
        <v>2.2470515816459427E-3</v>
      </c>
      <c r="W34" s="136">
        <v>44056.333333333336</v>
      </c>
    </row>
    <row r="35" spans="1:24" x14ac:dyDescent="0.25">
      <c r="A35" t="s">
        <v>175</v>
      </c>
      <c r="B35" s="72">
        <f t="shared" si="3"/>
        <v>44053.416666666664</v>
      </c>
      <c r="C35" s="45"/>
      <c r="D35" s="83"/>
      <c r="E35" s="84"/>
      <c r="F35" s="75" t="e">
        <f t="shared" si="4"/>
        <v>#DIV/0!</v>
      </c>
      <c r="G35" s="75" t="e">
        <f t="shared" si="5"/>
        <v>#DIV/0!</v>
      </c>
      <c r="H35" s="99">
        <v>0.41666666666666669</v>
      </c>
      <c r="I35" s="76">
        <f>jar_information!M20</f>
        <v>44020.5</v>
      </c>
      <c r="J35" s="77">
        <f t="shared" si="1"/>
        <v>32.916666666664241</v>
      </c>
      <c r="K35" s="77">
        <f t="shared" si="6"/>
        <v>789.99999999994179</v>
      </c>
      <c r="L35" s="78">
        <f>jar_information!H20</f>
        <v>1184.5645645645645</v>
      </c>
      <c r="M35" s="77" t="e">
        <f t="shared" si="7"/>
        <v>#DIV/0!</v>
      </c>
      <c r="N35" s="77" t="e">
        <f t="shared" si="8"/>
        <v>#DIV/0!</v>
      </c>
      <c r="O35" s="79" t="e">
        <f t="shared" si="2"/>
        <v>#DIV/0!</v>
      </c>
      <c r="P35" s="80" t="e">
        <f t="shared" si="9"/>
        <v>#DIV/0!</v>
      </c>
      <c r="Q35" s="81"/>
      <c r="R35" s="81">
        <f t="shared" si="10"/>
        <v>0</v>
      </c>
      <c r="S35" s="81" t="e">
        <f t="shared" si="14"/>
        <v>#DIV/0!</v>
      </c>
      <c r="T35" s="82" t="e">
        <f t="shared" si="11"/>
        <v>#DIV/0!</v>
      </c>
      <c r="U35" s="7" t="e">
        <f t="shared" si="12"/>
        <v>#DIV/0!</v>
      </c>
      <c r="V35" s="93" t="e">
        <f t="shared" si="13"/>
        <v>#DIV/0!</v>
      </c>
      <c r="W35" s="136">
        <v>44041.729166666664</v>
      </c>
    </row>
    <row r="36" spans="1:24" x14ac:dyDescent="0.25">
      <c r="A36" t="s">
        <v>176</v>
      </c>
      <c r="B36" s="72">
        <f t="shared" si="3"/>
        <v>44053.416666666664</v>
      </c>
      <c r="C36" s="45"/>
      <c r="D36" s="83"/>
      <c r="E36" s="84"/>
      <c r="F36" s="75" t="e">
        <f t="shared" si="4"/>
        <v>#DIV/0!</v>
      </c>
      <c r="G36" s="75" t="e">
        <f t="shared" si="5"/>
        <v>#DIV/0!</v>
      </c>
      <c r="H36" s="99">
        <v>0.41666666666666669</v>
      </c>
      <c r="I36" s="76">
        <f>jar_information!M21</f>
        <v>44020.5</v>
      </c>
      <c r="J36" s="77">
        <f t="shared" si="1"/>
        <v>32.916666666664241</v>
      </c>
      <c r="K36" s="77">
        <f t="shared" si="6"/>
        <v>789.99999999994179</v>
      </c>
      <c r="L36" s="78">
        <f>jar_information!H21</f>
        <v>1168.4005979073243</v>
      </c>
      <c r="M36" s="77" t="e">
        <f t="shared" si="7"/>
        <v>#DIV/0!</v>
      </c>
      <c r="N36" s="77" t="e">
        <f t="shared" si="8"/>
        <v>#DIV/0!</v>
      </c>
      <c r="O36" s="79" t="e">
        <f t="shared" si="2"/>
        <v>#DIV/0!</v>
      </c>
      <c r="P36" s="80" t="e">
        <f t="shared" si="9"/>
        <v>#DIV/0!</v>
      </c>
      <c r="Q36" s="81"/>
      <c r="R36" s="81">
        <f t="shared" si="10"/>
        <v>0</v>
      </c>
      <c r="S36" s="81" t="e">
        <f t="shared" si="14"/>
        <v>#DIV/0!</v>
      </c>
      <c r="T36" s="82" t="e">
        <f t="shared" si="11"/>
        <v>#DIV/0!</v>
      </c>
      <c r="U36" s="7" t="e">
        <f t="shared" si="12"/>
        <v>#DIV/0!</v>
      </c>
      <c r="V36" s="93" t="e">
        <f t="shared" si="13"/>
        <v>#DIV/0!</v>
      </c>
      <c r="W36" s="136">
        <v>44041.729166666664</v>
      </c>
    </row>
    <row r="37" spans="1:24" x14ac:dyDescent="0.25">
      <c r="A37" t="s">
        <v>177</v>
      </c>
      <c r="B37" s="72">
        <f t="shared" si="3"/>
        <v>44053.416666666664</v>
      </c>
      <c r="C37" s="45">
        <v>3</v>
      </c>
      <c r="D37" s="83">
        <v>1371.2</v>
      </c>
      <c r="E37" s="84">
        <v>261.45</v>
      </c>
      <c r="F37" s="75">
        <f t="shared" si="4"/>
        <v>4.4844885280363542E-3</v>
      </c>
      <c r="G37" s="75">
        <f t="shared" si="5"/>
        <v>4.6614387174684913E-3</v>
      </c>
      <c r="H37" s="99">
        <v>0.41666666666666669</v>
      </c>
      <c r="I37" s="76">
        <f>jar_information!M22</f>
        <v>44020.5</v>
      </c>
      <c r="J37" s="77">
        <f t="shared" si="1"/>
        <v>32.916666666664241</v>
      </c>
      <c r="K37" s="77">
        <f t="shared" si="6"/>
        <v>789.99999999994179</v>
      </c>
      <c r="L37" s="78">
        <f>jar_information!H22</f>
        <v>1189.984962406015</v>
      </c>
      <c r="M37" s="77">
        <f t="shared" si="7"/>
        <v>5.3364739124455465</v>
      </c>
      <c r="N37" s="77">
        <f t="shared" si="8"/>
        <v>9.7657472597753507</v>
      </c>
      <c r="O37" s="79">
        <f t="shared" si="2"/>
        <v>2.6633856163023681</v>
      </c>
      <c r="P37" s="80">
        <f t="shared" si="9"/>
        <v>0.67004045428758008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4484.4885280363542</v>
      </c>
      <c r="U37" s="7">
        <f t="shared" si="12"/>
        <v>0.44844885280363544</v>
      </c>
      <c r="V37" s="93">
        <f t="shared" si="13"/>
        <v>3.3713741978513472E-3</v>
      </c>
    </row>
    <row r="38" spans="1:24" x14ac:dyDescent="0.25">
      <c r="A38" t="s">
        <v>178</v>
      </c>
      <c r="B38" s="72">
        <f t="shared" si="3"/>
        <v>44053.416666666664</v>
      </c>
      <c r="C38" s="45">
        <v>5</v>
      </c>
      <c r="D38" s="83">
        <v>695.45</v>
      </c>
      <c r="E38" s="84">
        <v>134.16</v>
      </c>
      <c r="F38" s="75">
        <f t="shared" si="4"/>
        <v>1.3553600251623706E-3</v>
      </c>
      <c r="G38" s="75">
        <f t="shared" si="5"/>
        <v>1.4056059342416201E-3</v>
      </c>
      <c r="H38" s="99">
        <v>0.41666666666666669</v>
      </c>
      <c r="I38" s="76">
        <f>jar_information!M23</f>
        <v>44020.5</v>
      </c>
      <c r="J38" s="77">
        <f t="shared" si="1"/>
        <v>32.916666666664241</v>
      </c>
      <c r="K38" s="77">
        <f t="shared" si="6"/>
        <v>789.99999999994179</v>
      </c>
      <c r="L38" s="78">
        <f>jar_information!H23</f>
        <v>1168.4005979073243</v>
      </c>
      <c r="M38" s="77">
        <f t="shared" si="7"/>
        <v>1.5836034637793999</v>
      </c>
      <c r="N38" s="77">
        <f t="shared" si="8"/>
        <v>2.8979943387163019</v>
      </c>
      <c r="O38" s="79">
        <f t="shared" si="2"/>
        <v>0.79036209237717314</v>
      </c>
      <c r="P38" s="80">
        <f t="shared" si="9"/>
        <v>0.20157148458926438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1355.3600251623707</v>
      </c>
      <c r="U38" s="7">
        <f t="shared" si="12"/>
        <v>0.13553600251623707</v>
      </c>
      <c r="V38" s="93">
        <f t="shared" si="13"/>
        <v>1.0004583447813056E-3</v>
      </c>
    </row>
    <row r="39" spans="1:24" x14ac:dyDescent="0.25">
      <c r="A39" t="s">
        <v>179</v>
      </c>
      <c r="B39" s="72">
        <f t="shared" si="3"/>
        <v>44053.416666666664</v>
      </c>
      <c r="C39" s="45">
        <v>1</v>
      </c>
      <c r="D39" s="83">
        <v>546.91999999999996</v>
      </c>
      <c r="E39" s="84">
        <v>102.21</v>
      </c>
      <c r="F39" s="75">
        <f t="shared" si="4"/>
        <v>5.3092675760214193E-3</v>
      </c>
      <c r="G39" s="75">
        <f t="shared" si="5"/>
        <v>5.281990288112365E-3</v>
      </c>
      <c r="H39" s="99">
        <v>0.41666666666666669</v>
      </c>
      <c r="I39" s="76">
        <f>jar_information!M24</f>
        <v>44020.5</v>
      </c>
      <c r="J39" s="77">
        <f t="shared" si="1"/>
        <v>32.916666666664241</v>
      </c>
      <c r="K39" s="77">
        <f t="shared" si="6"/>
        <v>789.99999999994179</v>
      </c>
      <c r="L39" s="78">
        <f>jar_information!H24</f>
        <v>1147.072808320951</v>
      </c>
      <c r="M39" s="77">
        <f t="shared" si="7"/>
        <v>6.0901164685542577</v>
      </c>
      <c r="N39" s="77">
        <f t="shared" si="8"/>
        <v>11.144913137454292</v>
      </c>
      <c r="O39" s="79">
        <f t="shared" si="2"/>
        <v>3.0395217647602615</v>
      </c>
      <c r="P39" s="80">
        <f t="shared" si="9"/>
        <v>0.78587685037501909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5309.2675760214197</v>
      </c>
      <c r="U39" s="7">
        <f t="shared" si="12"/>
        <v>0.53092675760214192</v>
      </c>
      <c r="V39" s="93">
        <f t="shared" si="13"/>
        <v>3.8474959047601082E-3</v>
      </c>
    </row>
    <row r="40" spans="1:24" x14ac:dyDescent="0.25">
      <c r="A40" t="s">
        <v>180</v>
      </c>
      <c r="B40" s="72">
        <f t="shared" si="3"/>
        <v>44053.416666666664</v>
      </c>
      <c r="C40" s="45"/>
      <c r="D40" s="83"/>
      <c r="E40" s="84"/>
      <c r="F40" s="75" t="e">
        <f t="shared" si="4"/>
        <v>#DIV/0!</v>
      </c>
      <c r="G40" s="75" t="e">
        <f t="shared" si="5"/>
        <v>#DIV/0!</v>
      </c>
      <c r="H40" s="99">
        <v>0.41666666666666669</v>
      </c>
      <c r="I40" s="76">
        <f>jar_information!M25</f>
        <v>44020.5</v>
      </c>
      <c r="J40" s="77">
        <f t="shared" si="1"/>
        <v>32.916666666664241</v>
      </c>
      <c r="K40" s="77">
        <f t="shared" si="6"/>
        <v>789.99999999994179</v>
      </c>
      <c r="L40" s="78">
        <f>jar_information!H25</f>
        <v>1179.1604197901049</v>
      </c>
      <c r="M40" s="77" t="e">
        <f t="shared" si="7"/>
        <v>#DIV/0!</v>
      </c>
      <c r="N40" s="77" t="e">
        <f t="shared" si="8"/>
        <v>#DIV/0!</v>
      </c>
      <c r="O40" s="79" t="e">
        <f t="shared" si="2"/>
        <v>#DIV/0!</v>
      </c>
      <c r="P40" s="80" t="e">
        <f t="shared" si="9"/>
        <v>#DIV/0!</v>
      </c>
      <c r="Q40" s="81"/>
      <c r="R40" s="81">
        <f t="shared" si="10"/>
        <v>0</v>
      </c>
      <c r="S40" s="81" t="e">
        <f>R40/O40*100</f>
        <v>#DIV/0!</v>
      </c>
      <c r="T40" s="82" t="e">
        <f t="shared" si="11"/>
        <v>#DIV/0!</v>
      </c>
      <c r="U40" s="7" t="e">
        <f t="shared" si="12"/>
        <v>#DIV/0!</v>
      </c>
      <c r="V40" s="93" t="e">
        <f t="shared" si="13"/>
        <v>#DIV/0!</v>
      </c>
      <c r="W40" s="136">
        <v>44041.729166666664</v>
      </c>
    </row>
    <row r="41" spans="1:24" x14ac:dyDescent="0.25">
      <c r="A41" t="s">
        <v>181</v>
      </c>
      <c r="B41" s="72">
        <f t="shared" si="3"/>
        <v>44053.416666666664</v>
      </c>
      <c r="C41" s="45"/>
      <c r="D41" s="83"/>
      <c r="E41" s="84"/>
      <c r="F41" s="75" t="e">
        <f t="shared" si="4"/>
        <v>#DIV/0!</v>
      </c>
      <c r="G41" s="75" t="e">
        <f t="shared" si="5"/>
        <v>#DIV/0!</v>
      </c>
      <c r="H41" s="99">
        <v>0.41666666666666669</v>
      </c>
      <c r="I41" s="76">
        <f>jar_information!M26</f>
        <v>44020.5</v>
      </c>
      <c r="J41" s="77">
        <f t="shared" si="1"/>
        <v>32.916666666664241</v>
      </c>
      <c r="K41" s="77">
        <f t="shared" si="6"/>
        <v>789.99999999994179</v>
      </c>
      <c r="L41" s="78">
        <f>jar_information!H26</f>
        <v>1179.1604197901049</v>
      </c>
      <c r="M41" s="77" t="e">
        <f t="shared" si="7"/>
        <v>#DIV/0!</v>
      </c>
      <c r="N41" s="77" t="e">
        <f t="shared" si="8"/>
        <v>#DIV/0!</v>
      </c>
      <c r="O41" s="79" t="e">
        <f t="shared" si="2"/>
        <v>#DIV/0!</v>
      </c>
      <c r="P41" s="80" t="e">
        <f t="shared" si="9"/>
        <v>#DIV/0!</v>
      </c>
      <c r="Q41" s="81"/>
      <c r="R41" s="81">
        <f t="shared" si="10"/>
        <v>0</v>
      </c>
      <c r="S41" s="81" t="e">
        <f>R41/O41*100</f>
        <v>#DIV/0!</v>
      </c>
      <c r="T41" s="82" t="e">
        <f t="shared" si="11"/>
        <v>#DIV/0!</v>
      </c>
      <c r="U41" s="7" t="e">
        <f t="shared" si="12"/>
        <v>#DIV/0!</v>
      </c>
      <c r="V41" s="93" t="e">
        <f t="shared" si="13"/>
        <v>#DIV/0!</v>
      </c>
      <c r="W41" s="136">
        <v>44041.729166666664</v>
      </c>
    </row>
    <row r="42" spans="1:24" x14ac:dyDescent="0.25">
      <c r="A42" t="s">
        <v>182</v>
      </c>
      <c r="B42" s="72">
        <f t="shared" si="3"/>
        <v>44053.416666666664</v>
      </c>
      <c r="C42" s="45"/>
      <c r="D42" s="83"/>
      <c r="E42" s="84"/>
      <c r="F42" s="75" t="e">
        <f t="shared" si="4"/>
        <v>#DIV/0!</v>
      </c>
      <c r="G42" s="75" t="e">
        <f t="shared" si="5"/>
        <v>#DIV/0!</v>
      </c>
      <c r="H42" s="99">
        <v>0.41666666666666669</v>
      </c>
      <c r="I42" s="76">
        <f>jar_information!M27</f>
        <v>44020.5</v>
      </c>
      <c r="J42" s="77">
        <f t="shared" si="1"/>
        <v>32.916666666664241</v>
      </c>
      <c r="K42" s="77">
        <f t="shared" si="6"/>
        <v>789.99999999994179</v>
      </c>
      <c r="L42" s="78">
        <f>jar_information!H27</f>
        <v>1173.7724550898204</v>
      </c>
      <c r="M42" s="77" t="e">
        <f t="shared" si="7"/>
        <v>#DIV/0!</v>
      </c>
      <c r="N42" s="77" t="e">
        <f t="shared" si="8"/>
        <v>#DIV/0!</v>
      </c>
      <c r="O42" s="79" t="e">
        <f t="shared" si="2"/>
        <v>#DIV/0!</v>
      </c>
      <c r="P42" s="80" t="e">
        <f t="shared" si="9"/>
        <v>#DIV/0!</v>
      </c>
      <c r="Q42" s="81"/>
      <c r="R42" s="81">
        <f t="shared" si="10"/>
        <v>0</v>
      </c>
      <c r="S42" s="81" t="e">
        <f t="shared" si="14"/>
        <v>#DIV/0!</v>
      </c>
      <c r="T42" s="82" t="e">
        <f t="shared" si="11"/>
        <v>#DIV/0!</v>
      </c>
      <c r="U42" s="7" t="e">
        <f t="shared" si="12"/>
        <v>#DIV/0!</v>
      </c>
      <c r="V42" s="93" t="e">
        <f t="shared" si="13"/>
        <v>#DIV/0!</v>
      </c>
      <c r="W42" s="136">
        <v>44039.625</v>
      </c>
      <c r="X42" t="s">
        <v>236</v>
      </c>
    </row>
    <row r="43" spans="1:24" x14ac:dyDescent="0.25">
      <c r="A43" t="s">
        <v>183</v>
      </c>
      <c r="B43" s="72">
        <f t="shared" si="3"/>
        <v>44053.416666666664</v>
      </c>
      <c r="C43" s="45"/>
      <c r="D43" s="83"/>
      <c r="E43" s="84"/>
      <c r="F43" s="75" t="e">
        <f t="shared" si="4"/>
        <v>#DIV/0!</v>
      </c>
      <c r="G43" s="75" t="e">
        <f t="shared" si="5"/>
        <v>#DIV/0!</v>
      </c>
      <c r="H43" s="99">
        <v>0.41666666666666669</v>
      </c>
      <c r="I43" s="76">
        <f>jar_information!M28</f>
        <v>44020.5</v>
      </c>
      <c r="J43" s="77">
        <f t="shared" si="1"/>
        <v>32.916666666664241</v>
      </c>
      <c r="K43" s="77">
        <f t="shared" si="6"/>
        <v>789.99999999994179</v>
      </c>
      <c r="L43" s="78">
        <f>jar_information!H28</f>
        <v>1173.7724550898204</v>
      </c>
      <c r="M43" s="77" t="e">
        <f t="shared" si="7"/>
        <v>#DIV/0!</v>
      </c>
      <c r="N43" s="77" t="e">
        <f t="shared" si="8"/>
        <v>#DIV/0!</v>
      </c>
      <c r="O43" s="79" t="e">
        <f t="shared" si="2"/>
        <v>#DIV/0!</v>
      </c>
      <c r="P43" s="80" t="e">
        <f t="shared" si="9"/>
        <v>#DIV/0!</v>
      </c>
      <c r="Q43" s="81"/>
      <c r="R43" s="81">
        <f t="shared" si="10"/>
        <v>0</v>
      </c>
      <c r="S43" s="81" t="e">
        <f t="shared" si="14"/>
        <v>#DIV/0!</v>
      </c>
      <c r="T43" s="82" t="e">
        <f t="shared" si="11"/>
        <v>#DIV/0!</v>
      </c>
      <c r="U43" s="7" t="e">
        <f t="shared" si="12"/>
        <v>#DIV/0!</v>
      </c>
      <c r="V43" s="93" t="e">
        <f t="shared" si="13"/>
        <v>#DIV/0!</v>
      </c>
      <c r="W43" s="136">
        <v>44041.729166666664</v>
      </c>
    </row>
    <row r="44" spans="1:24" ht="15.75" thickBot="1" x14ac:dyDescent="0.3">
      <c r="A44" t="s">
        <v>184</v>
      </c>
      <c r="B44" s="72">
        <f t="shared" si="3"/>
        <v>44053.416666666664</v>
      </c>
      <c r="C44" s="45"/>
      <c r="D44" s="129"/>
      <c r="E44" s="130"/>
      <c r="F44" s="75" t="e">
        <f t="shared" si="4"/>
        <v>#DIV/0!</v>
      </c>
      <c r="G44" s="75" t="e">
        <f t="shared" si="5"/>
        <v>#DIV/0!</v>
      </c>
      <c r="H44" s="99">
        <v>0.41666666666666669</v>
      </c>
      <c r="I44" s="76">
        <f>jar_information!M29</f>
        <v>44020.5</v>
      </c>
      <c r="J44" s="77">
        <f t="shared" si="1"/>
        <v>32.916666666664241</v>
      </c>
      <c r="K44" s="77">
        <f t="shared" si="6"/>
        <v>789.99999999994179</v>
      </c>
      <c r="L44" s="78">
        <f>jar_information!H29</f>
        <v>1173.7724550898204</v>
      </c>
      <c r="M44" s="77" t="e">
        <f t="shared" si="7"/>
        <v>#DIV/0!</v>
      </c>
      <c r="N44" s="77" t="e">
        <f t="shared" si="8"/>
        <v>#DIV/0!</v>
      </c>
      <c r="O44" s="79" t="e">
        <f t="shared" si="2"/>
        <v>#DIV/0!</v>
      </c>
      <c r="P44" s="80" t="e">
        <f t="shared" si="9"/>
        <v>#DIV/0!</v>
      </c>
      <c r="Q44" s="81"/>
      <c r="R44" s="81">
        <f t="shared" si="10"/>
        <v>0</v>
      </c>
      <c r="S44" s="81" t="e">
        <f>R44/O44*100</f>
        <v>#DIV/0!</v>
      </c>
      <c r="T44" s="82" t="e">
        <f t="shared" si="11"/>
        <v>#DIV/0!</v>
      </c>
      <c r="U44" s="7" t="e">
        <f t="shared" si="12"/>
        <v>#DIV/0!</v>
      </c>
      <c r="V44" s="93" t="e">
        <f t="shared" si="13"/>
        <v>#DIV/0!</v>
      </c>
      <c r="W44" s="136">
        <v>44041.729166666664</v>
      </c>
    </row>
  </sheetData>
  <conditionalFormatting sqref="O18:O44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D10" zoomScaleNormal="100" workbookViewId="0">
      <selection activeCell="W24" sqref="W24"/>
    </sheetView>
  </sheetViews>
  <sheetFormatPr baseColWidth="10" defaultRowHeight="15" x14ac:dyDescent="0.25"/>
  <sheetData>
    <row r="1" spans="1:24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4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4" x14ac:dyDescent="0.25">
      <c r="A3" s="45">
        <v>5</v>
      </c>
      <c r="B3" s="53">
        <v>44076</v>
      </c>
      <c r="C3" s="54">
        <v>2992</v>
      </c>
      <c r="D3" s="43">
        <v>1476.1</v>
      </c>
      <c r="E3" s="55">
        <v>250.44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4" x14ac:dyDescent="0.25">
      <c r="A4" s="45">
        <v>4.4000000000000004</v>
      </c>
      <c r="B4" s="53">
        <v>44076</v>
      </c>
      <c r="C4" s="54">
        <v>2992</v>
      </c>
      <c r="D4" s="55">
        <v>1260.4000000000001</v>
      </c>
      <c r="E4" s="55">
        <v>211.12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4" x14ac:dyDescent="0.25">
      <c r="A5" s="45">
        <v>4</v>
      </c>
      <c r="B5" s="53">
        <v>44076</v>
      </c>
      <c r="C5" s="54">
        <v>2992</v>
      </c>
      <c r="D5" s="43">
        <v>1191.8</v>
      </c>
      <c r="E5" s="55">
        <v>203.89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4" x14ac:dyDescent="0.25">
      <c r="A6" s="45">
        <v>3.4</v>
      </c>
      <c r="B6" s="53">
        <v>44076</v>
      </c>
      <c r="C6" s="54">
        <v>2992</v>
      </c>
      <c r="D6" s="55">
        <v>1015.9</v>
      </c>
      <c r="E6" s="55">
        <v>167.99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4" x14ac:dyDescent="0.25">
      <c r="A7" s="45">
        <v>3</v>
      </c>
      <c r="B7" s="53">
        <v>44076</v>
      </c>
      <c r="C7" s="54">
        <v>2992</v>
      </c>
      <c r="D7" s="43">
        <v>887.51</v>
      </c>
      <c r="E7" s="55">
        <v>160.5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4" x14ac:dyDescent="0.25">
      <c r="A8" s="45">
        <v>2.4</v>
      </c>
      <c r="B8" s="53">
        <v>44076</v>
      </c>
      <c r="C8" s="54">
        <v>2992</v>
      </c>
      <c r="D8" s="55">
        <v>708.5</v>
      </c>
      <c r="E8" s="55">
        <v>124.73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4" x14ac:dyDescent="0.25">
      <c r="A9" s="45">
        <v>2</v>
      </c>
      <c r="B9" s="53">
        <v>44076</v>
      </c>
      <c r="C9" s="54">
        <v>2992</v>
      </c>
      <c r="D9" s="43">
        <v>601.88</v>
      </c>
      <c r="E9" s="55">
        <v>100.65</v>
      </c>
      <c r="F9" s="56">
        <f t="shared" si="0"/>
        <v>5.984</v>
      </c>
      <c r="G9" s="59" t="s">
        <v>70</v>
      </c>
      <c r="H9" s="59"/>
      <c r="I9" s="60">
        <f>SLOPE(F3:F15,D3:D15)</f>
        <v>1.0047866571446479E-2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4" x14ac:dyDescent="0.25">
      <c r="A10" s="45">
        <v>1.4</v>
      </c>
      <c r="B10" s="53">
        <v>44076</v>
      </c>
      <c r="C10" s="54">
        <v>2992</v>
      </c>
      <c r="D10" s="43">
        <v>399.68</v>
      </c>
      <c r="E10" s="55">
        <v>73.191000000000003</v>
      </c>
      <c r="F10" s="56">
        <f t="shared" si="0"/>
        <v>4.1887999999999996</v>
      </c>
      <c r="G10" s="59" t="s">
        <v>71</v>
      </c>
      <c r="H10" s="59"/>
      <c r="I10" s="60">
        <f>INTERCEPT(F3:F15,D3:D15)</f>
        <v>0.1144158887773985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4" x14ac:dyDescent="0.25">
      <c r="A11" s="45">
        <v>1</v>
      </c>
      <c r="B11" s="53">
        <v>44076</v>
      </c>
      <c r="C11" s="54">
        <v>2992</v>
      </c>
      <c r="D11" s="43">
        <v>305.60000000000002</v>
      </c>
      <c r="E11" s="55">
        <v>54.31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4" x14ac:dyDescent="0.25">
      <c r="A12" s="61">
        <v>0.4</v>
      </c>
      <c r="B12" s="53">
        <v>44076</v>
      </c>
      <c r="C12" s="54">
        <v>2992</v>
      </c>
      <c r="D12" s="61">
        <v>93.200999999999993</v>
      </c>
      <c r="E12" s="61">
        <v>22.222000000000001</v>
      </c>
      <c r="F12" s="56">
        <f t="shared" si="0"/>
        <v>1.1968000000000001</v>
      </c>
      <c r="G12" s="62" t="s">
        <v>72</v>
      </c>
      <c r="H12" s="62"/>
      <c r="I12" s="63">
        <f>SLOPE(F3:F15,E3:E15)</f>
        <v>5.9833706190642565E-2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4" x14ac:dyDescent="0.25">
      <c r="A13" s="61">
        <v>0.2</v>
      </c>
      <c r="B13" s="53">
        <v>44076</v>
      </c>
      <c r="C13" s="54">
        <v>2992</v>
      </c>
      <c r="D13" s="61">
        <v>35.067</v>
      </c>
      <c r="E13" s="61">
        <v>8.1579999999999995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-6.5183842383881085E-2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4" x14ac:dyDescent="0.25">
      <c r="A14" s="61">
        <v>0.1</v>
      </c>
      <c r="B14" s="53">
        <v>44076</v>
      </c>
      <c r="C14" s="54">
        <v>2992</v>
      </c>
      <c r="D14" s="61">
        <v>5.5780000000000003</v>
      </c>
      <c r="E14" s="61">
        <v>2.105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24" x14ac:dyDescent="0.25">
      <c r="A15" s="61">
        <v>0</v>
      </c>
      <c r="B15" s="53">
        <v>44076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24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160" t="s">
        <v>232</v>
      </c>
      <c r="X16" s="160" t="s">
        <v>233</v>
      </c>
    </row>
    <row r="17" spans="1:24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4" x14ac:dyDescent="0.25">
      <c r="A18" s="29" t="s">
        <v>158</v>
      </c>
      <c r="B18" s="72">
        <f>$B$3+H18</f>
        <v>44076.416666666664</v>
      </c>
      <c r="C18" s="45"/>
      <c r="D18" s="73"/>
      <c r="E18" s="74"/>
      <c r="F18" s="75" t="e">
        <f>((I$9*D18)+I$10)/C18/1000</f>
        <v>#DIV/0!</v>
      </c>
      <c r="G18" s="75" t="e">
        <f>((I$12*E18)+I$13)/C18/1000</f>
        <v>#DIV/0!</v>
      </c>
      <c r="H18" s="99">
        <v>0.41666666666666669</v>
      </c>
      <c r="I18" s="76">
        <f>jar_information!M3</f>
        <v>44020.5</v>
      </c>
      <c r="J18" s="77">
        <f t="shared" ref="J18:J44" si="1">B18-I18</f>
        <v>55.916666666664241</v>
      </c>
      <c r="K18" s="77">
        <f>J18*24</f>
        <v>1341.9999999999418</v>
      </c>
      <c r="L18" s="78">
        <f>jar_information!H3</f>
        <v>1189.984962406015</v>
      </c>
      <c r="M18" s="77" t="e">
        <f>F18*L18</f>
        <v>#DIV/0!</v>
      </c>
      <c r="N18" s="77" t="e">
        <f>M18*1.83</f>
        <v>#DIV/0!</v>
      </c>
      <c r="O18" s="79" t="e">
        <f t="shared" ref="O18:O44" si="2">N18*(12/(12+(16*2)))</f>
        <v>#DIV/0!</v>
      </c>
      <c r="P18" s="80" t="e">
        <f>O18*(400/(400+L18))</f>
        <v>#DIV/0!</v>
      </c>
      <c r="Q18" s="81"/>
      <c r="R18" s="81">
        <f>Q18/314.7</f>
        <v>0</v>
      </c>
      <c r="S18" s="81" t="e">
        <f>R18/P18*100</f>
        <v>#DIV/0!</v>
      </c>
      <c r="T18" s="82" t="e">
        <f>F18*1000000</f>
        <v>#DIV/0!</v>
      </c>
      <c r="U18" s="7" t="e">
        <f>M18/L18*100</f>
        <v>#DIV/0!</v>
      </c>
      <c r="V18" s="93" t="e">
        <f>O18/K18</f>
        <v>#DIV/0!</v>
      </c>
      <c r="W18" s="136">
        <v>44056.333333333336</v>
      </c>
    </row>
    <row r="19" spans="1:24" x14ac:dyDescent="0.25">
      <c r="A19" s="29" t="s">
        <v>159</v>
      </c>
      <c r="B19" s="72">
        <f t="shared" ref="B19:B44" si="3">$B$3+H19</f>
        <v>44076.416666666664</v>
      </c>
      <c r="C19" s="45"/>
      <c r="D19" s="83"/>
      <c r="E19" s="84"/>
      <c r="F19" s="75" t="e">
        <f t="shared" ref="F19:F44" si="4">((I$9*D19)+I$10)/C19/1000</f>
        <v>#DIV/0!</v>
      </c>
      <c r="G19" s="75" t="e">
        <f t="shared" ref="G19:G44" si="5">((I$12*E19)+I$13)/C19/1000</f>
        <v>#DIV/0!</v>
      </c>
      <c r="H19" s="99">
        <v>0.41666666666666669</v>
      </c>
      <c r="I19" s="76">
        <f>jar_information!M4</f>
        <v>44020.5</v>
      </c>
      <c r="J19" s="77">
        <f t="shared" si="1"/>
        <v>55.916666666664241</v>
      </c>
      <c r="K19" s="77">
        <f t="shared" ref="K19:K44" si="6">J19*24</f>
        <v>1341.9999999999418</v>
      </c>
      <c r="L19" s="78">
        <f>jar_information!H4</f>
        <v>1184.5645645645645</v>
      </c>
      <c r="M19" s="77" t="e">
        <f t="shared" ref="M19:M44" si="7">F19*L19</f>
        <v>#DIV/0!</v>
      </c>
      <c r="N19" s="77" t="e">
        <f t="shared" ref="N19:N44" si="8">M19*1.83</f>
        <v>#DIV/0!</v>
      </c>
      <c r="O19" s="79" t="e">
        <f t="shared" si="2"/>
        <v>#DIV/0!</v>
      </c>
      <c r="P19" s="80" t="e">
        <f t="shared" ref="P19:P44" si="9">O19*(400/(400+L19))</f>
        <v>#DIV/0!</v>
      </c>
      <c r="Q19" s="81"/>
      <c r="R19" s="81">
        <f t="shared" ref="R19:R44" si="10">Q19/314.7</f>
        <v>0</v>
      </c>
      <c r="S19" s="81" t="e">
        <f>R19/O19*100</f>
        <v>#DIV/0!</v>
      </c>
      <c r="T19" s="82" t="e">
        <f t="shared" ref="T19:T44" si="11">F19*1000000</f>
        <v>#DIV/0!</v>
      </c>
      <c r="U19" s="7" t="e">
        <f t="shared" ref="U19:U44" si="12">M19/L19*100</f>
        <v>#DIV/0!</v>
      </c>
      <c r="V19" s="93" t="e">
        <f t="shared" ref="V19:V44" si="13">O19/K19</f>
        <v>#DIV/0!</v>
      </c>
      <c r="W19" s="136">
        <v>44041.729166666664</v>
      </c>
    </row>
    <row r="20" spans="1:24" x14ac:dyDescent="0.25">
      <c r="A20" s="29" t="s">
        <v>160</v>
      </c>
      <c r="B20" s="72">
        <f t="shared" si="3"/>
        <v>44076.416666666664</v>
      </c>
      <c r="C20" s="45"/>
      <c r="D20" s="83"/>
      <c r="E20" s="84"/>
      <c r="F20" s="75" t="e">
        <f t="shared" si="4"/>
        <v>#DIV/0!</v>
      </c>
      <c r="G20" s="75" t="e">
        <f t="shared" si="5"/>
        <v>#DIV/0!</v>
      </c>
      <c r="H20" s="99">
        <v>0.41666666666666669</v>
      </c>
      <c r="I20" s="76">
        <f>jar_information!M5</f>
        <v>44020.5</v>
      </c>
      <c r="J20" s="77">
        <f t="shared" si="1"/>
        <v>55.916666666664241</v>
      </c>
      <c r="K20" s="77">
        <f t="shared" si="6"/>
        <v>1341.9999999999418</v>
      </c>
      <c r="L20" s="78">
        <f>jar_information!H5</f>
        <v>1189.984962406015</v>
      </c>
      <c r="M20" s="77" t="e">
        <f t="shared" si="7"/>
        <v>#DIV/0!</v>
      </c>
      <c r="N20" s="77" t="e">
        <f t="shared" si="8"/>
        <v>#DIV/0!</v>
      </c>
      <c r="O20" s="79" t="e">
        <f t="shared" si="2"/>
        <v>#DIV/0!</v>
      </c>
      <c r="P20" s="80" t="e">
        <f t="shared" si="9"/>
        <v>#DIV/0!</v>
      </c>
      <c r="Q20" s="81"/>
      <c r="R20" s="81">
        <f t="shared" si="10"/>
        <v>0</v>
      </c>
      <c r="S20" s="81" t="e">
        <f>R20/O20*100</f>
        <v>#DIV/0!</v>
      </c>
      <c r="T20" s="82" t="e">
        <f t="shared" si="11"/>
        <v>#DIV/0!</v>
      </c>
      <c r="U20" s="7" t="e">
        <f t="shared" si="12"/>
        <v>#DIV/0!</v>
      </c>
      <c r="V20" s="93" t="e">
        <f t="shared" si="13"/>
        <v>#DIV/0!</v>
      </c>
      <c r="W20" s="136">
        <v>44041.729166666664</v>
      </c>
    </row>
    <row r="21" spans="1:24" x14ac:dyDescent="0.25">
      <c r="A21" s="29" t="s">
        <v>161</v>
      </c>
      <c r="B21" s="72">
        <f t="shared" si="3"/>
        <v>44076.416666666664</v>
      </c>
      <c r="C21" s="45"/>
      <c r="D21" s="83"/>
      <c r="E21" s="84"/>
      <c r="F21" s="75" t="e">
        <f t="shared" si="4"/>
        <v>#DIV/0!</v>
      </c>
      <c r="G21" s="75" t="e">
        <f t="shared" si="5"/>
        <v>#DIV/0!</v>
      </c>
      <c r="H21" s="99">
        <v>0.41666666666666669</v>
      </c>
      <c r="I21" s="76">
        <f>jar_information!M6</f>
        <v>44020.5</v>
      </c>
      <c r="J21" s="77">
        <f t="shared" si="1"/>
        <v>55.916666666664241</v>
      </c>
      <c r="K21" s="77">
        <f t="shared" si="6"/>
        <v>1341.9999999999418</v>
      </c>
      <c r="L21" s="78">
        <f>jar_information!H6</f>
        <v>1184.5645645645645</v>
      </c>
      <c r="M21" s="77" t="e">
        <f t="shared" si="7"/>
        <v>#DIV/0!</v>
      </c>
      <c r="N21" s="77" t="e">
        <f t="shared" si="8"/>
        <v>#DIV/0!</v>
      </c>
      <c r="O21" s="79" t="e">
        <f t="shared" si="2"/>
        <v>#DIV/0!</v>
      </c>
      <c r="P21" s="80" t="e">
        <f t="shared" si="9"/>
        <v>#DIV/0!</v>
      </c>
      <c r="Q21" s="81"/>
      <c r="R21" s="81">
        <f t="shared" si="10"/>
        <v>0</v>
      </c>
      <c r="S21" s="81" t="e">
        <f t="shared" ref="S21:S43" si="14">R21/P21*100</f>
        <v>#DIV/0!</v>
      </c>
      <c r="T21" s="82" t="e">
        <f t="shared" si="11"/>
        <v>#DIV/0!</v>
      </c>
      <c r="U21" s="7" t="e">
        <f t="shared" si="12"/>
        <v>#DIV/0!</v>
      </c>
      <c r="V21" s="93" t="e">
        <f t="shared" si="13"/>
        <v>#DIV/0!</v>
      </c>
      <c r="W21" s="136">
        <v>44041.729166666664</v>
      </c>
    </row>
    <row r="22" spans="1:24" x14ac:dyDescent="0.25">
      <c r="A22" s="29" t="s">
        <v>162</v>
      </c>
      <c r="B22" s="72">
        <f t="shared" si="3"/>
        <v>44076.416666666664</v>
      </c>
      <c r="C22" s="45"/>
      <c r="D22" s="83"/>
      <c r="E22" s="84"/>
      <c r="F22" s="75" t="e">
        <f t="shared" si="4"/>
        <v>#DIV/0!</v>
      </c>
      <c r="G22" s="75" t="e">
        <f t="shared" si="5"/>
        <v>#DIV/0!</v>
      </c>
      <c r="H22" s="99">
        <v>0.41666666666666669</v>
      </c>
      <c r="I22" s="76">
        <f>jar_information!M7</f>
        <v>44020.5</v>
      </c>
      <c r="J22" s="77">
        <f t="shared" si="1"/>
        <v>55.916666666664241</v>
      </c>
      <c r="K22" s="77">
        <f t="shared" si="6"/>
        <v>1341.9999999999418</v>
      </c>
      <c r="L22" s="78">
        <f>jar_information!H7</f>
        <v>1184.5645645645645</v>
      </c>
      <c r="M22" s="77" t="e">
        <f t="shared" si="7"/>
        <v>#DIV/0!</v>
      </c>
      <c r="N22" s="77" t="e">
        <f t="shared" si="8"/>
        <v>#DIV/0!</v>
      </c>
      <c r="O22" s="79" t="e">
        <f t="shared" si="2"/>
        <v>#DIV/0!</v>
      </c>
      <c r="P22" s="80" t="e">
        <f t="shared" si="9"/>
        <v>#DIV/0!</v>
      </c>
      <c r="Q22" s="81"/>
      <c r="R22" s="81">
        <f t="shared" si="10"/>
        <v>0</v>
      </c>
      <c r="S22" s="81" t="e">
        <f>R22/O22*100</f>
        <v>#DIV/0!</v>
      </c>
      <c r="T22" s="82" t="e">
        <f t="shared" si="11"/>
        <v>#DIV/0!</v>
      </c>
      <c r="U22" s="7" t="e">
        <f t="shared" si="12"/>
        <v>#DIV/0!</v>
      </c>
      <c r="V22" s="93" t="e">
        <f t="shared" si="13"/>
        <v>#DIV/0!</v>
      </c>
      <c r="W22" s="136">
        <v>44041.729166666664</v>
      </c>
    </row>
    <row r="23" spans="1:24" x14ac:dyDescent="0.25">
      <c r="A23" s="29" t="s">
        <v>163</v>
      </c>
      <c r="B23" s="72">
        <f t="shared" si="3"/>
        <v>44076.416666666664</v>
      </c>
      <c r="C23" s="45">
        <v>2</v>
      </c>
      <c r="D23" s="83">
        <v>876.95</v>
      </c>
      <c r="E23" s="84">
        <v>136.68</v>
      </c>
      <c r="F23" s="75">
        <f t="shared" si="4"/>
        <v>4.4629462393036938E-3</v>
      </c>
      <c r="G23" s="75">
        <f t="shared" si="5"/>
        <v>4.056443559876572E-3</v>
      </c>
      <c r="H23" s="99">
        <v>0.41666666666666669</v>
      </c>
      <c r="I23" s="76">
        <f>jar_information!M8</f>
        <v>44020.5</v>
      </c>
      <c r="J23" s="77">
        <f t="shared" si="1"/>
        <v>55.916666666664241</v>
      </c>
      <c r="K23" s="77">
        <f t="shared" si="6"/>
        <v>1341.9999999999418</v>
      </c>
      <c r="L23" s="78">
        <f>jar_information!H8</f>
        <v>1189.984962406015</v>
      </c>
      <c r="M23" s="77">
        <f t="shared" si="7"/>
        <v>5.3108389127978723</v>
      </c>
      <c r="N23" s="77">
        <f t="shared" si="8"/>
        <v>9.7188352104201066</v>
      </c>
      <c r="O23" s="79">
        <f t="shared" si="2"/>
        <v>2.6505914210236652</v>
      </c>
      <c r="P23" s="80">
        <f t="shared" si="9"/>
        <v>0.66682175836750235</v>
      </c>
      <c r="Q23" s="81"/>
      <c r="R23" s="81">
        <f t="shared" si="10"/>
        <v>0</v>
      </c>
      <c r="S23" s="81">
        <f t="shared" si="14"/>
        <v>0</v>
      </c>
      <c r="T23" s="82">
        <f t="shared" si="11"/>
        <v>4462.9462393036938</v>
      </c>
      <c r="U23" s="7">
        <f t="shared" si="12"/>
        <v>0.44629462393036939</v>
      </c>
      <c r="V23" s="93">
        <f t="shared" si="13"/>
        <v>1.9751053807926825E-3</v>
      </c>
      <c r="W23" s="136">
        <v>44076.6875</v>
      </c>
      <c r="X23" t="s">
        <v>244</v>
      </c>
    </row>
    <row r="24" spans="1:24" x14ac:dyDescent="0.25">
      <c r="A24" s="29" t="s">
        <v>164</v>
      </c>
      <c r="B24" s="72">
        <f t="shared" si="3"/>
        <v>44076.416666666664</v>
      </c>
      <c r="C24" s="45"/>
      <c r="D24" s="83"/>
      <c r="E24" s="84"/>
      <c r="F24" s="75" t="e">
        <f t="shared" si="4"/>
        <v>#DIV/0!</v>
      </c>
      <c r="G24" s="75" t="e">
        <f t="shared" si="5"/>
        <v>#DIV/0!</v>
      </c>
      <c r="H24" s="99">
        <v>0.41666666666666669</v>
      </c>
      <c r="I24" s="76">
        <f>jar_information!M9</f>
        <v>44020.5</v>
      </c>
      <c r="J24" s="77">
        <f t="shared" si="1"/>
        <v>55.916666666664241</v>
      </c>
      <c r="K24" s="77">
        <f t="shared" si="6"/>
        <v>1341.9999999999418</v>
      </c>
      <c r="L24" s="78">
        <f>jar_information!H9</f>
        <v>1152.3809523809523</v>
      </c>
      <c r="M24" s="77" t="e">
        <f t="shared" si="7"/>
        <v>#DIV/0!</v>
      </c>
      <c r="N24" s="77" t="e">
        <f t="shared" si="8"/>
        <v>#DIV/0!</v>
      </c>
      <c r="O24" s="79" t="e">
        <f t="shared" si="2"/>
        <v>#DIV/0!</v>
      </c>
      <c r="P24" s="80" t="e">
        <f t="shared" si="9"/>
        <v>#DIV/0!</v>
      </c>
      <c r="Q24" s="81"/>
      <c r="R24" s="81">
        <f t="shared" si="10"/>
        <v>0</v>
      </c>
      <c r="S24" s="81" t="e">
        <f t="shared" si="14"/>
        <v>#DIV/0!</v>
      </c>
      <c r="T24" s="82" t="e">
        <f t="shared" si="11"/>
        <v>#DIV/0!</v>
      </c>
      <c r="U24" s="7" t="e">
        <f t="shared" si="12"/>
        <v>#DIV/0!</v>
      </c>
      <c r="V24" s="93" t="e">
        <f t="shared" si="13"/>
        <v>#DIV/0!</v>
      </c>
      <c r="W24" s="136">
        <v>44029.625</v>
      </c>
      <c r="X24" t="s">
        <v>235</v>
      </c>
    </row>
    <row r="25" spans="1:24" x14ac:dyDescent="0.25">
      <c r="A25" s="29" t="s">
        <v>165</v>
      </c>
      <c r="B25" s="72">
        <f t="shared" si="3"/>
        <v>44076.416666666664</v>
      </c>
      <c r="C25" s="45"/>
      <c r="D25" s="83"/>
      <c r="E25" s="84"/>
      <c r="F25" s="75" t="e">
        <f t="shared" si="4"/>
        <v>#DIV/0!</v>
      </c>
      <c r="G25" s="75" t="e">
        <f t="shared" si="5"/>
        <v>#DIV/0!</v>
      </c>
      <c r="H25" s="99">
        <v>0.41666666666666669</v>
      </c>
      <c r="I25" s="76">
        <f>jar_information!M10</f>
        <v>44020.5</v>
      </c>
      <c r="J25" s="77">
        <f t="shared" si="1"/>
        <v>55.916666666664241</v>
      </c>
      <c r="K25" s="77">
        <f t="shared" si="6"/>
        <v>1341.9999999999418</v>
      </c>
      <c r="L25" s="78">
        <f>jar_information!H10</f>
        <v>1189.984962406015</v>
      </c>
      <c r="M25" s="77" t="e">
        <f t="shared" si="7"/>
        <v>#DIV/0!</v>
      </c>
      <c r="N25" s="77" t="e">
        <f t="shared" si="8"/>
        <v>#DIV/0!</v>
      </c>
      <c r="O25" s="79" t="e">
        <f t="shared" si="2"/>
        <v>#DIV/0!</v>
      </c>
      <c r="P25" s="80" t="e">
        <f t="shared" si="9"/>
        <v>#DIV/0!</v>
      </c>
      <c r="Q25" s="81"/>
      <c r="R25" s="81">
        <f t="shared" si="10"/>
        <v>0</v>
      </c>
      <c r="S25" s="81" t="e">
        <f t="shared" si="14"/>
        <v>#DIV/0!</v>
      </c>
      <c r="T25" s="82" t="e">
        <f t="shared" si="11"/>
        <v>#DIV/0!</v>
      </c>
      <c r="U25" s="7" t="e">
        <f t="shared" si="12"/>
        <v>#DIV/0!</v>
      </c>
      <c r="V25" s="93" t="e">
        <f t="shared" si="13"/>
        <v>#DIV/0!</v>
      </c>
      <c r="W25" s="136">
        <v>44029.625</v>
      </c>
      <c r="X25" t="s">
        <v>234</v>
      </c>
    </row>
    <row r="26" spans="1:24" x14ac:dyDescent="0.25">
      <c r="A26" s="29" t="s">
        <v>166</v>
      </c>
      <c r="B26" s="72">
        <f t="shared" si="3"/>
        <v>44076.416666666664</v>
      </c>
      <c r="C26" s="45"/>
      <c r="D26" s="83"/>
      <c r="E26" s="84"/>
      <c r="F26" s="75" t="e">
        <f t="shared" si="4"/>
        <v>#DIV/0!</v>
      </c>
      <c r="G26" s="75" t="e">
        <f t="shared" si="5"/>
        <v>#DIV/0!</v>
      </c>
      <c r="H26" s="99">
        <v>0.41666666666666669</v>
      </c>
      <c r="I26" s="76">
        <f>jar_information!M11</f>
        <v>44020.5</v>
      </c>
      <c r="J26" s="77">
        <f t="shared" si="1"/>
        <v>55.916666666664241</v>
      </c>
      <c r="K26" s="77">
        <f t="shared" si="6"/>
        <v>1341.9999999999418</v>
      </c>
      <c r="L26" s="78">
        <f>jar_information!H11</f>
        <v>1184.5645645645645</v>
      </c>
      <c r="M26" s="77" t="e">
        <f t="shared" si="7"/>
        <v>#DIV/0!</v>
      </c>
      <c r="N26" s="77" t="e">
        <f t="shared" si="8"/>
        <v>#DIV/0!</v>
      </c>
      <c r="O26" s="79" t="e">
        <f t="shared" si="2"/>
        <v>#DIV/0!</v>
      </c>
      <c r="P26" s="80" t="e">
        <f t="shared" si="9"/>
        <v>#DIV/0!</v>
      </c>
      <c r="Q26" s="81"/>
      <c r="R26" s="81">
        <f t="shared" si="10"/>
        <v>0</v>
      </c>
      <c r="S26" s="81" t="e">
        <f t="shared" si="14"/>
        <v>#DIV/0!</v>
      </c>
      <c r="T26" s="82" t="e">
        <f t="shared" si="11"/>
        <v>#DIV/0!</v>
      </c>
      <c r="U26" s="7" t="e">
        <f t="shared" si="12"/>
        <v>#DIV/0!</v>
      </c>
      <c r="V26" s="93" t="e">
        <f t="shared" si="13"/>
        <v>#DIV/0!</v>
      </c>
      <c r="W26" s="136">
        <v>44041.729166666664</v>
      </c>
    </row>
    <row r="27" spans="1:24" x14ac:dyDescent="0.25">
      <c r="A27" s="29" t="s">
        <v>167</v>
      </c>
      <c r="B27" s="72">
        <f t="shared" si="3"/>
        <v>44076.416666666664</v>
      </c>
      <c r="C27" s="45"/>
      <c r="D27" s="83"/>
      <c r="E27" s="84"/>
      <c r="F27" s="75" t="e">
        <f t="shared" si="4"/>
        <v>#DIV/0!</v>
      </c>
      <c r="G27" s="75" t="e">
        <f t="shared" si="5"/>
        <v>#DIV/0!</v>
      </c>
      <c r="H27" s="99">
        <v>0.41666666666666669</v>
      </c>
      <c r="I27" s="76">
        <f>jar_information!M12</f>
        <v>44020.5</v>
      </c>
      <c r="J27" s="77">
        <f t="shared" si="1"/>
        <v>55.916666666664241</v>
      </c>
      <c r="K27" s="77">
        <f t="shared" si="6"/>
        <v>1341.9999999999418</v>
      </c>
      <c r="L27" s="78">
        <f>jar_information!H12</f>
        <v>1184.5645645645645</v>
      </c>
      <c r="M27" s="77" t="e">
        <f t="shared" si="7"/>
        <v>#DIV/0!</v>
      </c>
      <c r="N27" s="77" t="e">
        <f t="shared" si="8"/>
        <v>#DIV/0!</v>
      </c>
      <c r="O27" s="79" t="e">
        <f t="shared" si="2"/>
        <v>#DIV/0!</v>
      </c>
      <c r="P27" s="80" t="e">
        <f t="shared" si="9"/>
        <v>#DIV/0!</v>
      </c>
      <c r="Q27" s="81"/>
      <c r="R27" s="81">
        <f t="shared" si="10"/>
        <v>0</v>
      </c>
      <c r="S27" s="81" t="e">
        <f t="shared" si="14"/>
        <v>#DIV/0!</v>
      </c>
      <c r="T27" s="82" t="e">
        <f t="shared" si="11"/>
        <v>#DIV/0!</v>
      </c>
      <c r="U27" s="7" t="e">
        <f t="shared" si="12"/>
        <v>#DIV/0!</v>
      </c>
      <c r="V27" s="93" t="e">
        <f t="shared" si="13"/>
        <v>#DIV/0!</v>
      </c>
      <c r="W27" s="136">
        <v>44039.625</v>
      </c>
      <c r="X27" t="s">
        <v>237</v>
      </c>
    </row>
    <row r="28" spans="1:24" x14ac:dyDescent="0.25">
      <c r="A28" s="29" t="s">
        <v>168</v>
      </c>
      <c r="B28" s="72">
        <f t="shared" si="3"/>
        <v>44076.416666666664</v>
      </c>
      <c r="C28" s="45"/>
      <c r="D28" s="83"/>
      <c r="E28" s="84"/>
      <c r="F28" s="75" t="e">
        <f t="shared" si="4"/>
        <v>#DIV/0!</v>
      </c>
      <c r="G28" s="75" t="e">
        <f t="shared" si="5"/>
        <v>#DIV/0!</v>
      </c>
      <c r="H28" s="99">
        <v>0.41666666666666669</v>
      </c>
      <c r="I28" s="76">
        <f>jar_information!M13</f>
        <v>44020.5</v>
      </c>
      <c r="J28" s="77">
        <f t="shared" si="1"/>
        <v>55.916666666664241</v>
      </c>
      <c r="K28" s="77">
        <f t="shared" si="6"/>
        <v>1341.9999999999418</v>
      </c>
      <c r="L28" s="78">
        <f>jar_information!H13</f>
        <v>1173.7724550898204</v>
      </c>
      <c r="M28" s="77" t="e">
        <f t="shared" si="7"/>
        <v>#DIV/0!</v>
      </c>
      <c r="N28" s="77" t="e">
        <f t="shared" si="8"/>
        <v>#DIV/0!</v>
      </c>
      <c r="O28" s="79" t="e">
        <f t="shared" si="2"/>
        <v>#DIV/0!</v>
      </c>
      <c r="P28" s="80" t="e">
        <f t="shared" si="9"/>
        <v>#DIV/0!</v>
      </c>
      <c r="Q28" s="81"/>
      <c r="R28" s="81">
        <f t="shared" si="10"/>
        <v>0</v>
      </c>
      <c r="S28" s="81" t="e">
        <f t="shared" si="14"/>
        <v>#DIV/0!</v>
      </c>
      <c r="T28" s="82" t="e">
        <f t="shared" si="11"/>
        <v>#DIV/0!</v>
      </c>
      <c r="U28" s="7" t="e">
        <f t="shared" si="12"/>
        <v>#DIV/0!</v>
      </c>
      <c r="V28" s="93" t="e">
        <f t="shared" si="13"/>
        <v>#DIV/0!</v>
      </c>
      <c r="W28" s="136">
        <v>44041.729166666664</v>
      </c>
    </row>
    <row r="29" spans="1:24" x14ac:dyDescent="0.25">
      <c r="A29" s="29" t="s">
        <v>169</v>
      </c>
      <c r="B29" s="72">
        <f t="shared" si="3"/>
        <v>44076.416666666664</v>
      </c>
      <c r="C29" s="45"/>
      <c r="D29" s="83"/>
      <c r="E29" s="84"/>
      <c r="F29" s="75" t="e">
        <f t="shared" si="4"/>
        <v>#DIV/0!</v>
      </c>
      <c r="G29" s="75" t="e">
        <f t="shared" si="5"/>
        <v>#DIV/0!</v>
      </c>
      <c r="H29" s="99">
        <v>0.41666666666666669</v>
      </c>
      <c r="I29" s="76">
        <f>jar_information!M14</f>
        <v>44020.5</v>
      </c>
      <c r="J29" s="77">
        <f t="shared" si="1"/>
        <v>55.916666666664241</v>
      </c>
      <c r="K29" s="77">
        <f t="shared" si="6"/>
        <v>1341.9999999999418</v>
      </c>
      <c r="L29" s="78">
        <f>jar_information!H14</f>
        <v>1173.7724550898204</v>
      </c>
      <c r="M29" s="77" t="e">
        <f t="shared" si="7"/>
        <v>#DIV/0!</v>
      </c>
      <c r="N29" s="77" t="e">
        <f t="shared" si="8"/>
        <v>#DIV/0!</v>
      </c>
      <c r="O29" s="79" t="e">
        <f t="shared" si="2"/>
        <v>#DIV/0!</v>
      </c>
      <c r="P29" s="80" t="e">
        <f t="shared" si="9"/>
        <v>#DIV/0!</v>
      </c>
      <c r="Q29" s="81"/>
      <c r="R29" s="81">
        <f t="shared" si="10"/>
        <v>0</v>
      </c>
      <c r="S29" s="81" t="e">
        <f t="shared" si="14"/>
        <v>#DIV/0!</v>
      </c>
      <c r="T29" s="82" t="e">
        <f t="shared" si="11"/>
        <v>#DIV/0!</v>
      </c>
      <c r="U29" s="7" t="e">
        <f t="shared" si="12"/>
        <v>#DIV/0!</v>
      </c>
      <c r="V29" s="93" t="e">
        <f t="shared" si="13"/>
        <v>#DIV/0!</v>
      </c>
      <c r="W29" s="136">
        <v>44056.333333333336</v>
      </c>
    </row>
    <row r="30" spans="1:24" x14ac:dyDescent="0.25">
      <c r="A30" t="s">
        <v>170</v>
      </c>
      <c r="B30" s="72">
        <f t="shared" si="3"/>
        <v>44076.416666666664</v>
      </c>
      <c r="C30" s="45"/>
      <c r="D30" s="83"/>
      <c r="E30" s="84"/>
      <c r="F30" s="75" t="e">
        <f t="shared" si="4"/>
        <v>#DIV/0!</v>
      </c>
      <c r="G30" s="75" t="e">
        <f t="shared" si="5"/>
        <v>#DIV/0!</v>
      </c>
      <c r="H30" s="99">
        <v>0.41666666666666669</v>
      </c>
      <c r="I30" s="76">
        <f>jar_information!M15</f>
        <v>44020.5</v>
      </c>
      <c r="J30" s="77">
        <f t="shared" si="1"/>
        <v>55.916666666664241</v>
      </c>
      <c r="K30" s="77">
        <f t="shared" si="6"/>
        <v>1341.9999999999418</v>
      </c>
      <c r="L30" s="78">
        <f>jar_information!H15</f>
        <v>1168.4005979073243</v>
      </c>
      <c r="M30" s="77" t="e">
        <f t="shared" si="7"/>
        <v>#DIV/0!</v>
      </c>
      <c r="N30" s="77" t="e">
        <f t="shared" si="8"/>
        <v>#DIV/0!</v>
      </c>
      <c r="O30" s="79" t="e">
        <f t="shared" si="2"/>
        <v>#DIV/0!</v>
      </c>
      <c r="P30" s="80" t="e">
        <f t="shared" si="9"/>
        <v>#DIV/0!</v>
      </c>
      <c r="Q30" s="81"/>
      <c r="R30" s="81">
        <f t="shared" si="10"/>
        <v>0</v>
      </c>
      <c r="S30" s="81" t="e">
        <f t="shared" si="14"/>
        <v>#DIV/0!</v>
      </c>
      <c r="T30" s="82" t="e">
        <f t="shared" si="11"/>
        <v>#DIV/0!</v>
      </c>
      <c r="U30" s="7" t="e">
        <f t="shared" si="12"/>
        <v>#DIV/0!</v>
      </c>
      <c r="V30" s="93" t="e">
        <f t="shared" si="13"/>
        <v>#DIV/0!</v>
      </c>
      <c r="W30" s="136">
        <v>44039.625</v>
      </c>
      <c r="X30" t="s">
        <v>238</v>
      </c>
    </row>
    <row r="31" spans="1:24" x14ac:dyDescent="0.25">
      <c r="A31" t="s">
        <v>171</v>
      </c>
      <c r="B31" s="72">
        <f t="shared" si="3"/>
        <v>44076.416666666664</v>
      </c>
      <c r="C31" s="45"/>
      <c r="D31" s="83"/>
      <c r="E31" s="84"/>
      <c r="F31" s="75" t="e">
        <f t="shared" si="4"/>
        <v>#DIV/0!</v>
      </c>
      <c r="G31" s="75" t="e">
        <f t="shared" si="5"/>
        <v>#DIV/0!</v>
      </c>
      <c r="H31" s="99">
        <v>0.41666666666666669</v>
      </c>
      <c r="I31" s="76">
        <f>jar_information!M16</f>
        <v>44020.5</v>
      </c>
      <c r="J31" s="77">
        <f t="shared" si="1"/>
        <v>55.916666666664241</v>
      </c>
      <c r="K31" s="77">
        <f t="shared" si="6"/>
        <v>1341.9999999999418</v>
      </c>
      <c r="L31" s="78">
        <f>jar_information!H16</f>
        <v>1179.1604197901049</v>
      </c>
      <c r="M31" s="77" t="e">
        <f t="shared" si="7"/>
        <v>#DIV/0!</v>
      </c>
      <c r="N31" s="77" t="e">
        <f t="shared" si="8"/>
        <v>#DIV/0!</v>
      </c>
      <c r="O31" s="79" t="e">
        <f t="shared" si="2"/>
        <v>#DIV/0!</v>
      </c>
      <c r="P31" s="80" t="e">
        <f t="shared" si="9"/>
        <v>#DIV/0!</v>
      </c>
      <c r="Q31" s="81"/>
      <c r="R31" s="81">
        <f t="shared" si="10"/>
        <v>0</v>
      </c>
      <c r="S31" s="81" t="e">
        <f t="shared" si="14"/>
        <v>#DIV/0!</v>
      </c>
      <c r="T31" s="82" t="e">
        <f t="shared" si="11"/>
        <v>#DIV/0!</v>
      </c>
      <c r="U31" s="7" t="e">
        <f t="shared" si="12"/>
        <v>#DIV/0!</v>
      </c>
      <c r="V31" s="93" t="e">
        <f t="shared" si="13"/>
        <v>#DIV/0!</v>
      </c>
      <c r="W31" s="136">
        <v>44039.625</v>
      </c>
      <c r="X31" t="s">
        <v>239</v>
      </c>
    </row>
    <row r="32" spans="1:24" x14ac:dyDescent="0.25">
      <c r="A32" t="s">
        <v>172</v>
      </c>
      <c r="B32" s="72">
        <f t="shared" si="3"/>
        <v>44076.416666666664</v>
      </c>
      <c r="C32" s="45"/>
      <c r="D32" s="83"/>
      <c r="E32" s="84"/>
      <c r="F32" s="75" t="e">
        <f t="shared" si="4"/>
        <v>#DIV/0!</v>
      </c>
      <c r="G32" s="75" t="e">
        <f t="shared" si="5"/>
        <v>#DIV/0!</v>
      </c>
      <c r="H32" s="99">
        <v>0.41666666666666669</v>
      </c>
      <c r="I32" s="76">
        <f>jar_information!M17</f>
        <v>44020.5</v>
      </c>
      <c r="J32" s="77">
        <f t="shared" si="1"/>
        <v>55.916666666664241</v>
      </c>
      <c r="K32" s="77">
        <f t="shared" si="6"/>
        <v>1341.9999999999418</v>
      </c>
      <c r="L32" s="78">
        <f>jar_information!H17</f>
        <v>1173.7724550898204</v>
      </c>
      <c r="M32" s="77" t="e">
        <f t="shared" si="7"/>
        <v>#DIV/0!</v>
      </c>
      <c r="N32" s="77" t="e">
        <f t="shared" si="8"/>
        <v>#DIV/0!</v>
      </c>
      <c r="O32" s="79" t="e">
        <f t="shared" si="2"/>
        <v>#DIV/0!</v>
      </c>
      <c r="P32" s="80" t="e">
        <f t="shared" si="9"/>
        <v>#DIV/0!</v>
      </c>
      <c r="Q32" s="81"/>
      <c r="R32" s="81">
        <f t="shared" si="10"/>
        <v>0</v>
      </c>
      <c r="S32" s="81" t="e">
        <f t="shared" si="14"/>
        <v>#DIV/0!</v>
      </c>
      <c r="T32" s="82" t="e">
        <f t="shared" si="11"/>
        <v>#DIV/0!</v>
      </c>
      <c r="U32" s="7" t="e">
        <f t="shared" si="12"/>
        <v>#DIV/0!</v>
      </c>
      <c r="V32" s="93" t="e">
        <f t="shared" si="13"/>
        <v>#DIV/0!</v>
      </c>
      <c r="W32" s="136">
        <v>44041.729166666664</v>
      </c>
    </row>
    <row r="33" spans="1:25" x14ac:dyDescent="0.25">
      <c r="A33" t="s">
        <v>173</v>
      </c>
      <c r="B33" s="72">
        <f t="shared" si="3"/>
        <v>44076.416666666664</v>
      </c>
      <c r="C33" s="45">
        <v>1</v>
      </c>
      <c r="D33" s="83">
        <v>494.02</v>
      </c>
      <c r="E33" s="84">
        <v>95.156999999999996</v>
      </c>
      <c r="F33" s="75">
        <f t="shared" si="4"/>
        <v>5.0782629324033881E-3</v>
      </c>
      <c r="G33" s="75">
        <f t="shared" si="5"/>
        <v>5.6284121375990929E-3</v>
      </c>
      <c r="H33" s="99">
        <v>0.41666666666666669</v>
      </c>
      <c r="I33" s="76">
        <f>jar_information!M18</f>
        <v>44020.5</v>
      </c>
      <c r="J33" s="77">
        <f t="shared" si="1"/>
        <v>55.916666666664241</v>
      </c>
      <c r="K33" s="77">
        <f t="shared" si="6"/>
        <v>1341.9999999999418</v>
      </c>
      <c r="L33" s="78">
        <f>jar_information!H18</f>
        <v>1200.8748114630469</v>
      </c>
      <c r="M33" s="77">
        <f t="shared" si="7"/>
        <v>6.0983580415096981</v>
      </c>
      <c r="N33" s="77">
        <f t="shared" si="8"/>
        <v>11.159995215962748</v>
      </c>
      <c r="O33" s="79">
        <f t="shared" si="2"/>
        <v>3.0436350588989312</v>
      </c>
      <c r="P33" s="80">
        <f t="shared" si="9"/>
        <v>0.76049295975051012</v>
      </c>
      <c r="Q33" s="81"/>
      <c r="R33" s="81">
        <f t="shared" si="10"/>
        <v>0</v>
      </c>
      <c r="S33" s="81">
        <f t="shared" si="14"/>
        <v>0</v>
      </c>
      <c r="T33" s="82">
        <f t="shared" si="11"/>
        <v>5078.2629324033878</v>
      </c>
      <c r="U33" s="7">
        <f t="shared" si="12"/>
        <v>0.50782629324033879</v>
      </c>
      <c r="V33" s="93">
        <f t="shared" si="13"/>
        <v>2.2679843956028788E-3</v>
      </c>
      <c r="W33" s="136">
        <v>44076.6875</v>
      </c>
      <c r="X33" t="s">
        <v>242</v>
      </c>
      <c r="Y33" s="166" t="s">
        <v>243</v>
      </c>
    </row>
    <row r="34" spans="1:25" x14ac:dyDescent="0.25">
      <c r="A34" t="s">
        <v>174</v>
      </c>
      <c r="B34" s="72">
        <f t="shared" si="3"/>
        <v>44076.416666666664</v>
      </c>
      <c r="C34" s="45"/>
      <c r="D34" s="83"/>
      <c r="E34" s="84"/>
      <c r="F34" s="75" t="e">
        <f t="shared" si="4"/>
        <v>#DIV/0!</v>
      </c>
      <c r="G34" s="75" t="e">
        <f t="shared" si="5"/>
        <v>#DIV/0!</v>
      </c>
      <c r="H34" s="99">
        <v>0.41666666666666669</v>
      </c>
      <c r="I34" s="76">
        <f>jar_information!M19</f>
        <v>44020.5</v>
      </c>
      <c r="J34" s="77">
        <f t="shared" si="1"/>
        <v>55.916666666664241</v>
      </c>
      <c r="K34" s="77">
        <f t="shared" si="6"/>
        <v>1341.9999999999418</v>
      </c>
      <c r="L34" s="78">
        <f>jar_information!H19</f>
        <v>1184.5645645645645</v>
      </c>
      <c r="M34" s="77" t="e">
        <f t="shared" si="7"/>
        <v>#DIV/0!</v>
      </c>
      <c r="N34" s="77" t="e">
        <f t="shared" si="8"/>
        <v>#DIV/0!</v>
      </c>
      <c r="O34" s="79" t="e">
        <f t="shared" si="2"/>
        <v>#DIV/0!</v>
      </c>
      <c r="P34" s="80" t="e">
        <f t="shared" si="9"/>
        <v>#DIV/0!</v>
      </c>
      <c r="Q34" s="81"/>
      <c r="R34" s="81">
        <f t="shared" si="10"/>
        <v>0</v>
      </c>
      <c r="S34" s="81" t="e">
        <f t="shared" si="14"/>
        <v>#DIV/0!</v>
      </c>
      <c r="T34" s="82" t="e">
        <f t="shared" si="11"/>
        <v>#DIV/0!</v>
      </c>
      <c r="U34" s="7" t="e">
        <f t="shared" si="12"/>
        <v>#DIV/0!</v>
      </c>
      <c r="V34" s="93" t="e">
        <f t="shared" si="13"/>
        <v>#DIV/0!</v>
      </c>
      <c r="W34" s="136">
        <v>44056.333333333336</v>
      </c>
    </row>
    <row r="35" spans="1:25" x14ac:dyDescent="0.25">
      <c r="A35" t="s">
        <v>175</v>
      </c>
      <c r="B35" s="72">
        <f t="shared" si="3"/>
        <v>44076.416666666664</v>
      </c>
      <c r="C35" s="45"/>
      <c r="D35" s="83"/>
      <c r="E35" s="84"/>
      <c r="F35" s="75" t="e">
        <f t="shared" si="4"/>
        <v>#DIV/0!</v>
      </c>
      <c r="G35" s="75" t="e">
        <f t="shared" si="5"/>
        <v>#DIV/0!</v>
      </c>
      <c r="H35" s="99">
        <v>0.41666666666666669</v>
      </c>
      <c r="I35" s="76">
        <f>jar_information!M20</f>
        <v>44020.5</v>
      </c>
      <c r="J35" s="77">
        <f t="shared" si="1"/>
        <v>55.916666666664241</v>
      </c>
      <c r="K35" s="77">
        <f t="shared" si="6"/>
        <v>1341.9999999999418</v>
      </c>
      <c r="L35" s="78">
        <f>jar_information!H20</f>
        <v>1184.5645645645645</v>
      </c>
      <c r="M35" s="77" t="e">
        <f t="shared" si="7"/>
        <v>#DIV/0!</v>
      </c>
      <c r="N35" s="77" t="e">
        <f t="shared" si="8"/>
        <v>#DIV/0!</v>
      </c>
      <c r="O35" s="79" t="e">
        <f t="shared" si="2"/>
        <v>#DIV/0!</v>
      </c>
      <c r="P35" s="80" t="e">
        <f t="shared" si="9"/>
        <v>#DIV/0!</v>
      </c>
      <c r="Q35" s="81"/>
      <c r="R35" s="81">
        <f t="shared" si="10"/>
        <v>0</v>
      </c>
      <c r="S35" s="81" t="e">
        <f t="shared" si="14"/>
        <v>#DIV/0!</v>
      </c>
      <c r="T35" s="82" t="e">
        <f t="shared" si="11"/>
        <v>#DIV/0!</v>
      </c>
      <c r="U35" s="7" t="e">
        <f t="shared" si="12"/>
        <v>#DIV/0!</v>
      </c>
      <c r="V35" s="93" t="e">
        <f t="shared" si="13"/>
        <v>#DIV/0!</v>
      </c>
      <c r="W35" s="136">
        <v>44041.729166666664</v>
      </c>
    </row>
    <row r="36" spans="1:25" x14ac:dyDescent="0.25">
      <c r="A36" t="s">
        <v>176</v>
      </c>
      <c r="B36" s="72">
        <f t="shared" si="3"/>
        <v>44076.416666666664</v>
      </c>
      <c r="C36" s="45"/>
      <c r="D36" s="83"/>
      <c r="E36" s="84"/>
      <c r="F36" s="75" t="e">
        <f t="shared" si="4"/>
        <v>#DIV/0!</v>
      </c>
      <c r="G36" s="75" t="e">
        <f t="shared" si="5"/>
        <v>#DIV/0!</v>
      </c>
      <c r="H36" s="99">
        <v>0.41666666666666669</v>
      </c>
      <c r="I36" s="76">
        <f>jar_information!M21</f>
        <v>44020.5</v>
      </c>
      <c r="J36" s="77">
        <f t="shared" si="1"/>
        <v>55.916666666664241</v>
      </c>
      <c r="K36" s="77">
        <f t="shared" si="6"/>
        <v>1341.9999999999418</v>
      </c>
      <c r="L36" s="78">
        <f>jar_information!H21</f>
        <v>1168.4005979073243</v>
      </c>
      <c r="M36" s="77" t="e">
        <f t="shared" si="7"/>
        <v>#DIV/0!</v>
      </c>
      <c r="N36" s="77" t="e">
        <f t="shared" si="8"/>
        <v>#DIV/0!</v>
      </c>
      <c r="O36" s="79" t="e">
        <f t="shared" si="2"/>
        <v>#DIV/0!</v>
      </c>
      <c r="P36" s="80" t="e">
        <f t="shared" si="9"/>
        <v>#DIV/0!</v>
      </c>
      <c r="Q36" s="81"/>
      <c r="R36" s="81">
        <f t="shared" si="10"/>
        <v>0</v>
      </c>
      <c r="S36" s="81" t="e">
        <f t="shared" si="14"/>
        <v>#DIV/0!</v>
      </c>
      <c r="T36" s="82" t="e">
        <f t="shared" si="11"/>
        <v>#DIV/0!</v>
      </c>
      <c r="U36" s="7" t="e">
        <f t="shared" si="12"/>
        <v>#DIV/0!</v>
      </c>
      <c r="V36" s="93" t="e">
        <f t="shared" si="13"/>
        <v>#DIV/0!</v>
      </c>
      <c r="W36" s="136">
        <v>44041.729166666664</v>
      </c>
    </row>
    <row r="37" spans="1:25" x14ac:dyDescent="0.25">
      <c r="A37" t="s">
        <v>177</v>
      </c>
      <c r="B37" s="72">
        <f t="shared" si="3"/>
        <v>44076.416666666664</v>
      </c>
      <c r="C37" s="45">
        <v>2</v>
      </c>
      <c r="D37" s="83">
        <v>1050.0999999999999</v>
      </c>
      <c r="E37" s="84">
        <v>180.32</v>
      </c>
      <c r="F37" s="75">
        <f t="shared" si="4"/>
        <v>5.3328402877266734E-3</v>
      </c>
      <c r="G37" s="75">
        <f t="shared" si="5"/>
        <v>5.3620150289563932E-3</v>
      </c>
      <c r="H37" s="99">
        <v>0.41666666666666669</v>
      </c>
      <c r="I37" s="76">
        <f>jar_information!M22</f>
        <v>44020.5</v>
      </c>
      <c r="J37" s="77">
        <f t="shared" si="1"/>
        <v>55.916666666664241</v>
      </c>
      <c r="K37" s="77">
        <f t="shared" si="6"/>
        <v>1341.9999999999418</v>
      </c>
      <c r="L37" s="78">
        <f>jar_information!H22</f>
        <v>1189.984962406015</v>
      </c>
      <c r="M37" s="77">
        <f t="shared" si="7"/>
        <v>6.3459997493077074</v>
      </c>
      <c r="N37" s="77">
        <f t="shared" si="8"/>
        <v>11.613179541233105</v>
      </c>
      <c r="O37" s="79">
        <f t="shared" si="2"/>
        <v>3.167230783972665</v>
      </c>
      <c r="P37" s="80">
        <f t="shared" si="9"/>
        <v>0.79679515438433135</v>
      </c>
      <c r="Q37" s="81"/>
      <c r="R37" s="81">
        <f t="shared" si="10"/>
        <v>0</v>
      </c>
      <c r="S37" s="81">
        <f t="shared" si="14"/>
        <v>0</v>
      </c>
      <c r="T37" s="82">
        <f t="shared" si="11"/>
        <v>5332.8402877266735</v>
      </c>
      <c r="U37" s="7">
        <f t="shared" si="12"/>
        <v>0.53328402877266734</v>
      </c>
      <c r="V37" s="93">
        <f t="shared" si="13"/>
        <v>2.3600825513955307E-3</v>
      </c>
      <c r="W37" s="136">
        <v>44076.6875</v>
      </c>
      <c r="X37" t="s">
        <v>241</v>
      </c>
    </row>
    <row r="38" spans="1:25" x14ac:dyDescent="0.25">
      <c r="A38" t="s">
        <v>178</v>
      </c>
      <c r="B38" s="72">
        <f t="shared" si="3"/>
        <v>44076.416666666664</v>
      </c>
      <c r="C38" s="45">
        <v>2</v>
      </c>
      <c r="D38" s="83">
        <v>252.35</v>
      </c>
      <c r="E38" s="84">
        <v>47.079000000000001</v>
      </c>
      <c r="F38" s="75">
        <f t="shared" si="4"/>
        <v>1.3249975090409588E-3</v>
      </c>
      <c r="G38" s="75">
        <f t="shared" si="5"/>
        <v>1.3758636056826902E-3</v>
      </c>
      <c r="H38" s="99">
        <v>0.41666666666666669</v>
      </c>
      <c r="I38" s="76">
        <f>jar_information!M23</f>
        <v>44020.5</v>
      </c>
      <c r="J38" s="77">
        <f t="shared" si="1"/>
        <v>55.916666666664241</v>
      </c>
      <c r="K38" s="77">
        <f t="shared" si="6"/>
        <v>1341.9999999999418</v>
      </c>
      <c r="L38" s="78">
        <f>jar_information!H23</f>
        <v>1168.4005979073243</v>
      </c>
      <c r="M38" s="77">
        <f t="shared" si="7"/>
        <v>1.5481278817891715</v>
      </c>
      <c r="N38" s="77">
        <f t="shared" si="8"/>
        <v>2.8330740236741838</v>
      </c>
      <c r="O38" s="79">
        <f t="shared" si="2"/>
        <v>0.77265655191114102</v>
      </c>
      <c r="P38" s="80">
        <f t="shared" si="9"/>
        <v>0.19705591873455708</v>
      </c>
      <c r="Q38" s="81"/>
      <c r="R38" s="81">
        <f t="shared" si="10"/>
        <v>0</v>
      </c>
      <c r="S38" s="81">
        <f t="shared" si="14"/>
        <v>0</v>
      </c>
      <c r="T38" s="82">
        <f t="shared" si="11"/>
        <v>1324.9975090409587</v>
      </c>
      <c r="U38" s="7">
        <f t="shared" si="12"/>
        <v>0.13249975090409588</v>
      </c>
      <c r="V38" s="93">
        <f t="shared" si="13"/>
        <v>5.7575003868194825E-4</v>
      </c>
    </row>
    <row r="39" spans="1:25" x14ac:dyDescent="0.25">
      <c r="A39" t="s">
        <v>179</v>
      </c>
      <c r="B39" s="72">
        <f t="shared" si="3"/>
        <v>44076.416666666664</v>
      </c>
      <c r="C39" s="45">
        <v>1</v>
      </c>
      <c r="D39" s="83">
        <v>763.82</v>
      </c>
      <c r="E39" s="84">
        <v>115.34</v>
      </c>
      <c r="F39" s="75">
        <f t="shared" si="4"/>
        <v>7.789177333379649E-3</v>
      </c>
      <c r="G39" s="75">
        <f t="shared" si="5"/>
        <v>6.8360358296448327E-3</v>
      </c>
      <c r="H39" s="99">
        <v>0.41666666666666669</v>
      </c>
      <c r="I39" s="76">
        <f>jar_information!M24</f>
        <v>44020.5</v>
      </c>
      <c r="J39" s="77">
        <f t="shared" si="1"/>
        <v>55.916666666664241</v>
      </c>
      <c r="K39" s="77">
        <f t="shared" si="6"/>
        <v>1341.9999999999418</v>
      </c>
      <c r="L39" s="78">
        <f>jar_information!H24</f>
        <v>1147.072808320951</v>
      </c>
      <c r="M39" s="77">
        <f t="shared" si="7"/>
        <v>8.9347535183096909</v>
      </c>
      <c r="N39" s="77">
        <f t="shared" si="8"/>
        <v>16.350598938506735</v>
      </c>
      <c r="O39" s="79">
        <f t="shared" si="2"/>
        <v>4.4592542559563819</v>
      </c>
      <c r="P39" s="80">
        <f t="shared" si="9"/>
        <v>1.152952655355902</v>
      </c>
      <c r="Q39" s="81"/>
      <c r="R39" s="81">
        <f t="shared" si="10"/>
        <v>0</v>
      </c>
      <c r="S39" s="81">
        <f t="shared" si="14"/>
        <v>0</v>
      </c>
      <c r="T39" s="82">
        <f t="shared" si="11"/>
        <v>7789.1773333796491</v>
      </c>
      <c r="U39" s="7">
        <f t="shared" si="12"/>
        <v>0.77891773333796488</v>
      </c>
      <c r="V39" s="93">
        <f t="shared" si="13"/>
        <v>3.3228422175533346E-3</v>
      </c>
      <c r="W39" s="136">
        <v>44076.6875</v>
      </c>
      <c r="X39" t="s">
        <v>240</v>
      </c>
    </row>
    <row r="40" spans="1:25" x14ac:dyDescent="0.25">
      <c r="A40" t="s">
        <v>180</v>
      </c>
      <c r="B40" s="72">
        <f t="shared" si="3"/>
        <v>44076.416666666664</v>
      </c>
      <c r="C40" s="45"/>
      <c r="D40" s="83"/>
      <c r="E40" s="84"/>
      <c r="F40" s="75" t="e">
        <f t="shared" si="4"/>
        <v>#DIV/0!</v>
      </c>
      <c r="G40" s="75" t="e">
        <f t="shared" si="5"/>
        <v>#DIV/0!</v>
      </c>
      <c r="H40" s="99">
        <v>0.41666666666666669</v>
      </c>
      <c r="I40" s="76">
        <f>jar_information!M25</f>
        <v>44020.5</v>
      </c>
      <c r="J40" s="77">
        <f t="shared" si="1"/>
        <v>55.916666666664241</v>
      </c>
      <c r="K40" s="77">
        <f t="shared" si="6"/>
        <v>1341.9999999999418</v>
      </c>
      <c r="L40" s="78">
        <f>jar_information!H25</f>
        <v>1179.1604197901049</v>
      </c>
      <c r="M40" s="77" t="e">
        <f t="shared" si="7"/>
        <v>#DIV/0!</v>
      </c>
      <c r="N40" s="77" t="e">
        <f t="shared" si="8"/>
        <v>#DIV/0!</v>
      </c>
      <c r="O40" s="79" t="e">
        <f t="shared" si="2"/>
        <v>#DIV/0!</v>
      </c>
      <c r="P40" s="80" t="e">
        <f t="shared" si="9"/>
        <v>#DIV/0!</v>
      </c>
      <c r="Q40" s="81"/>
      <c r="R40" s="81">
        <f t="shared" si="10"/>
        <v>0</v>
      </c>
      <c r="S40" s="81" t="e">
        <f>R40/O40*100</f>
        <v>#DIV/0!</v>
      </c>
      <c r="T40" s="82" t="e">
        <f t="shared" si="11"/>
        <v>#DIV/0!</v>
      </c>
      <c r="U40" s="7" t="e">
        <f t="shared" si="12"/>
        <v>#DIV/0!</v>
      </c>
      <c r="V40" s="93" t="e">
        <f t="shared" si="13"/>
        <v>#DIV/0!</v>
      </c>
      <c r="W40" s="136">
        <v>44041.729166666664</v>
      </c>
    </row>
    <row r="41" spans="1:25" x14ac:dyDescent="0.25">
      <c r="A41" t="s">
        <v>181</v>
      </c>
      <c r="B41" s="72">
        <f t="shared" si="3"/>
        <v>44076.416666666664</v>
      </c>
      <c r="C41" s="45"/>
      <c r="D41" s="83"/>
      <c r="E41" s="84"/>
      <c r="F41" s="75" t="e">
        <f t="shared" si="4"/>
        <v>#DIV/0!</v>
      </c>
      <c r="G41" s="75" t="e">
        <f t="shared" si="5"/>
        <v>#DIV/0!</v>
      </c>
      <c r="H41" s="99">
        <v>0.41666666666666669</v>
      </c>
      <c r="I41" s="76">
        <f>jar_information!M26</f>
        <v>44020.5</v>
      </c>
      <c r="J41" s="77">
        <f t="shared" si="1"/>
        <v>55.916666666664241</v>
      </c>
      <c r="K41" s="77">
        <f t="shared" si="6"/>
        <v>1341.9999999999418</v>
      </c>
      <c r="L41" s="78">
        <f>jar_information!H26</f>
        <v>1179.1604197901049</v>
      </c>
      <c r="M41" s="77" t="e">
        <f t="shared" si="7"/>
        <v>#DIV/0!</v>
      </c>
      <c r="N41" s="77" t="e">
        <f t="shared" si="8"/>
        <v>#DIV/0!</v>
      </c>
      <c r="O41" s="79" t="e">
        <f t="shared" si="2"/>
        <v>#DIV/0!</v>
      </c>
      <c r="P41" s="80" t="e">
        <f t="shared" si="9"/>
        <v>#DIV/0!</v>
      </c>
      <c r="Q41" s="81"/>
      <c r="R41" s="81">
        <f t="shared" si="10"/>
        <v>0</v>
      </c>
      <c r="S41" s="81" t="e">
        <f>R41/O41*100</f>
        <v>#DIV/0!</v>
      </c>
      <c r="T41" s="82" t="e">
        <f t="shared" si="11"/>
        <v>#DIV/0!</v>
      </c>
      <c r="U41" s="7" t="e">
        <f t="shared" si="12"/>
        <v>#DIV/0!</v>
      </c>
      <c r="V41" s="93" t="e">
        <f t="shared" si="13"/>
        <v>#DIV/0!</v>
      </c>
      <c r="W41" s="136">
        <v>44041.729166666664</v>
      </c>
    </row>
    <row r="42" spans="1:25" x14ac:dyDescent="0.25">
      <c r="A42" t="s">
        <v>182</v>
      </c>
      <c r="B42" s="72">
        <f t="shared" si="3"/>
        <v>44076.416666666664</v>
      </c>
      <c r="C42" s="45"/>
      <c r="D42" s="83"/>
      <c r="E42" s="84"/>
      <c r="F42" s="75" t="e">
        <f t="shared" si="4"/>
        <v>#DIV/0!</v>
      </c>
      <c r="G42" s="75" t="e">
        <f t="shared" si="5"/>
        <v>#DIV/0!</v>
      </c>
      <c r="H42" s="99">
        <v>0.41666666666666669</v>
      </c>
      <c r="I42" s="76">
        <f>jar_information!M27</f>
        <v>44020.5</v>
      </c>
      <c r="J42" s="77">
        <f t="shared" si="1"/>
        <v>55.916666666664241</v>
      </c>
      <c r="K42" s="77">
        <f t="shared" si="6"/>
        <v>1341.9999999999418</v>
      </c>
      <c r="L42" s="78">
        <f>jar_information!H27</f>
        <v>1173.7724550898204</v>
      </c>
      <c r="M42" s="77" t="e">
        <f t="shared" si="7"/>
        <v>#DIV/0!</v>
      </c>
      <c r="N42" s="77" t="e">
        <f t="shared" si="8"/>
        <v>#DIV/0!</v>
      </c>
      <c r="O42" s="79" t="e">
        <f t="shared" si="2"/>
        <v>#DIV/0!</v>
      </c>
      <c r="P42" s="80" t="e">
        <f t="shared" si="9"/>
        <v>#DIV/0!</v>
      </c>
      <c r="Q42" s="81"/>
      <c r="R42" s="81">
        <f t="shared" si="10"/>
        <v>0</v>
      </c>
      <c r="S42" s="81" t="e">
        <f t="shared" si="14"/>
        <v>#DIV/0!</v>
      </c>
      <c r="T42" s="82" t="e">
        <f t="shared" si="11"/>
        <v>#DIV/0!</v>
      </c>
      <c r="U42" s="7" t="e">
        <f t="shared" si="12"/>
        <v>#DIV/0!</v>
      </c>
      <c r="V42" s="93" t="e">
        <f t="shared" si="13"/>
        <v>#DIV/0!</v>
      </c>
      <c r="W42" s="136">
        <v>44039.625</v>
      </c>
      <c r="X42" t="s">
        <v>236</v>
      </c>
    </row>
    <row r="43" spans="1:25" x14ac:dyDescent="0.25">
      <c r="A43" t="s">
        <v>183</v>
      </c>
      <c r="B43" s="72">
        <f t="shared" si="3"/>
        <v>44076.416666666664</v>
      </c>
      <c r="C43" s="45"/>
      <c r="D43" s="83"/>
      <c r="E43" s="84"/>
      <c r="F43" s="75" t="e">
        <f t="shared" si="4"/>
        <v>#DIV/0!</v>
      </c>
      <c r="G43" s="75" t="e">
        <f t="shared" si="5"/>
        <v>#DIV/0!</v>
      </c>
      <c r="H43" s="99">
        <v>0.41666666666666669</v>
      </c>
      <c r="I43" s="76">
        <f>jar_information!M28</f>
        <v>44020.5</v>
      </c>
      <c r="J43" s="77">
        <f t="shared" si="1"/>
        <v>55.916666666664241</v>
      </c>
      <c r="K43" s="77">
        <f t="shared" si="6"/>
        <v>1341.9999999999418</v>
      </c>
      <c r="L43" s="78">
        <f>jar_information!H28</f>
        <v>1173.7724550898204</v>
      </c>
      <c r="M43" s="77" t="e">
        <f t="shared" si="7"/>
        <v>#DIV/0!</v>
      </c>
      <c r="N43" s="77" t="e">
        <f t="shared" si="8"/>
        <v>#DIV/0!</v>
      </c>
      <c r="O43" s="79" t="e">
        <f t="shared" si="2"/>
        <v>#DIV/0!</v>
      </c>
      <c r="P43" s="80" t="e">
        <f t="shared" si="9"/>
        <v>#DIV/0!</v>
      </c>
      <c r="Q43" s="81"/>
      <c r="R43" s="81">
        <f t="shared" si="10"/>
        <v>0</v>
      </c>
      <c r="S43" s="81" t="e">
        <f t="shared" si="14"/>
        <v>#DIV/0!</v>
      </c>
      <c r="T43" s="82" t="e">
        <f t="shared" si="11"/>
        <v>#DIV/0!</v>
      </c>
      <c r="U43" s="7" t="e">
        <f t="shared" si="12"/>
        <v>#DIV/0!</v>
      </c>
      <c r="V43" s="93" t="e">
        <f t="shared" si="13"/>
        <v>#DIV/0!</v>
      </c>
      <c r="W43" s="136">
        <v>44041.729166666664</v>
      </c>
    </row>
    <row r="44" spans="1:25" ht="15.75" thickBot="1" x14ac:dyDescent="0.3">
      <c r="A44" t="s">
        <v>184</v>
      </c>
      <c r="B44" s="72">
        <f t="shared" si="3"/>
        <v>44076.416666666664</v>
      </c>
      <c r="C44" s="45"/>
      <c r="D44" s="129"/>
      <c r="E44" s="130"/>
      <c r="F44" s="75" t="e">
        <f t="shared" si="4"/>
        <v>#DIV/0!</v>
      </c>
      <c r="G44" s="75" t="e">
        <f t="shared" si="5"/>
        <v>#DIV/0!</v>
      </c>
      <c r="H44" s="99">
        <v>0.41666666666666669</v>
      </c>
      <c r="I44" s="76">
        <f>jar_information!M29</f>
        <v>44020.5</v>
      </c>
      <c r="J44" s="77">
        <f t="shared" si="1"/>
        <v>55.916666666664241</v>
      </c>
      <c r="K44" s="77">
        <f t="shared" si="6"/>
        <v>1341.9999999999418</v>
      </c>
      <c r="L44" s="78">
        <f>jar_information!H29</f>
        <v>1173.7724550898204</v>
      </c>
      <c r="M44" s="77" t="e">
        <f t="shared" si="7"/>
        <v>#DIV/0!</v>
      </c>
      <c r="N44" s="77" t="e">
        <f t="shared" si="8"/>
        <v>#DIV/0!</v>
      </c>
      <c r="O44" s="79" t="e">
        <f t="shared" si="2"/>
        <v>#DIV/0!</v>
      </c>
      <c r="P44" s="80" t="e">
        <f t="shared" si="9"/>
        <v>#DIV/0!</v>
      </c>
      <c r="Q44" s="81"/>
      <c r="R44" s="81">
        <f t="shared" si="10"/>
        <v>0</v>
      </c>
      <c r="S44" s="81" t="e">
        <f>R44/O44*100</f>
        <v>#DIV/0!</v>
      </c>
      <c r="T44" s="82" t="e">
        <f t="shared" si="11"/>
        <v>#DIV/0!</v>
      </c>
      <c r="U44" s="7" t="e">
        <f t="shared" si="12"/>
        <v>#DIV/0!</v>
      </c>
      <c r="V44" s="93" t="e">
        <f t="shared" si="13"/>
        <v>#DIV/0!</v>
      </c>
      <c r="W44" s="136">
        <v>44041.729166666664</v>
      </c>
    </row>
  </sheetData>
  <conditionalFormatting sqref="O18:O44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3" sqref="B3:B29"/>
    </sheetView>
  </sheetViews>
  <sheetFormatPr baseColWidth="10" defaultColWidth="9.140625" defaultRowHeight="15" x14ac:dyDescent="0.25"/>
  <cols>
    <col min="2" max="2" width="30" bestFit="1" customWidth="1"/>
    <col min="8" max="8" width="11.42578125" customWidth="1"/>
    <col min="9" max="9" width="10.28515625" customWidth="1"/>
  </cols>
  <sheetData>
    <row r="1" spans="1:19" x14ac:dyDescent="0.25">
      <c r="A1" s="174" t="s">
        <v>0</v>
      </c>
      <c r="B1" s="175" t="s">
        <v>1</v>
      </c>
      <c r="C1" s="174" t="s">
        <v>2</v>
      </c>
      <c r="D1" s="174" t="s">
        <v>3</v>
      </c>
      <c r="E1" s="174" t="s">
        <v>43</v>
      </c>
      <c r="F1" s="174" t="s">
        <v>4</v>
      </c>
      <c r="G1" s="174" t="s">
        <v>5</v>
      </c>
      <c r="H1" s="176" t="s">
        <v>45</v>
      </c>
      <c r="I1" s="176" t="s">
        <v>44</v>
      </c>
      <c r="J1" s="174" t="s">
        <v>6</v>
      </c>
      <c r="K1" s="174" t="s">
        <v>7</v>
      </c>
      <c r="L1" s="174" t="s">
        <v>8</v>
      </c>
      <c r="M1" s="174" t="s">
        <v>9</v>
      </c>
      <c r="N1" s="174" t="s">
        <v>10</v>
      </c>
      <c r="O1" s="174" t="s">
        <v>11</v>
      </c>
      <c r="P1" s="174" t="s">
        <v>12</v>
      </c>
      <c r="Q1" s="174" t="s">
        <v>13</v>
      </c>
      <c r="R1" s="174" t="s">
        <v>14</v>
      </c>
      <c r="S1" s="174" t="s">
        <v>15</v>
      </c>
    </row>
    <row r="2" spans="1:19" x14ac:dyDescent="0.25">
      <c r="A2" s="174"/>
      <c r="B2" s="175"/>
      <c r="C2" s="174"/>
      <c r="D2" s="174"/>
      <c r="E2" s="174"/>
      <c r="F2" s="174"/>
      <c r="G2" s="174"/>
      <c r="H2" s="176"/>
      <c r="I2" s="176"/>
      <c r="J2" s="174"/>
      <c r="K2" s="174"/>
      <c r="L2" s="174"/>
      <c r="M2" s="174"/>
      <c r="N2" s="174"/>
      <c r="O2" s="174"/>
      <c r="P2" s="174"/>
      <c r="Q2" s="174"/>
      <c r="R2" s="174"/>
      <c r="S2" s="174"/>
    </row>
    <row r="3" spans="1:19" x14ac:dyDescent="0.25">
      <c r="A3" s="3">
        <v>1</v>
      </c>
      <c r="B3" s="4" t="s">
        <v>203</v>
      </c>
      <c r="E3">
        <f>D3-C3</f>
        <v>0</v>
      </c>
      <c r="G3">
        <f>D3-F3</f>
        <v>0</v>
      </c>
      <c r="H3" s="5" t="e">
        <f>G3/(F3-C3)*100</f>
        <v>#DIV/0!</v>
      </c>
      <c r="I3" s="30" t="e">
        <f t="shared" ref="I3:I20" si="0">(F3-C3)/E3</f>
        <v>#DIV/0!</v>
      </c>
      <c r="J3" s="6"/>
      <c r="K3" s="7"/>
      <c r="L3" s="7">
        <f t="shared" ref="L3:L20" si="1">K3*(F3/100+1)</f>
        <v>0</v>
      </c>
      <c r="M3" s="7">
        <f>J3-K3</f>
        <v>0</v>
      </c>
      <c r="N3" s="7" t="e">
        <f t="shared" ref="N3:N20" si="2">M3*(H3/100+1)</f>
        <v>#DIV/0!</v>
      </c>
      <c r="O3" s="7" t="e">
        <f>N3*10</f>
        <v>#DIV/0!</v>
      </c>
      <c r="P3" s="8"/>
      <c r="Q3" s="7" t="e">
        <f t="shared" ref="Q3:Q20" si="3">P3*(H3/100+1)</f>
        <v>#DIV/0!</v>
      </c>
      <c r="R3" s="7" t="e">
        <f>Q3*10</f>
        <v>#DIV/0!</v>
      </c>
      <c r="S3" s="7" t="e">
        <f>O3/R3</f>
        <v>#DIV/0!</v>
      </c>
    </row>
    <row r="4" spans="1:19" x14ac:dyDescent="0.25">
      <c r="A4" s="3">
        <v>2</v>
      </c>
      <c r="B4" s="4" t="s">
        <v>204</v>
      </c>
      <c r="E4">
        <f t="shared" ref="E4:E20" si="4">D4-C4</f>
        <v>0</v>
      </c>
      <c r="G4">
        <f t="shared" ref="G4:G14" si="5">D4-F4</f>
        <v>0</v>
      </c>
      <c r="H4" s="5" t="e">
        <f t="shared" ref="H4:H14" si="6">G4/(F4-C4)*100</f>
        <v>#DIV/0!</v>
      </c>
      <c r="I4" s="30" t="e">
        <f t="shared" si="0"/>
        <v>#DIV/0!</v>
      </c>
      <c r="J4" s="6"/>
      <c r="K4" s="7"/>
      <c r="L4" s="7">
        <f t="shared" si="1"/>
        <v>0</v>
      </c>
      <c r="M4" s="7">
        <f t="shared" ref="M4:M14" si="7">J4-K4</f>
        <v>0</v>
      </c>
      <c r="N4" s="7" t="e">
        <f t="shared" si="2"/>
        <v>#DIV/0!</v>
      </c>
      <c r="O4" s="7" t="e">
        <f t="shared" ref="O4:O14" si="8">N4*10</f>
        <v>#DIV/0!</v>
      </c>
      <c r="P4" s="8"/>
      <c r="Q4" s="7" t="e">
        <f t="shared" si="3"/>
        <v>#DIV/0!</v>
      </c>
      <c r="R4" s="7" t="e">
        <f t="shared" ref="R4:R14" si="9">Q4*10</f>
        <v>#DIV/0!</v>
      </c>
      <c r="S4" s="7" t="e">
        <f t="shared" ref="S4:S14" si="10">O4/R4</f>
        <v>#DIV/0!</v>
      </c>
    </row>
    <row r="5" spans="1:19" x14ac:dyDescent="0.25">
      <c r="A5" s="3">
        <v>3</v>
      </c>
      <c r="B5" s="4" t="s">
        <v>205</v>
      </c>
      <c r="E5">
        <f t="shared" si="4"/>
        <v>0</v>
      </c>
      <c r="G5">
        <f t="shared" si="5"/>
        <v>0</v>
      </c>
      <c r="H5" s="5" t="e">
        <f t="shared" si="6"/>
        <v>#DIV/0!</v>
      </c>
      <c r="I5" s="30" t="e">
        <f t="shared" si="0"/>
        <v>#DIV/0!</v>
      </c>
      <c r="J5" s="6"/>
      <c r="K5" s="7"/>
      <c r="L5" s="7">
        <f t="shared" si="1"/>
        <v>0</v>
      </c>
      <c r="M5" s="7">
        <f t="shared" si="7"/>
        <v>0</v>
      </c>
      <c r="N5" s="7" t="e">
        <f t="shared" si="2"/>
        <v>#DIV/0!</v>
      </c>
      <c r="O5" s="7" t="e">
        <f t="shared" si="8"/>
        <v>#DIV/0!</v>
      </c>
      <c r="P5" s="8"/>
      <c r="Q5" s="7" t="e">
        <f t="shared" si="3"/>
        <v>#DIV/0!</v>
      </c>
      <c r="R5" s="7" t="e">
        <f t="shared" si="9"/>
        <v>#DIV/0!</v>
      </c>
      <c r="S5" s="7" t="e">
        <f t="shared" si="10"/>
        <v>#DIV/0!</v>
      </c>
    </row>
    <row r="6" spans="1:19" x14ac:dyDescent="0.25">
      <c r="A6" s="3">
        <v>4</v>
      </c>
      <c r="B6" s="4" t="s">
        <v>206</v>
      </c>
      <c r="E6">
        <f t="shared" si="4"/>
        <v>0</v>
      </c>
      <c r="G6">
        <f t="shared" si="5"/>
        <v>0</v>
      </c>
      <c r="H6" s="5" t="e">
        <f t="shared" si="6"/>
        <v>#DIV/0!</v>
      </c>
      <c r="I6" s="30" t="e">
        <f t="shared" si="0"/>
        <v>#DIV/0!</v>
      </c>
      <c r="J6" s="6"/>
      <c r="K6" s="7"/>
      <c r="L6" s="7">
        <f t="shared" si="1"/>
        <v>0</v>
      </c>
      <c r="M6" s="7">
        <f t="shared" si="7"/>
        <v>0</v>
      </c>
      <c r="N6" s="7" t="e">
        <f t="shared" si="2"/>
        <v>#DIV/0!</v>
      </c>
      <c r="O6" s="7" t="e">
        <f t="shared" si="8"/>
        <v>#DIV/0!</v>
      </c>
      <c r="P6" s="8"/>
      <c r="Q6" s="7" t="e">
        <f t="shared" si="3"/>
        <v>#DIV/0!</v>
      </c>
      <c r="R6" s="7" t="e">
        <f t="shared" si="9"/>
        <v>#DIV/0!</v>
      </c>
      <c r="S6" s="7" t="e">
        <f t="shared" si="10"/>
        <v>#DIV/0!</v>
      </c>
    </row>
    <row r="7" spans="1:19" x14ac:dyDescent="0.25">
      <c r="A7" s="3">
        <v>5</v>
      </c>
      <c r="B7" s="4" t="s">
        <v>207</v>
      </c>
      <c r="E7">
        <f t="shared" si="4"/>
        <v>0</v>
      </c>
      <c r="G7">
        <f t="shared" si="5"/>
        <v>0</v>
      </c>
      <c r="H7" s="5" t="e">
        <f t="shared" si="6"/>
        <v>#DIV/0!</v>
      </c>
      <c r="I7" s="30" t="e">
        <f t="shared" si="0"/>
        <v>#DIV/0!</v>
      </c>
      <c r="J7" s="6"/>
      <c r="K7" s="7"/>
      <c r="L7" s="7">
        <f t="shared" si="1"/>
        <v>0</v>
      </c>
      <c r="M7" s="7">
        <f t="shared" si="7"/>
        <v>0</v>
      </c>
      <c r="N7" s="7" t="e">
        <f t="shared" si="2"/>
        <v>#DIV/0!</v>
      </c>
      <c r="O7" s="7" t="e">
        <f t="shared" si="8"/>
        <v>#DIV/0!</v>
      </c>
      <c r="P7" s="8"/>
      <c r="Q7" s="7" t="e">
        <f t="shared" si="3"/>
        <v>#DIV/0!</v>
      </c>
      <c r="R7" s="7" t="e">
        <f t="shared" si="9"/>
        <v>#DIV/0!</v>
      </c>
      <c r="S7" s="7" t="e">
        <f t="shared" si="10"/>
        <v>#DIV/0!</v>
      </c>
    </row>
    <row r="8" spans="1:19" x14ac:dyDescent="0.25">
      <c r="A8" s="3">
        <v>6</v>
      </c>
      <c r="B8" s="4" t="s">
        <v>208</v>
      </c>
      <c r="E8">
        <f t="shared" si="4"/>
        <v>0</v>
      </c>
      <c r="G8">
        <f t="shared" si="5"/>
        <v>0</v>
      </c>
      <c r="H8" s="5" t="e">
        <f t="shared" si="6"/>
        <v>#DIV/0!</v>
      </c>
      <c r="I8" s="30" t="e">
        <f t="shared" si="0"/>
        <v>#DIV/0!</v>
      </c>
      <c r="J8" s="6"/>
      <c r="K8" s="7"/>
      <c r="L8" s="7">
        <f t="shared" si="1"/>
        <v>0</v>
      </c>
      <c r="M8" s="7">
        <f t="shared" si="7"/>
        <v>0</v>
      </c>
      <c r="N8" s="7" t="e">
        <f t="shared" si="2"/>
        <v>#DIV/0!</v>
      </c>
      <c r="O8" s="7" t="e">
        <f t="shared" si="8"/>
        <v>#DIV/0!</v>
      </c>
      <c r="P8" s="8"/>
      <c r="Q8" s="7" t="e">
        <f t="shared" si="3"/>
        <v>#DIV/0!</v>
      </c>
      <c r="R8" s="7" t="e">
        <f t="shared" si="9"/>
        <v>#DIV/0!</v>
      </c>
      <c r="S8" s="7" t="e">
        <f t="shared" si="10"/>
        <v>#DIV/0!</v>
      </c>
    </row>
    <row r="9" spans="1:19" x14ac:dyDescent="0.25">
      <c r="A9" s="3">
        <v>7</v>
      </c>
      <c r="B9" s="4" t="s">
        <v>209</v>
      </c>
      <c r="E9">
        <f t="shared" si="4"/>
        <v>0</v>
      </c>
      <c r="G9">
        <f t="shared" si="5"/>
        <v>0</v>
      </c>
      <c r="H9" s="5" t="e">
        <f t="shared" si="6"/>
        <v>#DIV/0!</v>
      </c>
      <c r="I9" s="30" t="e">
        <f t="shared" si="0"/>
        <v>#DIV/0!</v>
      </c>
      <c r="J9" s="6"/>
      <c r="K9" s="7"/>
      <c r="L9" s="7">
        <f t="shared" si="1"/>
        <v>0</v>
      </c>
      <c r="M9" s="7">
        <f t="shared" si="7"/>
        <v>0</v>
      </c>
      <c r="N9" s="7" t="e">
        <f t="shared" si="2"/>
        <v>#DIV/0!</v>
      </c>
      <c r="O9" s="7" t="e">
        <f t="shared" si="8"/>
        <v>#DIV/0!</v>
      </c>
      <c r="P9" s="8"/>
      <c r="Q9" s="7" t="e">
        <f t="shared" si="3"/>
        <v>#DIV/0!</v>
      </c>
      <c r="R9" s="7" t="e">
        <f t="shared" si="9"/>
        <v>#DIV/0!</v>
      </c>
      <c r="S9" s="7" t="e">
        <f t="shared" si="10"/>
        <v>#DIV/0!</v>
      </c>
    </row>
    <row r="10" spans="1:19" x14ac:dyDescent="0.25">
      <c r="A10" s="3">
        <v>8</v>
      </c>
      <c r="B10" s="4" t="s">
        <v>210</v>
      </c>
      <c r="E10">
        <f t="shared" si="4"/>
        <v>0</v>
      </c>
      <c r="G10">
        <f t="shared" si="5"/>
        <v>0</v>
      </c>
      <c r="H10" s="5" t="e">
        <f t="shared" si="6"/>
        <v>#DIV/0!</v>
      </c>
      <c r="I10" s="30" t="e">
        <f t="shared" si="0"/>
        <v>#DIV/0!</v>
      </c>
      <c r="J10" s="6"/>
      <c r="K10" s="7"/>
      <c r="L10" s="7">
        <f t="shared" si="1"/>
        <v>0</v>
      </c>
      <c r="M10" s="7">
        <f t="shared" si="7"/>
        <v>0</v>
      </c>
      <c r="N10" s="7" t="e">
        <f t="shared" si="2"/>
        <v>#DIV/0!</v>
      </c>
      <c r="O10" s="7" t="e">
        <f t="shared" si="8"/>
        <v>#DIV/0!</v>
      </c>
      <c r="P10" s="8"/>
      <c r="Q10" s="7" t="e">
        <f t="shared" si="3"/>
        <v>#DIV/0!</v>
      </c>
      <c r="R10" s="7" t="e">
        <f t="shared" si="9"/>
        <v>#DIV/0!</v>
      </c>
      <c r="S10" s="7" t="e">
        <f t="shared" si="10"/>
        <v>#DIV/0!</v>
      </c>
    </row>
    <row r="11" spans="1:19" x14ac:dyDescent="0.25">
      <c r="A11" s="3">
        <v>9</v>
      </c>
      <c r="B11" s="4" t="s">
        <v>211</v>
      </c>
      <c r="E11">
        <f t="shared" si="4"/>
        <v>0</v>
      </c>
      <c r="G11">
        <f t="shared" si="5"/>
        <v>0</v>
      </c>
      <c r="H11" s="5" t="e">
        <f t="shared" si="6"/>
        <v>#DIV/0!</v>
      </c>
      <c r="I11" s="30" t="e">
        <f t="shared" si="0"/>
        <v>#DIV/0!</v>
      </c>
      <c r="J11" s="6"/>
      <c r="K11" s="7"/>
      <c r="L11" s="7">
        <f t="shared" si="1"/>
        <v>0</v>
      </c>
      <c r="M11" s="7">
        <f t="shared" si="7"/>
        <v>0</v>
      </c>
      <c r="N11" s="7" t="e">
        <f t="shared" si="2"/>
        <v>#DIV/0!</v>
      </c>
      <c r="O11" s="7" t="e">
        <f t="shared" si="8"/>
        <v>#DIV/0!</v>
      </c>
      <c r="P11" s="8"/>
      <c r="Q11" s="7" t="e">
        <f t="shared" si="3"/>
        <v>#DIV/0!</v>
      </c>
      <c r="R11" s="7" t="e">
        <f t="shared" si="9"/>
        <v>#DIV/0!</v>
      </c>
      <c r="S11" s="7" t="e">
        <f t="shared" si="10"/>
        <v>#DIV/0!</v>
      </c>
    </row>
    <row r="12" spans="1:19" x14ac:dyDescent="0.25">
      <c r="A12" s="3">
        <v>10</v>
      </c>
      <c r="B12" s="4" t="s">
        <v>212</v>
      </c>
      <c r="E12">
        <f t="shared" si="4"/>
        <v>0</v>
      </c>
      <c r="G12">
        <f t="shared" si="5"/>
        <v>0</v>
      </c>
      <c r="H12" s="5" t="e">
        <f t="shared" si="6"/>
        <v>#DIV/0!</v>
      </c>
      <c r="I12" s="30" t="e">
        <f t="shared" si="0"/>
        <v>#DIV/0!</v>
      </c>
      <c r="J12" s="6"/>
      <c r="K12" s="7"/>
      <c r="L12" s="7">
        <f t="shared" si="1"/>
        <v>0</v>
      </c>
      <c r="M12" s="7">
        <f t="shared" si="7"/>
        <v>0</v>
      </c>
      <c r="N12" s="7" t="e">
        <f t="shared" si="2"/>
        <v>#DIV/0!</v>
      </c>
      <c r="O12" s="7" t="e">
        <f t="shared" si="8"/>
        <v>#DIV/0!</v>
      </c>
      <c r="P12" s="8"/>
      <c r="Q12" s="7" t="e">
        <f t="shared" si="3"/>
        <v>#DIV/0!</v>
      </c>
      <c r="R12" s="7" t="e">
        <f t="shared" si="9"/>
        <v>#DIV/0!</v>
      </c>
      <c r="S12" s="7" t="e">
        <f t="shared" si="10"/>
        <v>#DIV/0!</v>
      </c>
    </row>
    <row r="13" spans="1:19" x14ac:dyDescent="0.25">
      <c r="A13" s="3">
        <v>11</v>
      </c>
      <c r="B13" s="4" t="s">
        <v>213</v>
      </c>
      <c r="E13">
        <f t="shared" si="4"/>
        <v>0</v>
      </c>
      <c r="G13">
        <f t="shared" si="5"/>
        <v>0</v>
      </c>
      <c r="H13" s="5" t="e">
        <f t="shared" si="6"/>
        <v>#DIV/0!</v>
      </c>
      <c r="I13" s="30" t="e">
        <f t="shared" si="0"/>
        <v>#DIV/0!</v>
      </c>
      <c r="J13" s="6"/>
      <c r="K13" s="7"/>
      <c r="L13" s="7">
        <f t="shared" si="1"/>
        <v>0</v>
      </c>
      <c r="M13" s="7">
        <f t="shared" si="7"/>
        <v>0</v>
      </c>
      <c r="N13" s="7" t="e">
        <f t="shared" si="2"/>
        <v>#DIV/0!</v>
      </c>
      <c r="O13" s="7" t="e">
        <f t="shared" si="8"/>
        <v>#DIV/0!</v>
      </c>
      <c r="P13" s="8"/>
      <c r="Q13" s="7" t="e">
        <f t="shared" si="3"/>
        <v>#DIV/0!</v>
      </c>
      <c r="R13" s="7" t="e">
        <f t="shared" si="9"/>
        <v>#DIV/0!</v>
      </c>
      <c r="S13" s="7" t="e">
        <f t="shared" si="10"/>
        <v>#DIV/0!</v>
      </c>
    </row>
    <row r="14" spans="1:19" x14ac:dyDescent="0.25">
      <c r="A14" s="3">
        <v>12</v>
      </c>
      <c r="B14" s="4" t="s">
        <v>214</v>
      </c>
      <c r="E14">
        <f t="shared" si="4"/>
        <v>0</v>
      </c>
      <c r="G14">
        <f t="shared" si="5"/>
        <v>0</v>
      </c>
      <c r="H14" s="5" t="e">
        <f t="shared" si="6"/>
        <v>#DIV/0!</v>
      </c>
      <c r="I14" s="30" t="e">
        <f t="shared" si="0"/>
        <v>#DIV/0!</v>
      </c>
      <c r="J14" s="6"/>
      <c r="K14" s="7"/>
      <c r="L14" s="7">
        <f t="shared" si="1"/>
        <v>0</v>
      </c>
      <c r="M14" s="7">
        <f t="shared" si="7"/>
        <v>0</v>
      </c>
      <c r="N14" s="7" t="e">
        <f t="shared" si="2"/>
        <v>#DIV/0!</v>
      </c>
      <c r="O14" s="7" t="e">
        <f t="shared" si="8"/>
        <v>#DIV/0!</v>
      </c>
      <c r="P14" s="8"/>
      <c r="Q14" s="7" t="e">
        <f t="shared" si="3"/>
        <v>#DIV/0!</v>
      </c>
      <c r="R14" s="7" t="e">
        <f t="shared" si="9"/>
        <v>#DIV/0!</v>
      </c>
      <c r="S14" s="7" t="e">
        <f t="shared" si="10"/>
        <v>#DIV/0!</v>
      </c>
    </row>
    <row r="15" spans="1:19" x14ac:dyDescent="0.25">
      <c r="A15" s="3">
        <v>13</v>
      </c>
      <c r="B15" t="s">
        <v>215</v>
      </c>
      <c r="E15">
        <f t="shared" si="4"/>
        <v>0</v>
      </c>
      <c r="G15">
        <f t="shared" ref="G15:G20" si="11">D15-F15</f>
        <v>0</v>
      </c>
      <c r="H15" s="5" t="e">
        <f t="shared" ref="H15:H20" si="12">G15/(F15-C15)*100</f>
        <v>#DIV/0!</v>
      </c>
      <c r="I15" s="30" t="e">
        <f t="shared" si="0"/>
        <v>#DIV/0!</v>
      </c>
      <c r="J15" s="6"/>
      <c r="K15" s="7"/>
      <c r="L15" s="7">
        <f t="shared" si="1"/>
        <v>0</v>
      </c>
      <c r="M15" s="7">
        <f t="shared" ref="M15:M20" si="13">J15-K15</f>
        <v>0</v>
      </c>
      <c r="N15" s="7" t="e">
        <f t="shared" si="2"/>
        <v>#DIV/0!</v>
      </c>
      <c r="O15" s="7" t="e">
        <f t="shared" ref="O15:O20" si="14">N15*10</f>
        <v>#DIV/0!</v>
      </c>
      <c r="P15" s="8"/>
      <c r="Q15" s="7" t="e">
        <f t="shared" si="3"/>
        <v>#DIV/0!</v>
      </c>
      <c r="R15" s="7" t="e">
        <f t="shared" ref="R15:R20" si="15">Q15*10</f>
        <v>#DIV/0!</v>
      </c>
      <c r="S15" s="7" t="e">
        <f t="shared" ref="S15:S20" si="16">O15/R15</f>
        <v>#DIV/0!</v>
      </c>
    </row>
    <row r="16" spans="1:19" x14ac:dyDescent="0.25">
      <c r="A16" s="3">
        <v>14</v>
      </c>
      <c r="B16" t="s">
        <v>216</v>
      </c>
      <c r="E16">
        <f t="shared" si="4"/>
        <v>0</v>
      </c>
      <c r="G16">
        <f t="shared" si="11"/>
        <v>0</v>
      </c>
      <c r="H16" s="5" t="e">
        <f t="shared" si="12"/>
        <v>#DIV/0!</v>
      </c>
      <c r="I16" s="30" t="e">
        <f t="shared" si="0"/>
        <v>#DIV/0!</v>
      </c>
      <c r="J16" s="6"/>
      <c r="K16" s="7"/>
      <c r="L16" s="7">
        <f t="shared" si="1"/>
        <v>0</v>
      </c>
      <c r="M16" s="7">
        <f t="shared" si="13"/>
        <v>0</v>
      </c>
      <c r="N16" s="7" t="e">
        <f t="shared" si="2"/>
        <v>#DIV/0!</v>
      </c>
      <c r="O16" s="7" t="e">
        <f t="shared" si="14"/>
        <v>#DIV/0!</v>
      </c>
      <c r="P16" s="8"/>
      <c r="Q16" s="7" t="e">
        <f t="shared" si="3"/>
        <v>#DIV/0!</v>
      </c>
      <c r="R16" s="7" t="e">
        <f t="shared" si="15"/>
        <v>#DIV/0!</v>
      </c>
      <c r="S16" s="7" t="e">
        <f t="shared" si="16"/>
        <v>#DIV/0!</v>
      </c>
    </row>
    <row r="17" spans="1:19" x14ac:dyDescent="0.25">
      <c r="A17" s="3">
        <v>15</v>
      </c>
      <c r="B17" t="s">
        <v>217</v>
      </c>
      <c r="E17">
        <f t="shared" si="4"/>
        <v>0</v>
      </c>
      <c r="G17">
        <f t="shared" si="11"/>
        <v>0</v>
      </c>
      <c r="H17" s="5" t="e">
        <f t="shared" si="12"/>
        <v>#DIV/0!</v>
      </c>
      <c r="I17" s="30" t="e">
        <f t="shared" si="0"/>
        <v>#DIV/0!</v>
      </c>
      <c r="J17" s="6"/>
      <c r="K17" s="7"/>
      <c r="L17" s="7">
        <f t="shared" si="1"/>
        <v>0</v>
      </c>
      <c r="M17" s="7">
        <f t="shared" si="13"/>
        <v>0</v>
      </c>
      <c r="N17" s="7" t="e">
        <f t="shared" si="2"/>
        <v>#DIV/0!</v>
      </c>
      <c r="O17" s="7" t="e">
        <f t="shared" si="14"/>
        <v>#DIV/0!</v>
      </c>
      <c r="P17" s="8"/>
      <c r="Q17" s="7" t="e">
        <f t="shared" si="3"/>
        <v>#DIV/0!</v>
      </c>
      <c r="R17" s="7" t="e">
        <f t="shared" si="15"/>
        <v>#DIV/0!</v>
      </c>
      <c r="S17" s="7" t="e">
        <f t="shared" si="16"/>
        <v>#DIV/0!</v>
      </c>
    </row>
    <row r="18" spans="1:19" x14ac:dyDescent="0.25">
      <c r="A18" s="3">
        <v>16</v>
      </c>
      <c r="B18" t="s">
        <v>218</v>
      </c>
      <c r="E18">
        <f t="shared" si="4"/>
        <v>0</v>
      </c>
      <c r="G18">
        <f t="shared" si="11"/>
        <v>0</v>
      </c>
      <c r="H18" s="5" t="e">
        <f t="shared" si="12"/>
        <v>#DIV/0!</v>
      </c>
      <c r="I18" s="30" t="e">
        <f t="shared" si="0"/>
        <v>#DIV/0!</v>
      </c>
      <c r="J18" s="6"/>
      <c r="K18" s="7"/>
      <c r="L18" s="7">
        <f t="shared" si="1"/>
        <v>0</v>
      </c>
      <c r="M18" s="7">
        <f t="shared" si="13"/>
        <v>0</v>
      </c>
      <c r="N18" s="7" t="e">
        <f t="shared" si="2"/>
        <v>#DIV/0!</v>
      </c>
      <c r="O18" s="7" t="e">
        <f t="shared" si="14"/>
        <v>#DIV/0!</v>
      </c>
      <c r="P18" s="8"/>
      <c r="Q18" s="7" t="e">
        <f t="shared" si="3"/>
        <v>#DIV/0!</v>
      </c>
      <c r="R18" s="7" t="e">
        <f t="shared" si="15"/>
        <v>#DIV/0!</v>
      </c>
      <c r="S18" s="7" t="e">
        <f t="shared" si="16"/>
        <v>#DIV/0!</v>
      </c>
    </row>
    <row r="19" spans="1:19" x14ac:dyDescent="0.25">
      <c r="A19" s="3">
        <v>17</v>
      </c>
      <c r="B19" t="s">
        <v>219</v>
      </c>
      <c r="E19">
        <f t="shared" si="4"/>
        <v>0</v>
      </c>
      <c r="G19">
        <f t="shared" si="11"/>
        <v>0</v>
      </c>
      <c r="H19" s="5" t="e">
        <f t="shared" si="12"/>
        <v>#DIV/0!</v>
      </c>
      <c r="I19" s="30" t="e">
        <f t="shared" si="0"/>
        <v>#DIV/0!</v>
      </c>
      <c r="J19" s="6"/>
      <c r="K19" s="7"/>
      <c r="L19" s="7">
        <f t="shared" si="1"/>
        <v>0</v>
      </c>
      <c r="M19" s="7">
        <f t="shared" si="13"/>
        <v>0</v>
      </c>
      <c r="N19" s="7" t="e">
        <f t="shared" si="2"/>
        <v>#DIV/0!</v>
      </c>
      <c r="O19" s="7" t="e">
        <f t="shared" si="14"/>
        <v>#DIV/0!</v>
      </c>
      <c r="P19" s="8"/>
      <c r="Q19" s="7" t="e">
        <f t="shared" si="3"/>
        <v>#DIV/0!</v>
      </c>
      <c r="R19" s="7" t="e">
        <f t="shared" si="15"/>
        <v>#DIV/0!</v>
      </c>
      <c r="S19" s="7" t="e">
        <f t="shared" si="16"/>
        <v>#DIV/0!</v>
      </c>
    </row>
    <row r="20" spans="1:19" x14ac:dyDescent="0.25">
      <c r="A20" s="3">
        <v>18</v>
      </c>
      <c r="B20" t="s">
        <v>220</v>
      </c>
      <c r="E20">
        <f t="shared" si="4"/>
        <v>0</v>
      </c>
      <c r="G20">
        <f t="shared" si="11"/>
        <v>0</v>
      </c>
      <c r="H20" s="5" t="e">
        <f t="shared" si="12"/>
        <v>#DIV/0!</v>
      </c>
      <c r="I20" s="30" t="e">
        <f t="shared" si="0"/>
        <v>#DIV/0!</v>
      </c>
      <c r="J20" s="6"/>
      <c r="K20" s="7"/>
      <c r="L20" s="7">
        <f t="shared" si="1"/>
        <v>0</v>
      </c>
      <c r="M20" s="7">
        <f t="shared" si="13"/>
        <v>0</v>
      </c>
      <c r="N20" s="7" t="e">
        <f t="shared" si="2"/>
        <v>#DIV/0!</v>
      </c>
      <c r="O20" s="7" t="e">
        <f t="shared" si="14"/>
        <v>#DIV/0!</v>
      </c>
      <c r="P20" s="8"/>
      <c r="Q20" s="7" t="e">
        <f t="shared" si="3"/>
        <v>#DIV/0!</v>
      </c>
      <c r="R20" s="7" t="e">
        <f t="shared" si="15"/>
        <v>#DIV/0!</v>
      </c>
      <c r="S20" s="7" t="e">
        <f t="shared" si="16"/>
        <v>#DIV/0!</v>
      </c>
    </row>
    <row r="21" spans="1:19" x14ac:dyDescent="0.25">
      <c r="A21" s="3">
        <v>19</v>
      </c>
      <c r="B21" t="s">
        <v>221</v>
      </c>
      <c r="E21">
        <f t="shared" ref="E21:E29" si="17">D21-C21</f>
        <v>0</v>
      </c>
      <c r="G21">
        <f t="shared" ref="G21:G29" si="18">D21-F21</f>
        <v>0</v>
      </c>
      <c r="H21" s="5" t="e">
        <f t="shared" ref="H21:H29" si="19">G21/(F21-C21)*100</f>
        <v>#DIV/0!</v>
      </c>
      <c r="I21" s="30" t="e">
        <f t="shared" ref="I21:I29" si="20">(F21-C21)/E21</f>
        <v>#DIV/0!</v>
      </c>
      <c r="J21" s="6"/>
      <c r="K21" s="7"/>
      <c r="L21" s="7">
        <f t="shared" ref="L21:L29" si="21">K21*(F21/100+1)</f>
        <v>0</v>
      </c>
      <c r="M21" s="7">
        <f t="shared" ref="M21:M29" si="22">J21-K21</f>
        <v>0</v>
      </c>
      <c r="N21" s="7" t="e">
        <f t="shared" ref="N21:N29" si="23">M21*(H21/100+1)</f>
        <v>#DIV/0!</v>
      </c>
      <c r="O21" s="7" t="e">
        <f t="shared" ref="O21:O29" si="24">N21*10</f>
        <v>#DIV/0!</v>
      </c>
      <c r="P21" s="8"/>
      <c r="Q21" s="7" t="e">
        <f t="shared" ref="Q21:Q29" si="25">P21*(H21/100+1)</f>
        <v>#DIV/0!</v>
      </c>
      <c r="R21" s="7" t="e">
        <f t="shared" ref="R21:R29" si="26">Q21*10</f>
        <v>#DIV/0!</v>
      </c>
      <c r="S21" s="7" t="e">
        <f t="shared" ref="S21:S29" si="27">O21/R21</f>
        <v>#DIV/0!</v>
      </c>
    </row>
    <row r="22" spans="1:19" x14ac:dyDescent="0.25">
      <c r="A22" s="3">
        <v>20</v>
      </c>
      <c r="B22" t="s">
        <v>222</v>
      </c>
      <c r="E22">
        <f t="shared" si="17"/>
        <v>0</v>
      </c>
      <c r="G22">
        <f t="shared" si="18"/>
        <v>0</v>
      </c>
      <c r="H22" s="5" t="e">
        <f t="shared" si="19"/>
        <v>#DIV/0!</v>
      </c>
      <c r="I22" s="30" t="e">
        <f t="shared" si="20"/>
        <v>#DIV/0!</v>
      </c>
      <c r="J22" s="6"/>
      <c r="K22" s="7"/>
      <c r="L22" s="7">
        <f t="shared" si="21"/>
        <v>0</v>
      </c>
      <c r="M22" s="7">
        <f t="shared" si="22"/>
        <v>0</v>
      </c>
      <c r="N22" s="7" t="e">
        <f t="shared" si="23"/>
        <v>#DIV/0!</v>
      </c>
      <c r="O22" s="7" t="e">
        <f t="shared" si="24"/>
        <v>#DIV/0!</v>
      </c>
      <c r="P22" s="8"/>
      <c r="Q22" s="7" t="e">
        <f t="shared" si="25"/>
        <v>#DIV/0!</v>
      </c>
      <c r="R22" s="7" t="e">
        <f t="shared" si="26"/>
        <v>#DIV/0!</v>
      </c>
      <c r="S22" s="7" t="e">
        <f t="shared" si="27"/>
        <v>#DIV/0!</v>
      </c>
    </row>
    <row r="23" spans="1:19" x14ac:dyDescent="0.25">
      <c r="A23" s="3">
        <v>21</v>
      </c>
      <c r="B23" t="s">
        <v>223</v>
      </c>
      <c r="E23">
        <f t="shared" si="17"/>
        <v>0</v>
      </c>
      <c r="G23">
        <f t="shared" si="18"/>
        <v>0</v>
      </c>
      <c r="H23" s="5" t="e">
        <f t="shared" si="19"/>
        <v>#DIV/0!</v>
      </c>
      <c r="I23" s="30" t="e">
        <f t="shared" si="20"/>
        <v>#DIV/0!</v>
      </c>
      <c r="J23" s="6"/>
      <c r="K23" s="7"/>
      <c r="L23" s="7">
        <f t="shared" si="21"/>
        <v>0</v>
      </c>
      <c r="M23" s="7">
        <f t="shared" si="22"/>
        <v>0</v>
      </c>
      <c r="N23" s="7" t="e">
        <f t="shared" si="23"/>
        <v>#DIV/0!</v>
      </c>
      <c r="O23" s="7" t="e">
        <f t="shared" si="24"/>
        <v>#DIV/0!</v>
      </c>
      <c r="P23" s="8"/>
      <c r="Q23" s="7" t="e">
        <f t="shared" si="25"/>
        <v>#DIV/0!</v>
      </c>
      <c r="R23" s="7" t="e">
        <f t="shared" si="26"/>
        <v>#DIV/0!</v>
      </c>
      <c r="S23" s="7" t="e">
        <f t="shared" si="27"/>
        <v>#DIV/0!</v>
      </c>
    </row>
    <row r="24" spans="1:19" x14ac:dyDescent="0.25">
      <c r="A24" s="3">
        <v>22</v>
      </c>
      <c r="B24" t="s">
        <v>224</v>
      </c>
      <c r="E24">
        <f t="shared" si="17"/>
        <v>0</v>
      </c>
      <c r="G24">
        <f t="shared" si="18"/>
        <v>0</v>
      </c>
      <c r="H24" s="5" t="e">
        <f t="shared" si="19"/>
        <v>#DIV/0!</v>
      </c>
      <c r="I24" s="30" t="e">
        <f t="shared" si="20"/>
        <v>#DIV/0!</v>
      </c>
      <c r="J24" s="6"/>
      <c r="K24" s="7"/>
      <c r="L24" s="7">
        <f t="shared" si="21"/>
        <v>0</v>
      </c>
      <c r="M24" s="7">
        <f t="shared" si="22"/>
        <v>0</v>
      </c>
      <c r="N24" s="7" t="e">
        <f t="shared" si="23"/>
        <v>#DIV/0!</v>
      </c>
      <c r="O24" s="7" t="e">
        <f t="shared" si="24"/>
        <v>#DIV/0!</v>
      </c>
      <c r="P24" s="8"/>
      <c r="Q24" s="7" t="e">
        <f t="shared" si="25"/>
        <v>#DIV/0!</v>
      </c>
      <c r="R24" s="7" t="e">
        <f t="shared" si="26"/>
        <v>#DIV/0!</v>
      </c>
      <c r="S24" s="7" t="e">
        <f t="shared" si="27"/>
        <v>#DIV/0!</v>
      </c>
    </row>
    <row r="25" spans="1:19" x14ac:dyDescent="0.25">
      <c r="A25" s="3">
        <v>23</v>
      </c>
      <c r="B25" t="s">
        <v>225</v>
      </c>
      <c r="E25">
        <f t="shared" si="17"/>
        <v>0</v>
      </c>
      <c r="G25">
        <f t="shared" si="18"/>
        <v>0</v>
      </c>
      <c r="H25" s="5" t="e">
        <f t="shared" si="19"/>
        <v>#DIV/0!</v>
      </c>
      <c r="I25" s="30" t="e">
        <f t="shared" si="20"/>
        <v>#DIV/0!</v>
      </c>
      <c r="J25" s="6"/>
      <c r="K25" s="7"/>
      <c r="L25" s="7">
        <f t="shared" si="21"/>
        <v>0</v>
      </c>
      <c r="M25" s="7">
        <f t="shared" si="22"/>
        <v>0</v>
      </c>
      <c r="N25" s="7" t="e">
        <f t="shared" si="23"/>
        <v>#DIV/0!</v>
      </c>
      <c r="O25" s="7" t="e">
        <f t="shared" si="24"/>
        <v>#DIV/0!</v>
      </c>
      <c r="P25" s="8"/>
      <c r="Q25" s="7" t="e">
        <f t="shared" si="25"/>
        <v>#DIV/0!</v>
      </c>
      <c r="R25" s="7" t="e">
        <f t="shared" si="26"/>
        <v>#DIV/0!</v>
      </c>
      <c r="S25" s="7" t="e">
        <f t="shared" si="27"/>
        <v>#DIV/0!</v>
      </c>
    </row>
    <row r="26" spans="1:19" x14ac:dyDescent="0.25">
      <c r="A26" s="3">
        <v>24</v>
      </c>
      <c r="B26" t="s">
        <v>226</v>
      </c>
      <c r="E26">
        <f t="shared" si="17"/>
        <v>0</v>
      </c>
      <c r="G26">
        <f t="shared" si="18"/>
        <v>0</v>
      </c>
      <c r="H26" s="5" t="e">
        <f t="shared" si="19"/>
        <v>#DIV/0!</v>
      </c>
      <c r="I26" s="30" t="e">
        <f t="shared" si="20"/>
        <v>#DIV/0!</v>
      </c>
      <c r="J26" s="6"/>
      <c r="K26" s="7"/>
      <c r="L26" s="7">
        <f t="shared" si="21"/>
        <v>0</v>
      </c>
      <c r="M26" s="7">
        <f t="shared" si="22"/>
        <v>0</v>
      </c>
      <c r="N26" s="7" t="e">
        <f t="shared" si="23"/>
        <v>#DIV/0!</v>
      </c>
      <c r="O26" s="7" t="e">
        <f t="shared" si="24"/>
        <v>#DIV/0!</v>
      </c>
      <c r="P26" s="8"/>
      <c r="Q26" s="7" t="e">
        <f t="shared" si="25"/>
        <v>#DIV/0!</v>
      </c>
      <c r="R26" s="7" t="e">
        <f t="shared" si="26"/>
        <v>#DIV/0!</v>
      </c>
      <c r="S26" s="7" t="e">
        <f t="shared" si="27"/>
        <v>#DIV/0!</v>
      </c>
    </row>
    <row r="27" spans="1:19" x14ac:dyDescent="0.25">
      <c r="A27" s="3">
        <v>25</v>
      </c>
      <c r="B27" t="s">
        <v>227</v>
      </c>
      <c r="E27">
        <f t="shared" si="17"/>
        <v>0</v>
      </c>
      <c r="G27">
        <f t="shared" si="18"/>
        <v>0</v>
      </c>
      <c r="H27" s="5" t="e">
        <f t="shared" si="19"/>
        <v>#DIV/0!</v>
      </c>
      <c r="I27" s="30" t="e">
        <f t="shared" si="20"/>
        <v>#DIV/0!</v>
      </c>
      <c r="J27" s="6"/>
      <c r="K27" s="7"/>
      <c r="L27" s="7">
        <f t="shared" si="21"/>
        <v>0</v>
      </c>
      <c r="M27" s="7">
        <f t="shared" si="22"/>
        <v>0</v>
      </c>
      <c r="N27" s="7" t="e">
        <f t="shared" si="23"/>
        <v>#DIV/0!</v>
      </c>
      <c r="O27" s="7" t="e">
        <f t="shared" si="24"/>
        <v>#DIV/0!</v>
      </c>
      <c r="P27" s="8"/>
      <c r="Q27" s="7" t="e">
        <f t="shared" si="25"/>
        <v>#DIV/0!</v>
      </c>
      <c r="R27" s="7" t="e">
        <f t="shared" si="26"/>
        <v>#DIV/0!</v>
      </c>
      <c r="S27" s="7" t="e">
        <f t="shared" si="27"/>
        <v>#DIV/0!</v>
      </c>
    </row>
    <row r="28" spans="1:19" x14ac:dyDescent="0.25">
      <c r="A28" s="3">
        <v>26</v>
      </c>
      <c r="B28" t="s">
        <v>228</v>
      </c>
      <c r="E28">
        <f t="shared" si="17"/>
        <v>0</v>
      </c>
      <c r="G28">
        <f t="shared" si="18"/>
        <v>0</v>
      </c>
      <c r="H28" s="5" t="e">
        <f t="shared" si="19"/>
        <v>#DIV/0!</v>
      </c>
      <c r="I28" s="30" t="e">
        <f t="shared" si="20"/>
        <v>#DIV/0!</v>
      </c>
      <c r="J28" s="6"/>
      <c r="K28" s="7"/>
      <c r="L28" s="7">
        <f t="shared" si="21"/>
        <v>0</v>
      </c>
      <c r="M28" s="7">
        <f t="shared" si="22"/>
        <v>0</v>
      </c>
      <c r="N28" s="7" t="e">
        <f t="shared" si="23"/>
        <v>#DIV/0!</v>
      </c>
      <c r="O28" s="7" t="e">
        <f t="shared" si="24"/>
        <v>#DIV/0!</v>
      </c>
      <c r="P28" s="8"/>
      <c r="Q28" s="7" t="e">
        <f t="shared" si="25"/>
        <v>#DIV/0!</v>
      </c>
      <c r="R28" s="7" t="e">
        <f t="shared" si="26"/>
        <v>#DIV/0!</v>
      </c>
      <c r="S28" s="7" t="e">
        <f t="shared" si="27"/>
        <v>#DIV/0!</v>
      </c>
    </row>
    <row r="29" spans="1:19" x14ac:dyDescent="0.25">
      <c r="A29" s="3">
        <v>27</v>
      </c>
      <c r="B29" t="s">
        <v>229</v>
      </c>
      <c r="E29">
        <f t="shared" si="17"/>
        <v>0</v>
      </c>
      <c r="G29">
        <f t="shared" si="18"/>
        <v>0</v>
      </c>
      <c r="H29" s="5" t="e">
        <f t="shared" si="19"/>
        <v>#DIV/0!</v>
      </c>
      <c r="I29" s="30" t="e">
        <f t="shared" si="20"/>
        <v>#DIV/0!</v>
      </c>
      <c r="J29" s="6"/>
      <c r="K29" s="7"/>
      <c r="L29" s="7">
        <f t="shared" si="21"/>
        <v>0</v>
      </c>
      <c r="M29" s="7">
        <f t="shared" si="22"/>
        <v>0</v>
      </c>
      <c r="N29" s="7" t="e">
        <f t="shared" si="23"/>
        <v>#DIV/0!</v>
      </c>
      <c r="O29" s="7" t="e">
        <f t="shared" si="24"/>
        <v>#DIV/0!</v>
      </c>
      <c r="P29" s="8"/>
      <c r="Q29" s="7" t="e">
        <f t="shared" si="25"/>
        <v>#DIV/0!</v>
      </c>
      <c r="R29" s="7" t="e">
        <f t="shared" si="26"/>
        <v>#DIV/0!</v>
      </c>
      <c r="S29" s="7" t="e">
        <f t="shared" si="27"/>
        <v>#DIV/0!</v>
      </c>
    </row>
  </sheetData>
  <mergeCells count="19">
    <mergeCell ref="O1:O2"/>
    <mergeCell ref="P1:P2"/>
    <mergeCell ref="Q1:Q2"/>
    <mergeCell ref="R1:R2"/>
    <mergeCell ref="S1:S2"/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7"/>
  <sheetViews>
    <sheetView tabSelected="1" topLeftCell="A30" zoomScale="70" zoomScaleNormal="70" workbookViewId="0">
      <selection activeCell="B78" sqref="B78"/>
    </sheetView>
  </sheetViews>
  <sheetFormatPr baseColWidth="10" defaultRowHeight="15" x14ac:dyDescent="0.25"/>
  <cols>
    <col min="2" max="2" width="30.28515625" bestFit="1" customWidth="1"/>
    <col min="3" max="3" width="28.42578125" bestFit="1" customWidth="1"/>
    <col min="4" max="4" width="14.7109375" customWidth="1"/>
    <col min="11" max="11" width="19.7109375" bestFit="1" customWidth="1"/>
    <col min="12" max="13" width="19.140625" bestFit="1" customWidth="1"/>
    <col min="14" max="14" width="23.7109375" bestFit="1" customWidth="1"/>
    <col min="18" max="18" width="2.28515625" customWidth="1"/>
  </cols>
  <sheetData>
    <row r="1" spans="1:24" x14ac:dyDescent="0.25">
      <c r="A1" s="177" t="s">
        <v>1</v>
      </c>
      <c r="B1" s="178"/>
      <c r="C1" s="9" t="s">
        <v>16</v>
      </c>
      <c r="D1" s="9" t="s">
        <v>18</v>
      </c>
      <c r="E1" s="9" t="s">
        <v>17</v>
      </c>
      <c r="F1" s="9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  <c r="O1" s="11" t="s">
        <v>27</v>
      </c>
      <c r="P1" s="11" t="s">
        <v>28</v>
      </c>
      <c r="Q1" s="11" t="s">
        <v>29</v>
      </c>
      <c r="R1" s="12" t="s">
        <v>30</v>
      </c>
      <c r="S1" s="12" t="s">
        <v>31</v>
      </c>
      <c r="T1" s="12" t="s">
        <v>32</v>
      </c>
    </row>
    <row r="2" spans="1:24" x14ac:dyDescent="0.25">
      <c r="A2" s="10"/>
      <c r="B2" s="10"/>
      <c r="C2" s="13"/>
      <c r="D2" s="13"/>
      <c r="E2" s="13"/>
      <c r="F2" s="13" t="s">
        <v>33</v>
      </c>
      <c r="G2" s="13" t="s">
        <v>34</v>
      </c>
      <c r="H2" s="13" t="s">
        <v>35</v>
      </c>
      <c r="I2" s="13"/>
      <c r="J2" s="14"/>
      <c r="K2" s="14" t="s">
        <v>36</v>
      </c>
      <c r="L2" s="14" t="s">
        <v>37</v>
      </c>
      <c r="M2" s="14" t="s">
        <v>37</v>
      </c>
      <c r="N2" s="14" t="s">
        <v>36</v>
      </c>
      <c r="O2" s="14" t="s">
        <v>38</v>
      </c>
      <c r="P2" s="14"/>
      <c r="Q2" s="15"/>
      <c r="R2" s="16"/>
      <c r="S2" s="16"/>
      <c r="T2" s="16"/>
    </row>
    <row r="3" spans="1:24" ht="15.75" thickBot="1" x14ac:dyDescent="0.3">
      <c r="A3" s="10"/>
      <c r="B3" s="10"/>
      <c r="C3" s="17" t="s">
        <v>39</v>
      </c>
      <c r="D3" s="17" t="s">
        <v>40</v>
      </c>
      <c r="E3" s="17" t="s">
        <v>39</v>
      </c>
      <c r="F3" s="17" t="s">
        <v>40</v>
      </c>
      <c r="G3" s="18" t="s">
        <v>39</v>
      </c>
      <c r="H3" s="18" t="s">
        <v>41</v>
      </c>
      <c r="I3" s="18" t="s">
        <v>42</v>
      </c>
      <c r="J3" s="18" t="s">
        <v>39</v>
      </c>
      <c r="K3" s="18" t="s">
        <v>39</v>
      </c>
      <c r="L3" s="18" t="s">
        <v>39</v>
      </c>
      <c r="M3" s="18" t="s">
        <v>39</v>
      </c>
      <c r="N3" s="18" t="s">
        <v>39</v>
      </c>
      <c r="O3" s="18" t="s">
        <v>39</v>
      </c>
      <c r="P3" s="18"/>
      <c r="Q3" s="18"/>
      <c r="R3" s="12" t="s">
        <v>42</v>
      </c>
      <c r="S3" s="12" t="s">
        <v>39</v>
      </c>
      <c r="T3" s="12" t="s">
        <v>39</v>
      </c>
      <c r="U3" s="12" t="s">
        <v>156</v>
      </c>
      <c r="X3" t="s">
        <v>123</v>
      </c>
    </row>
    <row r="4" spans="1:24" ht="15.75" thickTop="1" x14ac:dyDescent="0.25">
      <c r="A4" s="10"/>
      <c r="B4" s="19"/>
      <c r="C4" s="20"/>
      <c r="D4" s="20"/>
      <c r="E4" s="20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  <c r="W4">
        <v>15.6</v>
      </c>
      <c r="X4" s="7">
        <f t="shared" ref="X4:X9" si="0">W4*I5</f>
        <v>15.46826666666667</v>
      </c>
    </row>
    <row r="5" spans="1:24" x14ac:dyDescent="0.25">
      <c r="A5" s="10">
        <v>1</v>
      </c>
      <c r="B5" s="29" t="s">
        <v>203</v>
      </c>
      <c r="C5">
        <v>13.519</v>
      </c>
      <c r="D5">
        <f>F5-C5</f>
        <v>4.4620000000000015</v>
      </c>
      <c r="E5" s="26">
        <v>4.5</v>
      </c>
      <c r="F5">
        <v>17.981000000000002</v>
      </c>
      <c r="G5" s="26">
        <f>E5-(F5-C5)</f>
        <v>3.7999999999998479E-2</v>
      </c>
      <c r="H5" s="96">
        <f>G5/E5</f>
        <v>8.4444444444441071E-3</v>
      </c>
      <c r="I5" s="95">
        <f>D5/E5</f>
        <v>0.99155555555555586</v>
      </c>
      <c r="J5" s="23">
        <v>10.441000000000001</v>
      </c>
      <c r="K5" s="25">
        <v>25.553000000000001</v>
      </c>
      <c r="L5" s="23">
        <v>15.112</v>
      </c>
      <c r="M5" s="25">
        <f>I5*L5</f>
        <v>14.984387555555561</v>
      </c>
      <c r="N5" s="10">
        <v>31.21</v>
      </c>
      <c r="O5" s="23">
        <f t="shared" ref="O5:O12" si="1">N5-J5</f>
        <v>20.768999999999998</v>
      </c>
      <c r="P5" s="24">
        <f t="shared" ref="P5:P12" si="2">(L5-M5)/(O5-M5)</f>
        <v>2.2060673151405152E-2</v>
      </c>
      <c r="Q5" s="26">
        <f>(((O5-M5)*0.6)+M5)/L5</f>
        <v>1.2212251867537203</v>
      </c>
      <c r="R5" s="10"/>
      <c r="S5" s="156">
        <v>15.61</v>
      </c>
      <c r="T5" s="157">
        <f t="shared" ref="T5:T12" si="3">S5*(Q5-1)</f>
        <v>3.4533251652255732</v>
      </c>
      <c r="U5">
        <v>1</v>
      </c>
      <c r="W5">
        <v>15.8</v>
      </c>
      <c r="X5" s="7">
        <f t="shared" si="0"/>
        <v>15.705695100721215</v>
      </c>
    </row>
    <row r="6" spans="1:24" x14ac:dyDescent="0.25">
      <c r="A6" s="104">
        <v>2</v>
      </c>
      <c r="B6" s="29" t="s">
        <v>204</v>
      </c>
      <c r="C6">
        <v>13.622</v>
      </c>
      <c r="D6">
        <f t="shared" ref="D6:D16" si="4">F6-C6</f>
        <v>3.9969999999999999</v>
      </c>
      <c r="E6" s="26">
        <v>4.0209999999999999</v>
      </c>
      <c r="F6">
        <v>17.619</v>
      </c>
      <c r="G6" s="26">
        <f t="shared" ref="G6:G16" si="5">E6-(F6-C6)</f>
        <v>2.4000000000000021E-2</v>
      </c>
      <c r="H6" s="96">
        <f t="shared" ref="H6:H16" si="6">G6/E6</f>
        <v>5.9686645113155986E-3</v>
      </c>
      <c r="I6" s="95">
        <f t="shared" ref="I6:I16" si="7">D6/E6</f>
        <v>0.99403133548868439</v>
      </c>
      <c r="J6" s="23">
        <v>10.571</v>
      </c>
      <c r="K6" s="25">
        <v>21.492999999999999</v>
      </c>
      <c r="L6" s="23">
        <v>10.923</v>
      </c>
      <c r="M6" s="25">
        <f t="shared" ref="M6:M11" si="8">I6*L6</f>
        <v>10.8578042775429</v>
      </c>
      <c r="N6" s="10">
        <v>25.045000000000002</v>
      </c>
      <c r="O6" s="23">
        <f t="shared" si="1"/>
        <v>14.474000000000002</v>
      </c>
      <c r="P6" s="24">
        <f t="shared" si="2"/>
        <v>1.8028814660728861E-2</v>
      </c>
      <c r="Q6" s="26">
        <f t="shared" ref="Q6:Q12" si="9">(((O6-M6)*0.6)+M6)/L6</f>
        <v>1.1926688374088767</v>
      </c>
      <c r="R6" s="10"/>
      <c r="S6" s="156">
        <v>15.8</v>
      </c>
      <c r="T6" s="157">
        <f t="shared" si="3"/>
        <v>3.0441676310602528</v>
      </c>
      <c r="U6">
        <v>2</v>
      </c>
      <c r="W6">
        <v>15.5</v>
      </c>
      <c r="X6" s="7">
        <f t="shared" si="0"/>
        <v>15.389799072642974</v>
      </c>
    </row>
    <row r="7" spans="1:24" x14ac:dyDescent="0.25">
      <c r="A7" s="104">
        <v>3</v>
      </c>
      <c r="B7" s="29" t="s">
        <v>205</v>
      </c>
      <c r="C7">
        <v>13.615</v>
      </c>
      <c r="D7">
        <f t="shared" si="4"/>
        <v>3.2120000000000015</v>
      </c>
      <c r="E7" s="26">
        <v>3.2349999999999999</v>
      </c>
      <c r="F7">
        <v>16.827000000000002</v>
      </c>
      <c r="G7" s="26">
        <f t="shared" si="5"/>
        <v>2.2999999999998355E-2</v>
      </c>
      <c r="H7" s="96">
        <f t="shared" si="6"/>
        <v>7.1097372488402952E-3</v>
      </c>
      <c r="I7" s="95">
        <f t="shared" si="7"/>
        <v>0.99289026275115966</v>
      </c>
      <c r="J7" s="23">
        <v>10.59</v>
      </c>
      <c r="K7" s="25">
        <v>21.39</v>
      </c>
      <c r="L7" s="23">
        <v>10.801</v>
      </c>
      <c r="M7" s="25">
        <f t="shared" si="8"/>
        <v>10.724207727975276</v>
      </c>
      <c r="N7" s="10">
        <v>24.725000000000001</v>
      </c>
      <c r="O7" s="23">
        <f t="shared" si="1"/>
        <v>14.135000000000002</v>
      </c>
      <c r="P7" s="24">
        <f t="shared" si="2"/>
        <v>2.2514496896974073E-2</v>
      </c>
      <c r="Q7" s="26">
        <f t="shared" si="9"/>
        <v>1.1823611787047599</v>
      </c>
      <c r="R7" s="19"/>
      <c r="S7" s="156">
        <v>15.54</v>
      </c>
      <c r="T7" s="157">
        <f t="shared" si="3"/>
        <v>2.8338927170719681</v>
      </c>
      <c r="U7">
        <v>3</v>
      </c>
      <c r="W7">
        <v>15.4</v>
      </c>
      <c r="X7" s="7">
        <f t="shared" si="0"/>
        <v>15.173960315303081</v>
      </c>
    </row>
    <row r="8" spans="1:24" x14ac:dyDescent="0.25">
      <c r="A8" s="104">
        <v>4</v>
      </c>
      <c r="B8" s="29" t="s">
        <v>206</v>
      </c>
      <c r="C8">
        <v>13.712999999999999</v>
      </c>
      <c r="D8">
        <f t="shared" si="4"/>
        <v>3.6250000000000018</v>
      </c>
      <c r="E8" s="26">
        <v>3.6789999999999998</v>
      </c>
      <c r="F8">
        <v>17.338000000000001</v>
      </c>
      <c r="G8" s="26">
        <f t="shared" si="5"/>
        <v>5.399999999999805E-2</v>
      </c>
      <c r="H8" s="96">
        <f t="shared" si="6"/>
        <v>1.4677901603696128E-2</v>
      </c>
      <c r="I8" s="95">
        <f t="shared" si="7"/>
        <v>0.98532209839630391</v>
      </c>
      <c r="J8" s="23">
        <v>10.593999999999999</v>
      </c>
      <c r="K8" s="25">
        <v>21.02</v>
      </c>
      <c r="L8" s="23">
        <v>10.426</v>
      </c>
      <c r="M8" s="25">
        <f t="shared" si="8"/>
        <v>10.272968197879864</v>
      </c>
      <c r="N8" s="10">
        <v>25.975999999999999</v>
      </c>
      <c r="O8" s="23">
        <f t="shared" si="1"/>
        <v>15.382</v>
      </c>
      <c r="P8" s="24">
        <f t="shared" si="2"/>
        <v>2.9953190359204886E-2</v>
      </c>
      <c r="Q8" s="26">
        <f t="shared" si="9"/>
        <v>1.2793388911521144</v>
      </c>
      <c r="R8" s="10"/>
      <c r="S8" s="156">
        <v>15.46</v>
      </c>
      <c r="T8" s="157">
        <f t="shared" si="3"/>
        <v>4.318579257211689</v>
      </c>
      <c r="U8">
        <v>4</v>
      </c>
      <c r="W8">
        <v>15.3</v>
      </c>
      <c r="X8" s="7">
        <f t="shared" si="0"/>
        <v>15.115135135135132</v>
      </c>
    </row>
    <row r="9" spans="1:24" x14ac:dyDescent="0.25">
      <c r="A9" s="104">
        <v>5</v>
      </c>
      <c r="B9" s="29" t="s">
        <v>207</v>
      </c>
      <c r="C9">
        <v>13.741</v>
      </c>
      <c r="D9">
        <f t="shared" si="4"/>
        <v>3.1069999999999993</v>
      </c>
      <c r="E9" s="26">
        <v>3.145</v>
      </c>
      <c r="F9">
        <v>16.847999999999999</v>
      </c>
      <c r="G9" s="26">
        <f t="shared" si="5"/>
        <v>3.80000000000007E-2</v>
      </c>
      <c r="H9" s="96">
        <f t="shared" si="6"/>
        <v>1.208267090620054E-2</v>
      </c>
      <c r="I9" s="95">
        <f t="shared" si="7"/>
        <v>0.98791732909379948</v>
      </c>
      <c r="J9" s="23">
        <v>10.689</v>
      </c>
      <c r="K9" s="25">
        <v>21.114000000000001</v>
      </c>
      <c r="L9" s="23">
        <v>10.425000000000001</v>
      </c>
      <c r="M9" s="25">
        <f t="shared" si="8"/>
        <v>10.29903815580286</v>
      </c>
      <c r="N9" s="10">
        <v>25.524000000000001</v>
      </c>
      <c r="O9" s="23">
        <f t="shared" si="1"/>
        <v>14.835000000000001</v>
      </c>
      <c r="P9" s="24">
        <f t="shared" si="2"/>
        <v>2.7769599596232035E-2</v>
      </c>
      <c r="Q9" s="26">
        <f t="shared" si="9"/>
        <v>1.2489798812778075</v>
      </c>
      <c r="R9" s="10"/>
      <c r="S9" s="156">
        <v>15.31</v>
      </c>
      <c r="T9" s="157">
        <f t="shared" si="3"/>
        <v>3.8118819823632322</v>
      </c>
      <c r="U9">
        <v>5</v>
      </c>
      <c r="W9">
        <v>15.3</v>
      </c>
      <c r="X9" s="7">
        <f t="shared" si="0"/>
        <v>15.153926701570688</v>
      </c>
    </row>
    <row r="10" spans="1:24" x14ac:dyDescent="0.25">
      <c r="A10" s="104">
        <v>6</v>
      </c>
      <c r="B10" s="29" t="s">
        <v>208</v>
      </c>
      <c r="C10">
        <v>13.667999999999999</v>
      </c>
      <c r="D10">
        <f t="shared" si="4"/>
        <v>3.2160000000000011</v>
      </c>
      <c r="E10" s="26">
        <v>3.2469999999999999</v>
      </c>
      <c r="F10">
        <v>16.884</v>
      </c>
      <c r="G10" s="26">
        <f t="shared" si="5"/>
        <v>3.0999999999998806E-2</v>
      </c>
      <c r="H10" s="96">
        <f t="shared" si="6"/>
        <v>9.5472744071446892E-3</v>
      </c>
      <c r="I10" s="95">
        <f t="shared" si="7"/>
        <v>0.99045272559285535</v>
      </c>
      <c r="J10" s="23">
        <v>10.622999999999999</v>
      </c>
      <c r="K10" s="25">
        <v>20.8</v>
      </c>
      <c r="L10" s="23">
        <v>10.175000000000001</v>
      </c>
      <c r="M10" s="25">
        <f t="shared" si="8"/>
        <v>10.077856482907304</v>
      </c>
      <c r="N10" s="10">
        <v>25.132000000000001</v>
      </c>
      <c r="O10" s="23">
        <f t="shared" si="1"/>
        <v>14.509000000000002</v>
      </c>
      <c r="P10" s="24">
        <f t="shared" si="2"/>
        <v>2.1922900199006223E-2</v>
      </c>
      <c r="Q10" s="26">
        <f t="shared" si="9"/>
        <v>1.2517486578047099</v>
      </c>
      <c r="R10" s="10"/>
      <c r="S10" s="156">
        <v>15.31</v>
      </c>
      <c r="T10" s="157">
        <f t="shared" si="3"/>
        <v>3.8542719509901087</v>
      </c>
      <c r="U10">
        <v>6</v>
      </c>
      <c r="X10" s="29"/>
    </row>
    <row r="11" spans="1:24" x14ac:dyDescent="0.25">
      <c r="A11" s="104">
        <v>7</v>
      </c>
      <c r="B11" s="29" t="s">
        <v>209</v>
      </c>
      <c r="C11">
        <v>13.819000000000001</v>
      </c>
      <c r="D11">
        <f t="shared" si="4"/>
        <v>2.900999999999998</v>
      </c>
      <c r="E11" s="26">
        <v>2.9369999999999998</v>
      </c>
      <c r="F11">
        <v>16.72</v>
      </c>
      <c r="G11" s="26">
        <f t="shared" si="5"/>
        <v>3.6000000000001808E-2</v>
      </c>
      <c r="H11" s="96">
        <f t="shared" si="6"/>
        <v>1.2257405515833099E-2</v>
      </c>
      <c r="I11" s="95">
        <f t="shared" si="7"/>
        <v>0.9877425944841669</v>
      </c>
      <c r="J11" s="10">
        <v>10.673</v>
      </c>
      <c r="K11" s="23">
        <v>21.379000000000001</v>
      </c>
      <c r="L11" s="10">
        <v>10.706</v>
      </c>
      <c r="M11" s="25">
        <f t="shared" si="8"/>
        <v>10.57477221654749</v>
      </c>
      <c r="N11" s="19">
        <v>28.050999999999998</v>
      </c>
      <c r="O11" s="23">
        <f t="shared" si="1"/>
        <v>17.378</v>
      </c>
      <c r="P11" s="24">
        <f t="shared" si="2"/>
        <v>1.9289047438878115E-2</v>
      </c>
      <c r="Q11" s="26">
        <f t="shared" si="9"/>
        <v>1.3690182034951426</v>
      </c>
      <c r="R11" s="10"/>
      <c r="S11" s="156">
        <v>15.46</v>
      </c>
      <c r="T11" s="157">
        <f t="shared" si="3"/>
        <v>5.7050214260349046</v>
      </c>
      <c r="U11">
        <v>7</v>
      </c>
      <c r="W11" s="4"/>
      <c r="X11" s="29"/>
    </row>
    <row r="12" spans="1:24" x14ac:dyDescent="0.25">
      <c r="A12" s="104">
        <v>8</v>
      </c>
      <c r="B12" s="29" t="s">
        <v>210</v>
      </c>
      <c r="C12">
        <v>13.821</v>
      </c>
      <c r="D12">
        <f t="shared" si="4"/>
        <v>3.288000000000002</v>
      </c>
      <c r="E12" s="26">
        <v>3.34</v>
      </c>
      <c r="F12">
        <v>17.109000000000002</v>
      </c>
      <c r="G12" s="26">
        <f t="shared" si="5"/>
        <v>5.1999999999997826E-2</v>
      </c>
      <c r="H12" s="96">
        <f t="shared" si="6"/>
        <v>1.5568862275448452E-2</v>
      </c>
      <c r="I12" s="95">
        <f t="shared" si="7"/>
        <v>0.9844311377245516</v>
      </c>
      <c r="J12" s="19">
        <v>10.634</v>
      </c>
      <c r="K12" s="23">
        <v>21.286000000000001</v>
      </c>
      <c r="L12" s="19">
        <v>10.651</v>
      </c>
      <c r="M12" s="25">
        <f>I12*L12</f>
        <v>10.485176047904199</v>
      </c>
      <c r="N12" s="19">
        <v>28.597999999999999</v>
      </c>
      <c r="O12" s="23">
        <f t="shared" si="1"/>
        <v>17.963999999999999</v>
      </c>
      <c r="P12" s="24">
        <f t="shared" si="2"/>
        <v>2.2172463633046459E-2</v>
      </c>
      <c r="Q12" s="26">
        <f t="shared" si="9"/>
        <v>1.4057337732759063</v>
      </c>
      <c r="R12" s="19"/>
      <c r="S12" s="156">
        <v>15.53</v>
      </c>
      <c r="T12" s="157">
        <f t="shared" si="3"/>
        <v>6.3010454989748252</v>
      </c>
      <c r="U12">
        <v>8</v>
      </c>
      <c r="W12" s="4"/>
      <c r="X12" s="29"/>
    </row>
    <row r="13" spans="1:24" x14ac:dyDescent="0.25">
      <c r="A13" s="104">
        <v>9</v>
      </c>
      <c r="B13" s="29" t="s">
        <v>211</v>
      </c>
      <c r="C13">
        <v>13.762</v>
      </c>
      <c r="D13">
        <f t="shared" si="4"/>
        <v>3.4450000000000003</v>
      </c>
      <c r="E13" s="26">
        <v>3.476</v>
      </c>
      <c r="F13">
        <v>17.207000000000001</v>
      </c>
      <c r="G13" s="26">
        <f t="shared" si="5"/>
        <v>3.0999999999999694E-2</v>
      </c>
      <c r="H13" s="96">
        <f t="shared" si="6"/>
        <v>8.9182968929803503E-3</v>
      </c>
      <c r="I13" s="95">
        <f t="shared" si="7"/>
        <v>0.9910817031070196</v>
      </c>
      <c r="J13" s="23">
        <v>10.689</v>
      </c>
      <c r="K13" s="23">
        <v>22.774999999999999</v>
      </c>
      <c r="L13" s="23">
        <v>12.09</v>
      </c>
      <c r="M13" s="23">
        <f>I13*L13</f>
        <v>11.982177790563867</v>
      </c>
      <c r="N13" s="19">
        <v>28.166</v>
      </c>
      <c r="O13" s="23">
        <f>N13-J13</f>
        <v>17.477</v>
      </c>
      <c r="P13" s="24">
        <f>(L13-M13)/(O13-M13)</f>
        <v>1.9622511034291943E-2</v>
      </c>
      <c r="Q13" s="26">
        <f>(((O13-M13)*0.6)+M13)/L13</f>
        <v>1.2637775943941727</v>
      </c>
      <c r="R13" s="27"/>
      <c r="S13" s="156">
        <v>15.42</v>
      </c>
      <c r="T13" s="157">
        <f>S13*(Q13-1)</f>
        <v>4.0674505055581429</v>
      </c>
      <c r="U13">
        <v>9</v>
      </c>
      <c r="W13" s="4"/>
      <c r="X13" s="29"/>
    </row>
    <row r="14" spans="1:24" x14ac:dyDescent="0.25">
      <c r="A14" s="104">
        <v>10</v>
      </c>
      <c r="B14" s="29" t="s">
        <v>212</v>
      </c>
      <c r="C14">
        <v>13.648999999999999</v>
      </c>
      <c r="D14">
        <f t="shared" si="4"/>
        <v>3.0400000000000009</v>
      </c>
      <c r="E14" s="26">
        <v>3.1480000000000001</v>
      </c>
      <c r="F14">
        <v>16.689</v>
      </c>
      <c r="G14" s="26">
        <f t="shared" si="5"/>
        <v>0.10799999999999921</v>
      </c>
      <c r="H14" s="96">
        <f t="shared" si="6"/>
        <v>3.430749682337967E-2</v>
      </c>
      <c r="I14" s="95">
        <f t="shared" si="7"/>
        <v>0.96569250317662036</v>
      </c>
      <c r="J14" s="25">
        <v>10.507999999999999</v>
      </c>
      <c r="K14" s="23">
        <v>21.895</v>
      </c>
      <c r="L14" s="23">
        <v>11.385</v>
      </c>
      <c r="M14" s="23">
        <f>I14*L14</f>
        <v>10.994409148665822</v>
      </c>
      <c r="N14" s="19">
        <v>28.456</v>
      </c>
      <c r="O14" s="23">
        <f>N14-J14</f>
        <v>17.948</v>
      </c>
      <c r="P14" s="24">
        <f>(L14-M14)/(O14-M14)</f>
        <v>5.6171100613323484E-2</v>
      </c>
      <c r="Q14" s="26">
        <f>(((O14-M14)*0.6)+M14)/L14</f>
        <v>1.3321531541033227</v>
      </c>
      <c r="R14" s="27"/>
      <c r="S14" s="156">
        <v>15.36</v>
      </c>
      <c r="T14" s="157">
        <f>S14*(Q14-1)</f>
        <v>5.101872447027036</v>
      </c>
      <c r="U14">
        <v>10</v>
      </c>
      <c r="X14" s="29"/>
    </row>
    <row r="15" spans="1:24" x14ac:dyDescent="0.25">
      <c r="A15" s="104">
        <v>11</v>
      </c>
      <c r="B15" s="29" t="s">
        <v>213</v>
      </c>
      <c r="C15">
        <v>13.534000000000001</v>
      </c>
      <c r="D15">
        <f t="shared" si="4"/>
        <v>3.7829999999999995</v>
      </c>
      <c r="E15" s="26">
        <v>3.9119999999999999</v>
      </c>
      <c r="F15">
        <v>17.317</v>
      </c>
      <c r="G15" s="26">
        <f t="shared" si="5"/>
        <v>0.12900000000000045</v>
      </c>
      <c r="H15" s="96">
        <f t="shared" si="6"/>
        <v>3.2975460122699501E-2</v>
      </c>
      <c r="I15" s="95">
        <f t="shared" si="7"/>
        <v>0.96702453987730053</v>
      </c>
      <c r="J15" s="28">
        <v>10.371</v>
      </c>
      <c r="K15" s="23">
        <v>21.901</v>
      </c>
      <c r="L15" s="23">
        <v>11.529</v>
      </c>
      <c r="M15" s="23">
        <f>I15*L15</f>
        <v>11.148825920245399</v>
      </c>
      <c r="N15" s="19">
        <v>31.03</v>
      </c>
      <c r="O15" s="23">
        <f>N15-J15</f>
        <v>20.658999999999999</v>
      </c>
      <c r="P15" s="24">
        <f t="shared" ref="P15" si="10">(L15-M15)/(O15-M15)</f>
        <v>3.9975512179521673E-2</v>
      </c>
      <c r="Q15" s="26">
        <f>(((O15-M15)*0.6)+M15)/L15</f>
        <v>1.4619594386415264</v>
      </c>
      <c r="R15" s="27"/>
      <c r="S15" s="156">
        <v>15.43</v>
      </c>
      <c r="T15" s="157">
        <f>S15*(Q15-1)</f>
        <v>7.1280341382387533</v>
      </c>
      <c r="U15">
        <v>11</v>
      </c>
      <c r="X15" s="29"/>
    </row>
    <row r="16" spans="1:24" x14ac:dyDescent="0.25">
      <c r="A16" s="104">
        <v>12</v>
      </c>
      <c r="B16" s="29" t="s">
        <v>214</v>
      </c>
      <c r="C16">
        <v>13.595000000000001</v>
      </c>
      <c r="D16">
        <f t="shared" si="4"/>
        <v>2.8729999999999993</v>
      </c>
      <c r="E16" s="26">
        <v>2.9670000000000001</v>
      </c>
      <c r="F16">
        <v>16.468</v>
      </c>
      <c r="G16" s="26">
        <f t="shared" si="5"/>
        <v>9.400000000000075E-2</v>
      </c>
      <c r="H16" s="96">
        <f t="shared" si="6"/>
        <v>3.1681833501853975E-2</v>
      </c>
      <c r="I16" s="95">
        <f t="shared" si="7"/>
        <v>0.96831816649814606</v>
      </c>
      <c r="J16" s="28">
        <v>10.426</v>
      </c>
      <c r="K16" s="23">
        <v>26.603000000000002</v>
      </c>
      <c r="L16" s="23">
        <v>16.18</v>
      </c>
      <c r="M16" s="23">
        <f t="shared" ref="M16" si="11">I16*L16</f>
        <v>15.667387933940002</v>
      </c>
      <c r="N16" s="19">
        <v>36.6</v>
      </c>
      <c r="O16" s="23">
        <f t="shared" ref="O16" si="12">N16-J16</f>
        <v>26.173999999999999</v>
      </c>
      <c r="P16" s="24">
        <f>(L16-M16)/(O16-M16)</f>
        <v>4.8789473032502285E-2</v>
      </c>
      <c r="Q16" s="26">
        <f t="shared" ref="Q16" si="13">(((O16-M16)*0.6)+M16)/L16</f>
        <v>1.3579329526313968</v>
      </c>
      <c r="R16" s="27"/>
      <c r="S16" s="156">
        <v>15.83</v>
      </c>
      <c r="T16" s="157">
        <f t="shared" ref="T16" si="14">S16*(Q16-1)</f>
        <v>5.6660786401550114</v>
      </c>
      <c r="U16">
        <v>12</v>
      </c>
      <c r="X16" s="29"/>
    </row>
    <row r="17" spans="1:22" x14ac:dyDescent="0.25">
      <c r="A17" s="104">
        <v>13</v>
      </c>
      <c r="B17" t="s">
        <v>215</v>
      </c>
      <c r="C17">
        <v>13.618</v>
      </c>
      <c r="D17">
        <f t="shared" ref="D17:D31" si="15">F17-C17</f>
        <v>3.0789999999999988</v>
      </c>
      <c r="E17" s="26">
        <v>3.1850000000000001</v>
      </c>
      <c r="F17">
        <v>16.696999999999999</v>
      </c>
      <c r="G17" s="26">
        <f t="shared" ref="G17:G31" si="16">E17-(F17-C17)</f>
        <v>0.1060000000000012</v>
      </c>
      <c r="H17" s="96">
        <f t="shared" ref="H17:H31" si="17">G17/E17</f>
        <v>3.3281004709576519E-2</v>
      </c>
      <c r="I17" s="95">
        <f t="shared" ref="I17:I31" si="18">D17/E17</f>
        <v>0.96671899529042349</v>
      </c>
      <c r="J17" s="28">
        <v>10.551</v>
      </c>
      <c r="K17" s="23">
        <v>22.698</v>
      </c>
      <c r="L17" s="23">
        <v>12.146000000000001</v>
      </c>
      <c r="M17" s="23">
        <f t="shared" ref="M17:M31" si="19">I17*L17</f>
        <v>11.741768916797485</v>
      </c>
      <c r="N17" s="19">
        <v>32.162999999999997</v>
      </c>
      <c r="O17" s="23">
        <f t="shared" ref="O17:O31" si="20">N17-J17</f>
        <v>21.611999999999995</v>
      </c>
      <c r="P17" s="24">
        <f t="shared" ref="P17:P31" si="21">(L17-M17)/(O17-M17)</f>
        <v>4.0954571356535942E-2</v>
      </c>
      <c r="Q17" s="26">
        <f t="shared" ref="Q17:Q31" si="22">(((O17-M17)*0.6)+M17)/L17</f>
        <v>1.4542983341609574</v>
      </c>
      <c r="R17" s="27"/>
      <c r="S17" s="156">
        <v>15.01</v>
      </c>
      <c r="T17" s="157">
        <f t="shared" ref="T17:T31" si="23">S17*(Q17-1)</f>
        <v>6.8190179957559707</v>
      </c>
      <c r="U17">
        <v>13</v>
      </c>
    </row>
    <row r="18" spans="1:22" x14ac:dyDescent="0.25">
      <c r="A18" s="104">
        <v>14</v>
      </c>
      <c r="B18" t="s">
        <v>216</v>
      </c>
      <c r="C18">
        <v>13.688000000000001</v>
      </c>
      <c r="D18">
        <f t="shared" si="15"/>
        <v>3.4990000000000006</v>
      </c>
      <c r="E18" s="26">
        <v>3.6360000000000001</v>
      </c>
      <c r="F18">
        <v>17.187000000000001</v>
      </c>
      <c r="G18" s="26">
        <f t="shared" si="16"/>
        <v>0.13699999999999957</v>
      </c>
      <c r="H18" s="96">
        <f t="shared" si="17"/>
        <v>3.7678767876787561E-2</v>
      </c>
      <c r="I18" s="95">
        <f t="shared" si="18"/>
        <v>0.96232123212321241</v>
      </c>
      <c r="J18" s="28">
        <v>10.503</v>
      </c>
      <c r="K18" s="23">
        <v>22.635999999999999</v>
      </c>
      <c r="L18" s="23">
        <v>12.132999999999999</v>
      </c>
      <c r="M18" s="23">
        <f t="shared" si="19"/>
        <v>11.675843509350935</v>
      </c>
      <c r="N18" s="19">
        <v>31.744</v>
      </c>
      <c r="O18" s="23">
        <f t="shared" si="20"/>
        <v>21.241</v>
      </c>
      <c r="P18" s="24">
        <f t="shared" si="21"/>
        <v>4.7793937411895138E-2</v>
      </c>
      <c r="Q18" s="26">
        <f t="shared" si="22"/>
        <v>1.4353364710904455</v>
      </c>
      <c r="R18" s="27"/>
      <c r="S18" s="156">
        <v>14.92</v>
      </c>
      <c r="T18" s="157">
        <f t="shared" si="23"/>
        <v>6.4952201486694463</v>
      </c>
      <c r="U18">
        <v>14</v>
      </c>
    </row>
    <row r="19" spans="1:22" x14ac:dyDescent="0.25">
      <c r="A19" s="104">
        <v>15</v>
      </c>
      <c r="B19" t="s">
        <v>217</v>
      </c>
      <c r="C19">
        <v>13.763</v>
      </c>
      <c r="D19">
        <f t="shared" si="15"/>
        <v>3.5029999999999983</v>
      </c>
      <c r="E19" s="26">
        <v>3.657</v>
      </c>
      <c r="F19">
        <v>17.265999999999998</v>
      </c>
      <c r="G19" s="26">
        <f t="shared" si="16"/>
        <v>0.15400000000000169</v>
      </c>
      <c r="H19" s="96">
        <f t="shared" si="17"/>
        <v>4.2111019961717719E-2</v>
      </c>
      <c r="I19" s="95">
        <f t="shared" si="18"/>
        <v>0.95788898003828227</v>
      </c>
      <c r="J19" s="28">
        <v>10.403</v>
      </c>
      <c r="K19" s="23">
        <v>24.148</v>
      </c>
      <c r="L19" s="23">
        <v>13.744999999999999</v>
      </c>
      <c r="M19" s="23">
        <f t="shared" si="19"/>
        <v>13.166184030626189</v>
      </c>
      <c r="N19" s="19">
        <v>34.186</v>
      </c>
      <c r="O19" s="23">
        <f t="shared" si="20"/>
        <v>23.783000000000001</v>
      </c>
      <c r="P19" s="24">
        <f t="shared" si="21"/>
        <v>5.4518790854387315E-2</v>
      </c>
      <c r="Q19" s="26">
        <f t="shared" si="22"/>
        <v>1.4213367487995983</v>
      </c>
      <c r="R19" s="27"/>
      <c r="S19" s="156">
        <v>15.6</v>
      </c>
      <c r="T19" s="157">
        <f t="shared" si="23"/>
        <v>6.5728532812737326</v>
      </c>
      <c r="U19">
        <v>15</v>
      </c>
    </row>
    <row r="20" spans="1:22" x14ac:dyDescent="0.25">
      <c r="A20" s="104">
        <v>16</v>
      </c>
      <c r="B20" t="s">
        <v>218</v>
      </c>
      <c r="C20">
        <v>13.488</v>
      </c>
      <c r="D20">
        <f t="shared" si="15"/>
        <v>2.963000000000001</v>
      </c>
      <c r="E20" s="26">
        <v>3.0510000000000002</v>
      </c>
      <c r="F20">
        <v>16.451000000000001</v>
      </c>
      <c r="G20" s="26">
        <f t="shared" si="16"/>
        <v>8.799999999999919E-2</v>
      </c>
      <c r="H20" s="96">
        <f t="shared" si="17"/>
        <v>2.884300229432946E-2</v>
      </c>
      <c r="I20" s="95">
        <f t="shared" si="18"/>
        <v>0.97115699770567054</v>
      </c>
      <c r="J20" s="28">
        <v>10.417999999999999</v>
      </c>
      <c r="K20" s="23">
        <v>20.864999999999998</v>
      </c>
      <c r="L20" s="23">
        <v>10.547000000000001</v>
      </c>
      <c r="M20" s="23">
        <f t="shared" si="19"/>
        <v>10.242792854801708</v>
      </c>
      <c r="N20" s="19">
        <v>28.393999999999998</v>
      </c>
      <c r="O20" s="23">
        <f t="shared" si="20"/>
        <v>17.975999999999999</v>
      </c>
      <c r="P20" s="24">
        <f t="shared" si="21"/>
        <v>3.9337772736009136E-2</v>
      </c>
      <c r="Q20" s="26">
        <f t="shared" si="22"/>
        <v>1.411085345778011</v>
      </c>
      <c r="R20" s="27"/>
      <c r="S20" s="156">
        <v>15.6</v>
      </c>
      <c r="T20" s="157">
        <f t="shared" si="23"/>
        <v>6.4129313941369723</v>
      </c>
      <c r="U20">
        <v>16</v>
      </c>
      <c r="V20" s="7"/>
    </row>
    <row r="21" spans="1:22" x14ac:dyDescent="0.25">
      <c r="A21" s="104">
        <v>17</v>
      </c>
      <c r="B21" t="s">
        <v>219</v>
      </c>
      <c r="C21">
        <v>13.555</v>
      </c>
      <c r="D21">
        <f t="shared" si="15"/>
        <v>2.9319999999999986</v>
      </c>
      <c r="E21" s="26">
        <v>3.0150000000000001</v>
      </c>
      <c r="F21">
        <v>16.486999999999998</v>
      </c>
      <c r="G21" s="26">
        <f t="shared" si="16"/>
        <v>8.3000000000001517E-2</v>
      </c>
      <c r="H21" s="96">
        <f t="shared" si="17"/>
        <v>2.7529021558872806E-2</v>
      </c>
      <c r="I21" s="95">
        <f t="shared" si="18"/>
        <v>0.97247097844112718</v>
      </c>
      <c r="J21" s="28">
        <v>10.362</v>
      </c>
      <c r="K21" s="23">
        <v>20.701000000000001</v>
      </c>
      <c r="L21" s="23">
        <v>10.34</v>
      </c>
      <c r="M21" s="23">
        <f t="shared" si="19"/>
        <v>10.055349917081255</v>
      </c>
      <c r="N21" s="19">
        <v>27.475999999999999</v>
      </c>
      <c r="O21" s="23">
        <f t="shared" si="20"/>
        <v>17.113999999999997</v>
      </c>
      <c r="P21" s="24">
        <f t="shared" si="21"/>
        <v>4.0326419297589323E-2</v>
      </c>
      <c r="Q21" s="26">
        <f t="shared" si="22"/>
        <v>1.3820638265795455</v>
      </c>
      <c r="R21" s="27"/>
      <c r="S21" s="156">
        <v>15.5</v>
      </c>
      <c r="T21" s="157">
        <f t="shared" si="23"/>
        <v>5.9219893119829559</v>
      </c>
      <c r="U21">
        <v>17</v>
      </c>
    </row>
    <row r="22" spans="1:22" x14ac:dyDescent="0.25">
      <c r="A22" s="104">
        <v>18</v>
      </c>
      <c r="B22" t="s">
        <v>220</v>
      </c>
      <c r="C22">
        <v>13.617000000000001</v>
      </c>
      <c r="D22">
        <f t="shared" si="15"/>
        <v>3.0399999999999991</v>
      </c>
      <c r="E22" s="26">
        <v>3.177</v>
      </c>
      <c r="F22">
        <v>16.657</v>
      </c>
      <c r="G22" s="26">
        <f t="shared" si="16"/>
        <v>0.1370000000000009</v>
      </c>
      <c r="H22" s="96">
        <f t="shared" si="17"/>
        <v>4.3122442555870603E-2</v>
      </c>
      <c r="I22" s="95">
        <f t="shared" si="18"/>
        <v>0.95687755744412939</v>
      </c>
      <c r="J22" s="28">
        <v>10.349</v>
      </c>
      <c r="K22" s="23">
        <v>21.925999999999998</v>
      </c>
      <c r="L22" s="23">
        <v>11.577999999999999</v>
      </c>
      <c r="M22" s="23">
        <f t="shared" si="19"/>
        <v>11.07872836008813</v>
      </c>
      <c r="N22" s="19">
        <v>29.100999999999999</v>
      </c>
      <c r="O22" s="23">
        <f t="shared" si="20"/>
        <v>18.751999999999999</v>
      </c>
      <c r="P22" s="24">
        <f t="shared" si="21"/>
        <v>6.5066331982169198E-2</v>
      </c>
      <c r="Q22" s="26">
        <f t="shared" si="22"/>
        <v>1.3545250772184534</v>
      </c>
      <c r="R22" s="27"/>
      <c r="S22" s="156">
        <v>15.82</v>
      </c>
      <c r="T22" s="157">
        <f t="shared" si="23"/>
        <v>5.6085867215959331</v>
      </c>
      <c r="U22">
        <v>18</v>
      </c>
    </row>
    <row r="23" spans="1:22" x14ac:dyDescent="0.25">
      <c r="A23" s="104">
        <v>19</v>
      </c>
      <c r="B23" t="s">
        <v>221</v>
      </c>
      <c r="C23">
        <v>13.842000000000001</v>
      </c>
      <c r="D23">
        <f t="shared" si="15"/>
        <v>3.5589999999999993</v>
      </c>
      <c r="E23" s="26">
        <v>3.5870000000000002</v>
      </c>
      <c r="F23">
        <v>17.401</v>
      </c>
      <c r="G23" s="26">
        <f t="shared" si="16"/>
        <v>2.8000000000000913E-2</v>
      </c>
      <c r="H23" s="96">
        <f t="shared" si="17"/>
        <v>7.8059659882913053E-3</v>
      </c>
      <c r="I23" s="95">
        <f t="shared" si="18"/>
        <v>0.99219403401170869</v>
      </c>
      <c r="J23" s="28">
        <v>10.388999999999999</v>
      </c>
      <c r="K23" s="23">
        <v>24.207999999999998</v>
      </c>
      <c r="L23" s="23">
        <v>13.82</v>
      </c>
      <c r="M23" s="23">
        <f t="shared" si="19"/>
        <v>13.712121550041815</v>
      </c>
      <c r="N23" s="19">
        <v>29.379000000000001</v>
      </c>
      <c r="O23" s="23">
        <f t="shared" si="20"/>
        <v>18.990000000000002</v>
      </c>
      <c r="P23" s="24">
        <f t="shared" si="21"/>
        <v>2.0439737478046768E-2</v>
      </c>
      <c r="Q23" s="26">
        <f t="shared" si="22"/>
        <v>1.221334921853598</v>
      </c>
      <c r="R23" s="27"/>
      <c r="S23" s="156">
        <v>15.86</v>
      </c>
      <c r="T23" s="157">
        <f t="shared" si="23"/>
        <v>3.5103718605980649</v>
      </c>
      <c r="U23">
        <v>19</v>
      </c>
    </row>
    <row r="24" spans="1:22" x14ac:dyDescent="0.25">
      <c r="A24" s="104">
        <v>20</v>
      </c>
      <c r="B24" t="s">
        <v>222</v>
      </c>
      <c r="C24">
        <v>13.590999999999999</v>
      </c>
      <c r="D24">
        <f t="shared" si="15"/>
        <v>3.8310000000000013</v>
      </c>
      <c r="E24" s="26">
        <v>3.8879999999999999</v>
      </c>
      <c r="F24">
        <v>17.422000000000001</v>
      </c>
      <c r="G24" s="26">
        <f t="shared" si="16"/>
        <v>5.6999999999998607E-2</v>
      </c>
      <c r="H24" s="96">
        <f t="shared" si="17"/>
        <v>1.4660493827160136E-2</v>
      </c>
      <c r="I24" s="95">
        <f t="shared" si="18"/>
        <v>0.98533950617283983</v>
      </c>
      <c r="J24" s="28">
        <v>10.521000000000001</v>
      </c>
      <c r="K24" s="23">
        <v>22.456</v>
      </c>
      <c r="L24" s="23">
        <v>11.938000000000001</v>
      </c>
      <c r="M24" s="23">
        <f t="shared" si="19"/>
        <v>11.762983024691362</v>
      </c>
      <c r="N24" s="19">
        <v>26.756</v>
      </c>
      <c r="O24" s="23">
        <f t="shared" si="20"/>
        <v>16.234999999999999</v>
      </c>
      <c r="P24" s="24">
        <f t="shared" si="21"/>
        <v>3.9136026601634205E-2</v>
      </c>
      <c r="Q24" s="26">
        <f t="shared" si="22"/>
        <v>1.2101016258901443</v>
      </c>
      <c r="R24" s="27"/>
      <c r="S24" s="156">
        <v>15.82</v>
      </c>
      <c r="T24" s="157">
        <f t="shared" si="23"/>
        <v>3.323807721582082</v>
      </c>
      <c r="U24">
        <v>20</v>
      </c>
    </row>
    <row r="25" spans="1:22" x14ac:dyDescent="0.25">
      <c r="A25" s="104">
        <v>21</v>
      </c>
      <c r="B25" t="s">
        <v>223</v>
      </c>
      <c r="C25">
        <v>13.593999999999999</v>
      </c>
      <c r="D25">
        <f t="shared" si="15"/>
        <v>3.5969999999999995</v>
      </c>
      <c r="E25" s="26">
        <v>3.6779999999999999</v>
      </c>
      <c r="F25">
        <v>17.190999999999999</v>
      </c>
      <c r="G25" s="26">
        <f t="shared" si="16"/>
        <v>8.1000000000000405E-2</v>
      </c>
      <c r="H25" s="96">
        <f t="shared" si="17"/>
        <v>2.202283849918445E-2</v>
      </c>
      <c r="I25" s="95">
        <f t="shared" si="18"/>
        <v>0.97797716150081559</v>
      </c>
      <c r="J25" s="28">
        <v>10.339</v>
      </c>
      <c r="K25" s="23">
        <v>20.684999999999999</v>
      </c>
      <c r="L25" s="23">
        <v>10.346</v>
      </c>
      <c r="M25" s="23">
        <f t="shared" si="19"/>
        <v>10.118151712887439</v>
      </c>
      <c r="N25" s="19">
        <v>25.084</v>
      </c>
      <c r="O25" s="23">
        <f t="shared" si="20"/>
        <v>14.744999999999999</v>
      </c>
      <c r="P25" s="24">
        <f t="shared" si="21"/>
        <v>4.9244814822911029E-2</v>
      </c>
      <c r="Q25" s="26">
        <f t="shared" si="22"/>
        <v>1.2463039517837788</v>
      </c>
      <c r="R25" s="27"/>
      <c r="S25" s="156">
        <v>15.45</v>
      </c>
      <c r="T25" s="157">
        <f t="shared" si="23"/>
        <v>3.8053960550593828</v>
      </c>
      <c r="U25">
        <v>21</v>
      </c>
    </row>
    <row r="26" spans="1:22" x14ac:dyDescent="0.25">
      <c r="A26" s="104">
        <v>22</v>
      </c>
      <c r="B26" t="s">
        <v>224</v>
      </c>
      <c r="C26">
        <v>13.864000000000001</v>
      </c>
      <c r="D26">
        <f t="shared" si="15"/>
        <v>3.1920000000000002</v>
      </c>
      <c r="E26" s="26">
        <v>3.2749999999999999</v>
      </c>
      <c r="F26">
        <v>17.056000000000001</v>
      </c>
      <c r="G26" s="26">
        <f t="shared" si="16"/>
        <v>8.2999999999999741E-2</v>
      </c>
      <c r="H26" s="96">
        <f t="shared" si="17"/>
        <v>2.5343511450381599E-2</v>
      </c>
      <c r="I26" s="95">
        <f t="shared" si="18"/>
        <v>0.97465648854961839</v>
      </c>
      <c r="J26" s="28">
        <v>10.355</v>
      </c>
      <c r="K26" s="23">
        <v>20.669</v>
      </c>
      <c r="L26" s="23">
        <v>10.316000000000001</v>
      </c>
      <c r="M26" s="23">
        <f t="shared" si="19"/>
        <v>10.054556335877864</v>
      </c>
      <c r="N26" s="19">
        <v>26.73</v>
      </c>
      <c r="O26" s="23">
        <f t="shared" si="20"/>
        <v>16.375</v>
      </c>
      <c r="P26" s="24">
        <f t="shared" si="21"/>
        <v>4.1364764566483851E-2</v>
      </c>
      <c r="Q26" s="26">
        <f t="shared" si="22"/>
        <v>1.3422666279906112</v>
      </c>
      <c r="R26" s="27"/>
      <c r="S26" s="156">
        <v>15.37</v>
      </c>
      <c r="T26" s="157">
        <f t="shared" si="23"/>
        <v>5.2606380722156949</v>
      </c>
      <c r="U26">
        <v>22</v>
      </c>
    </row>
    <row r="27" spans="1:22" x14ac:dyDescent="0.25">
      <c r="A27" s="104">
        <v>23</v>
      </c>
      <c r="B27" t="s">
        <v>225</v>
      </c>
      <c r="C27">
        <v>13.938000000000001</v>
      </c>
      <c r="D27">
        <f t="shared" si="15"/>
        <v>3.3040000000000003</v>
      </c>
      <c r="E27" s="26">
        <v>3.3809999999999998</v>
      </c>
      <c r="F27">
        <v>17.242000000000001</v>
      </c>
      <c r="G27" s="26">
        <f t="shared" si="16"/>
        <v>7.6999999999999513E-2</v>
      </c>
      <c r="H27" s="96">
        <f t="shared" si="17"/>
        <v>2.2774327122153066E-2</v>
      </c>
      <c r="I27" s="95">
        <f t="shared" si="18"/>
        <v>0.9772256728778469</v>
      </c>
      <c r="J27" s="28">
        <v>10.353999999999999</v>
      </c>
      <c r="K27" s="23">
        <v>22.742000000000001</v>
      </c>
      <c r="L27" s="23">
        <v>12.388</v>
      </c>
      <c r="M27" s="23">
        <f t="shared" si="19"/>
        <v>12.105871635610768</v>
      </c>
      <c r="N27" s="19">
        <v>28.713999999999999</v>
      </c>
      <c r="O27" s="23">
        <f t="shared" si="20"/>
        <v>18.36</v>
      </c>
      <c r="P27" s="24">
        <f t="shared" si="21"/>
        <v>4.5110740930048701E-2</v>
      </c>
      <c r="Q27" s="26">
        <f t="shared" si="22"/>
        <v>1.2801379281760015</v>
      </c>
      <c r="R27" s="27"/>
      <c r="S27" s="156">
        <v>15.11</v>
      </c>
      <c r="T27" s="157">
        <f t="shared" si="23"/>
        <v>4.232884094739382</v>
      </c>
      <c r="U27">
        <v>23</v>
      </c>
    </row>
    <row r="28" spans="1:22" x14ac:dyDescent="0.25">
      <c r="A28" s="104">
        <v>24</v>
      </c>
      <c r="B28" t="s">
        <v>226</v>
      </c>
      <c r="C28">
        <v>13.66</v>
      </c>
      <c r="D28">
        <f t="shared" si="15"/>
        <v>3.6030000000000015</v>
      </c>
      <c r="E28" s="26">
        <v>3.6869999999999998</v>
      </c>
      <c r="F28">
        <v>17.263000000000002</v>
      </c>
      <c r="G28" s="26">
        <f t="shared" si="16"/>
        <v>8.3999999999998298E-2</v>
      </c>
      <c r="H28" s="96">
        <f t="shared" si="17"/>
        <v>2.2782750203416951E-2</v>
      </c>
      <c r="I28" s="95">
        <f t="shared" si="18"/>
        <v>0.97721724979658309</v>
      </c>
      <c r="J28" s="28">
        <v>10.385999999999999</v>
      </c>
      <c r="K28" s="23">
        <v>21.213000000000001</v>
      </c>
      <c r="L28" s="23">
        <v>10.83</v>
      </c>
      <c r="M28" s="23">
        <f t="shared" si="19"/>
        <v>10.583262815296996</v>
      </c>
      <c r="N28" s="19">
        <v>26.448</v>
      </c>
      <c r="O28" s="23">
        <f t="shared" si="20"/>
        <v>16.062000000000001</v>
      </c>
      <c r="P28" s="24">
        <f t="shared" si="21"/>
        <v>4.5035411698869383E-2</v>
      </c>
      <c r="Q28" s="26">
        <f t="shared" si="22"/>
        <v>1.2807483957635086</v>
      </c>
      <c r="R28" s="27"/>
      <c r="S28" s="156">
        <v>15.31</v>
      </c>
      <c r="T28" s="157">
        <f t="shared" si="23"/>
        <v>4.298257939139317</v>
      </c>
      <c r="U28">
        <v>24</v>
      </c>
    </row>
    <row r="29" spans="1:22" x14ac:dyDescent="0.25">
      <c r="A29" s="104">
        <v>25</v>
      </c>
      <c r="B29" t="s">
        <v>227</v>
      </c>
      <c r="C29">
        <v>13.597</v>
      </c>
      <c r="D29">
        <f t="shared" si="15"/>
        <v>2.9380000000000006</v>
      </c>
      <c r="E29" s="26">
        <v>3.0270000000000001</v>
      </c>
      <c r="F29">
        <v>16.535</v>
      </c>
      <c r="G29" s="26">
        <f t="shared" si="16"/>
        <v>8.8999999999999524E-2</v>
      </c>
      <c r="H29" s="96">
        <f t="shared" si="17"/>
        <v>2.9402048232573346E-2</v>
      </c>
      <c r="I29" s="95">
        <f t="shared" si="18"/>
        <v>0.97059795176742669</v>
      </c>
      <c r="J29" s="28">
        <v>10.473000000000001</v>
      </c>
      <c r="K29" s="23">
        <v>20.847999999999999</v>
      </c>
      <c r="L29" s="23">
        <v>10.378</v>
      </c>
      <c r="M29" s="23">
        <f t="shared" si="19"/>
        <v>10.072865543442354</v>
      </c>
      <c r="N29" s="19">
        <v>27.815999999999999</v>
      </c>
      <c r="O29" s="23">
        <f t="shared" si="20"/>
        <v>17.342999999999996</v>
      </c>
      <c r="P29" s="24">
        <f t="shared" si="21"/>
        <v>4.1970950933708694E-2</v>
      </c>
      <c r="Q29" s="26">
        <f t="shared" si="22"/>
        <v>1.3909179242028271</v>
      </c>
      <c r="R29" s="27"/>
      <c r="S29" s="156">
        <v>15.38</v>
      </c>
      <c r="T29" s="157">
        <f t="shared" si="23"/>
        <v>6.0123176742394815</v>
      </c>
      <c r="U29">
        <v>25</v>
      </c>
    </row>
    <row r="30" spans="1:22" x14ac:dyDescent="0.25">
      <c r="A30" s="104">
        <v>26</v>
      </c>
      <c r="B30" t="s">
        <v>228</v>
      </c>
      <c r="C30">
        <v>13.603</v>
      </c>
      <c r="D30">
        <f t="shared" si="15"/>
        <v>2.9670000000000005</v>
      </c>
      <c r="E30" s="26">
        <v>3.05</v>
      </c>
      <c r="F30">
        <v>16.57</v>
      </c>
      <c r="G30" s="26">
        <f t="shared" si="16"/>
        <v>8.2999999999999297E-2</v>
      </c>
      <c r="H30" s="96">
        <f t="shared" si="17"/>
        <v>2.7213114754098131E-2</v>
      </c>
      <c r="I30" s="95">
        <f t="shared" si="18"/>
        <v>0.97278688524590184</v>
      </c>
      <c r="J30" s="28">
        <v>10.433</v>
      </c>
      <c r="K30" s="23">
        <v>20.334</v>
      </c>
      <c r="L30" s="23">
        <v>9.9550000000000001</v>
      </c>
      <c r="M30" s="23">
        <f t="shared" si="19"/>
        <v>9.6840934426229524</v>
      </c>
      <c r="N30" s="19">
        <v>26.49</v>
      </c>
      <c r="O30" s="23">
        <f t="shared" si="20"/>
        <v>16.056999999999999</v>
      </c>
      <c r="P30" s="24">
        <f t="shared" si="21"/>
        <v>4.2509105529478709E-2</v>
      </c>
      <c r="Q30" s="26">
        <f t="shared" si="22"/>
        <v>1.3568897415418564</v>
      </c>
      <c r="R30" s="27"/>
      <c r="S30" s="156">
        <v>15.06</v>
      </c>
      <c r="T30" s="157">
        <f t="shared" si="23"/>
        <v>5.3747595076203574</v>
      </c>
      <c r="U30">
        <v>26</v>
      </c>
    </row>
    <row r="31" spans="1:22" x14ac:dyDescent="0.25">
      <c r="A31" s="104">
        <v>27</v>
      </c>
      <c r="B31" t="s">
        <v>229</v>
      </c>
      <c r="C31">
        <v>13.762</v>
      </c>
      <c r="D31">
        <f t="shared" si="15"/>
        <v>3.5079999999999991</v>
      </c>
      <c r="E31" s="26">
        <v>3.5870000000000002</v>
      </c>
      <c r="F31">
        <v>17.27</v>
      </c>
      <c r="G31" s="26">
        <f t="shared" si="16"/>
        <v>7.9000000000001069E-2</v>
      </c>
      <c r="H31" s="96">
        <f t="shared" si="17"/>
        <v>2.2023975466964333E-2</v>
      </c>
      <c r="I31" s="95">
        <f t="shared" si="18"/>
        <v>0.97797602453303567</v>
      </c>
      <c r="J31" s="28">
        <v>10.355</v>
      </c>
      <c r="K31" s="23">
        <v>20.64</v>
      </c>
      <c r="L31" s="23">
        <v>10.282999999999999</v>
      </c>
      <c r="M31" s="23">
        <f t="shared" si="19"/>
        <v>10.056527460273205</v>
      </c>
      <c r="N31" s="19">
        <v>26.411999999999999</v>
      </c>
      <c r="O31" s="23">
        <f t="shared" si="20"/>
        <v>16.056999999999999</v>
      </c>
      <c r="P31" s="24">
        <f t="shared" si="21"/>
        <v>3.7742450819899201E-2</v>
      </c>
      <c r="Q31" s="26">
        <f t="shared" si="22"/>
        <v>1.3280959821170166</v>
      </c>
      <c r="R31" s="27"/>
      <c r="S31" s="156">
        <v>15.42</v>
      </c>
      <c r="T31" s="157">
        <f t="shared" si="23"/>
        <v>5.0592400442443966</v>
      </c>
      <c r="U31">
        <v>27</v>
      </c>
    </row>
    <row r="34" spans="1:23" x14ac:dyDescent="0.25">
      <c r="A34" s="98"/>
      <c r="B34" s="98"/>
      <c r="C34" s="168" t="s">
        <v>251</v>
      </c>
      <c r="D34">
        <v>13.519</v>
      </c>
      <c r="E34">
        <f>G34-D34</f>
        <v>4.4620000000000015</v>
      </c>
      <c r="F34" s="26">
        <v>4.5</v>
      </c>
      <c r="G34">
        <v>17.981000000000002</v>
      </c>
      <c r="H34" s="26">
        <f>F34-(G34-D34)</f>
        <v>3.7999999999998479E-2</v>
      </c>
      <c r="I34" s="96">
        <f>H34/F34</f>
        <v>8.4444444444441071E-3</v>
      </c>
      <c r="J34" s="95">
        <f>E34/F34</f>
        <v>0.99155555555555586</v>
      </c>
      <c r="K34" s="23">
        <v>10.441000000000001</v>
      </c>
      <c r="L34" s="25">
        <v>25.553000000000001</v>
      </c>
      <c r="M34" s="23">
        <v>15.112</v>
      </c>
      <c r="N34" s="25">
        <f>J34*M34</f>
        <v>14.984387555555561</v>
      </c>
      <c r="O34" s="165">
        <v>31.21</v>
      </c>
      <c r="P34" s="23">
        <f t="shared" ref="P34:P48" si="24">O34-K34</f>
        <v>20.768999999999998</v>
      </c>
      <c r="Q34" s="24">
        <f t="shared" ref="Q34:Q48" si="25">(M34-N34)/(P34-N34)</f>
        <v>2.2060673151405152E-2</v>
      </c>
      <c r="R34" s="26">
        <f>(((P34-N34)*0.6)+N34)/M34</f>
        <v>1.2212251867537203</v>
      </c>
      <c r="S34" s="165"/>
      <c r="T34" s="156">
        <v>8</v>
      </c>
      <c r="U34" s="182">
        <f t="shared" ref="U34:U48" si="26">T34*(R34-1)</f>
        <v>1.7698014940297622</v>
      </c>
      <c r="V34">
        <v>1</v>
      </c>
    </row>
    <row r="35" spans="1:23" x14ac:dyDescent="0.25">
      <c r="A35" s="98"/>
      <c r="B35" s="98"/>
      <c r="C35" s="168" t="s">
        <v>252</v>
      </c>
      <c r="F35" s="26"/>
      <c r="H35" s="26"/>
      <c r="I35" s="96"/>
      <c r="J35" s="95"/>
      <c r="K35" s="23"/>
      <c r="L35" s="25"/>
      <c r="M35" s="23"/>
      <c r="N35" s="25"/>
      <c r="O35" s="165"/>
      <c r="P35" s="23"/>
      <c r="Q35" s="24"/>
      <c r="R35" s="26"/>
      <c r="S35" s="165"/>
      <c r="T35" s="156"/>
      <c r="U35" s="157"/>
    </row>
    <row r="36" spans="1:23" x14ac:dyDescent="0.25">
      <c r="A36" s="98">
        <v>3</v>
      </c>
      <c r="B36" s="98" t="s">
        <v>303</v>
      </c>
      <c r="C36" s="169" t="s">
        <v>253</v>
      </c>
      <c r="D36">
        <v>13.622</v>
      </c>
      <c r="E36">
        <f t="shared" ref="E36:E86" si="27">G36-D36</f>
        <v>3.9969999999999999</v>
      </c>
      <c r="F36" s="26">
        <v>4.0209999999999999</v>
      </c>
      <c r="G36">
        <v>17.619</v>
      </c>
      <c r="H36" s="26">
        <f t="shared" ref="H36:H86" si="28">F36-(G36-D36)</f>
        <v>2.4000000000000021E-2</v>
      </c>
      <c r="I36" s="96">
        <f t="shared" ref="I36:I86" si="29">H36/F36</f>
        <v>5.9686645113155986E-3</v>
      </c>
      <c r="J36" s="95">
        <f t="shared" ref="J36:J86" si="30">E36/F36</f>
        <v>0.99403133548868439</v>
      </c>
      <c r="K36" s="23">
        <v>10.571</v>
      </c>
      <c r="L36" s="25">
        <v>21.492999999999999</v>
      </c>
      <c r="M36" s="23">
        <v>10.923</v>
      </c>
      <c r="N36" s="25">
        <f t="shared" ref="N36:N46" si="31">J36*M36</f>
        <v>10.8578042775429</v>
      </c>
      <c r="O36" s="165">
        <v>25.045000000000002</v>
      </c>
      <c r="P36" s="23">
        <f t="shared" si="24"/>
        <v>14.474000000000002</v>
      </c>
      <c r="Q36" s="24">
        <f t="shared" si="25"/>
        <v>1.8028814660728861E-2</v>
      </c>
      <c r="R36" s="26">
        <f t="shared" ref="R36:R48" si="32">(((P36-N36)*0.6)+N36)/M36</f>
        <v>1.1926688374088767</v>
      </c>
      <c r="S36" s="165"/>
      <c r="T36" s="156">
        <v>8</v>
      </c>
      <c r="U36" s="182">
        <f t="shared" si="26"/>
        <v>1.541350699271014</v>
      </c>
      <c r="V36">
        <v>2</v>
      </c>
      <c r="W36" s="167">
        <v>1.7</v>
      </c>
    </row>
    <row r="37" spans="1:23" x14ac:dyDescent="0.25">
      <c r="A37" s="98">
        <v>4</v>
      </c>
      <c r="B37" s="98" t="s">
        <v>304</v>
      </c>
      <c r="C37" s="169" t="s">
        <v>254</v>
      </c>
      <c r="F37" s="26"/>
      <c r="H37" s="26"/>
      <c r="I37" s="96"/>
      <c r="J37" s="95"/>
      <c r="K37" s="23"/>
      <c r="L37" s="25"/>
      <c r="M37" s="23"/>
      <c r="N37" s="25"/>
      <c r="O37" s="165"/>
      <c r="P37" s="23"/>
      <c r="Q37" s="24"/>
      <c r="R37" s="26"/>
      <c r="S37" s="165"/>
      <c r="T37" s="156"/>
      <c r="U37" s="157"/>
    </row>
    <row r="38" spans="1:23" x14ac:dyDescent="0.25">
      <c r="A38" s="98">
        <v>5</v>
      </c>
      <c r="B38" s="183"/>
      <c r="C38" s="102" t="s">
        <v>255</v>
      </c>
      <c r="D38">
        <v>13.615</v>
      </c>
      <c r="E38">
        <f t="shared" si="27"/>
        <v>3.2120000000000015</v>
      </c>
      <c r="F38" s="26">
        <v>3.2349999999999999</v>
      </c>
      <c r="G38">
        <v>16.827000000000002</v>
      </c>
      <c r="H38" s="26">
        <f t="shared" si="28"/>
        <v>2.2999999999998355E-2</v>
      </c>
      <c r="I38" s="96">
        <f t="shared" si="29"/>
        <v>7.1097372488402952E-3</v>
      </c>
      <c r="J38" s="95">
        <f t="shared" si="30"/>
        <v>0.99289026275115966</v>
      </c>
      <c r="K38" s="23">
        <v>10.59</v>
      </c>
      <c r="L38" s="25">
        <v>21.39</v>
      </c>
      <c r="M38" s="23">
        <v>10.801</v>
      </c>
      <c r="N38" s="25">
        <f t="shared" si="31"/>
        <v>10.724207727975276</v>
      </c>
      <c r="O38" s="165">
        <v>24.725000000000001</v>
      </c>
      <c r="P38" s="23">
        <f t="shared" si="24"/>
        <v>14.135000000000002</v>
      </c>
      <c r="Q38" s="24">
        <f t="shared" si="25"/>
        <v>2.2514496896974073E-2</v>
      </c>
      <c r="R38" s="26">
        <f t="shared" si="32"/>
        <v>1.1823611787047599</v>
      </c>
      <c r="S38" s="19"/>
      <c r="T38" s="156">
        <v>8</v>
      </c>
      <c r="U38" s="157">
        <f t="shared" si="26"/>
        <v>1.458889429638079</v>
      </c>
      <c r="V38">
        <v>3</v>
      </c>
    </row>
    <row r="39" spans="1:23" x14ac:dyDescent="0.25">
      <c r="A39" s="98">
        <v>6</v>
      </c>
      <c r="B39" s="98"/>
      <c r="C39" s="102" t="s">
        <v>256</v>
      </c>
      <c r="F39" s="26"/>
      <c r="H39" s="26"/>
      <c r="I39" s="96"/>
      <c r="J39" s="95"/>
      <c r="K39" s="23"/>
      <c r="L39" s="25"/>
      <c r="M39" s="23"/>
      <c r="N39" s="25"/>
      <c r="O39" s="165"/>
      <c r="P39" s="23"/>
      <c r="Q39" s="24"/>
      <c r="R39" s="26"/>
      <c r="S39" s="19"/>
      <c r="T39" s="156"/>
      <c r="U39" s="157"/>
    </row>
    <row r="40" spans="1:23" x14ac:dyDescent="0.25">
      <c r="A40" s="98">
        <v>7</v>
      </c>
      <c r="B40" s="98"/>
      <c r="C40" s="102" t="s">
        <v>257</v>
      </c>
      <c r="D40">
        <v>13.712999999999999</v>
      </c>
      <c r="E40">
        <f t="shared" si="27"/>
        <v>3.6250000000000018</v>
      </c>
      <c r="F40" s="26">
        <v>3.6789999999999998</v>
      </c>
      <c r="G40">
        <v>17.338000000000001</v>
      </c>
      <c r="H40" s="26">
        <f t="shared" si="28"/>
        <v>5.399999999999805E-2</v>
      </c>
      <c r="I40" s="96">
        <f t="shared" si="29"/>
        <v>1.4677901603696128E-2</v>
      </c>
      <c r="J40" s="95">
        <f t="shared" si="30"/>
        <v>0.98532209839630391</v>
      </c>
      <c r="K40" s="23">
        <v>10.593999999999999</v>
      </c>
      <c r="L40" s="25">
        <v>21.02</v>
      </c>
      <c r="M40" s="23">
        <v>10.426</v>
      </c>
      <c r="N40" s="25">
        <f t="shared" si="31"/>
        <v>10.272968197879864</v>
      </c>
      <c r="O40" s="165">
        <v>25.975999999999999</v>
      </c>
      <c r="P40" s="23">
        <f t="shared" si="24"/>
        <v>15.382</v>
      </c>
      <c r="Q40" s="24">
        <f t="shared" si="25"/>
        <v>2.9953190359204886E-2</v>
      </c>
      <c r="R40" s="26">
        <f t="shared" si="32"/>
        <v>1.2793388911521144</v>
      </c>
      <c r="S40" s="165"/>
      <c r="T40" s="156">
        <v>8</v>
      </c>
      <c r="U40" s="157">
        <f t="shared" si="26"/>
        <v>2.2347111292169153</v>
      </c>
      <c r="V40">
        <v>4</v>
      </c>
    </row>
    <row r="41" spans="1:23" x14ac:dyDescent="0.25">
      <c r="A41" s="98">
        <v>8</v>
      </c>
      <c r="B41" s="98"/>
      <c r="C41" s="102" t="s">
        <v>258</v>
      </c>
      <c r="F41" s="26"/>
      <c r="H41" s="26"/>
      <c r="I41" s="96"/>
      <c r="J41" s="95"/>
      <c r="K41" s="23"/>
      <c r="L41" s="25"/>
      <c r="M41" s="23"/>
      <c r="N41" s="25"/>
      <c r="O41" s="165"/>
      <c r="P41" s="23"/>
      <c r="Q41" s="24"/>
      <c r="R41" s="26"/>
      <c r="S41" s="165"/>
      <c r="T41" s="156"/>
      <c r="U41" s="157"/>
    </row>
    <row r="42" spans="1:23" x14ac:dyDescent="0.25">
      <c r="A42" s="98">
        <v>9</v>
      </c>
      <c r="B42" s="98"/>
      <c r="C42" s="102" t="s">
        <v>259</v>
      </c>
      <c r="D42">
        <v>13.741</v>
      </c>
      <c r="E42">
        <f t="shared" si="27"/>
        <v>3.1069999999999993</v>
      </c>
      <c r="F42" s="26">
        <v>3.145</v>
      </c>
      <c r="G42">
        <v>16.847999999999999</v>
      </c>
      <c r="H42" s="26">
        <f t="shared" si="28"/>
        <v>3.80000000000007E-2</v>
      </c>
      <c r="I42" s="96">
        <f t="shared" si="29"/>
        <v>1.208267090620054E-2</v>
      </c>
      <c r="J42" s="95">
        <f t="shared" si="30"/>
        <v>0.98791732909379948</v>
      </c>
      <c r="K42" s="23">
        <v>10.689</v>
      </c>
      <c r="L42" s="25">
        <v>21.114000000000001</v>
      </c>
      <c r="M42" s="23">
        <v>10.425000000000001</v>
      </c>
      <c r="N42" s="25">
        <f t="shared" si="31"/>
        <v>10.29903815580286</v>
      </c>
      <c r="O42" s="165">
        <v>25.524000000000001</v>
      </c>
      <c r="P42" s="23">
        <f t="shared" si="24"/>
        <v>14.835000000000001</v>
      </c>
      <c r="Q42" s="24">
        <f t="shared" si="25"/>
        <v>2.7769599596232035E-2</v>
      </c>
      <c r="R42" s="26">
        <f t="shared" si="32"/>
        <v>1.2489798812778075</v>
      </c>
      <c r="S42" s="165"/>
      <c r="T42" s="156">
        <v>8</v>
      </c>
      <c r="U42" s="157">
        <f t="shared" si="26"/>
        <v>1.9918390502224597</v>
      </c>
      <c r="V42">
        <v>5</v>
      </c>
    </row>
    <row r="43" spans="1:23" x14ac:dyDescent="0.25">
      <c r="A43" s="98">
        <v>10</v>
      </c>
      <c r="B43" s="98"/>
      <c r="C43" s="102" t="s">
        <v>260</v>
      </c>
      <c r="F43" s="26"/>
      <c r="H43" s="26"/>
      <c r="I43" s="96"/>
      <c r="J43" s="95"/>
      <c r="K43" s="23"/>
      <c r="L43" s="25"/>
      <c r="M43" s="23"/>
      <c r="N43" s="25"/>
      <c r="O43" s="165"/>
      <c r="P43" s="23"/>
      <c r="Q43" s="24"/>
      <c r="R43" s="26"/>
      <c r="S43" s="165"/>
      <c r="T43" s="156"/>
      <c r="U43" s="157"/>
    </row>
    <row r="44" spans="1:23" x14ac:dyDescent="0.25">
      <c r="A44" s="98">
        <v>11</v>
      </c>
      <c r="B44" s="98"/>
      <c r="C44" s="102" t="s">
        <v>261</v>
      </c>
      <c r="D44">
        <v>13.667999999999999</v>
      </c>
      <c r="E44">
        <f t="shared" si="27"/>
        <v>3.2160000000000011</v>
      </c>
      <c r="F44" s="26">
        <v>3.2469999999999999</v>
      </c>
      <c r="G44">
        <v>16.884</v>
      </c>
      <c r="H44" s="26">
        <f t="shared" si="28"/>
        <v>3.0999999999998806E-2</v>
      </c>
      <c r="I44" s="96">
        <f t="shared" si="29"/>
        <v>9.5472744071446892E-3</v>
      </c>
      <c r="J44" s="95">
        <f t="shared" si="30"/>
        <v>0.99045272559285535</v>
      </c>
      <c r="K44" s="23">
        <v>10.622999999999999</v>
      </c>
      <c r="L44" s="25">
        <v>20.8</v>
      </c>
      <c r="M44" s="23">
        <v>10.175000000000001</v>
      </c>
      <c r="N44" s="25">
        <f t="shared" si="31"/>
        <v>10.077856482907304</v>
      </c>
      <c r="O44" s="165">
        <v>25.132000000000001</v>
      </c>
      <c r="P44" s="23">
        <f t="shared" si="24"/>
        <v>14.509000000000002</v>
      </c>
      <c r="Q44" s="24">
        <f t="shared" si="25"/>
        <v>2.1922900199006223E-2</v>
      </c>
      <c r="R44" s="26">
        <f t="shared" si="32"/>
        <v>1.2517486578047099</v>
      </c>
      <c r="S44" s="165"/>
      <c r="T44" s="156">
        <v>8</v>
      </c>
      <c r="U44" s="157">
        <f t="shared" si="26"/>
        <v>2.0139892624376792</v>
      </c>
      <c r="V44">
        <v>6</v>
      </c>
    </row>
    <row r="45" spans="1:23" x14ac:dyDescent="0.25">
      <c r="A45" s="98">
        <v>12</v>
      </c>
      <c r="B45" s="98"/>
      <c r="C45" s="102" t="s">
        <v>262</v>
      </c>
      <c r="F45" s="26"/>
      <c r="H45" s="26"/>
      <c r="I45" s="96"/>
      <c r="J45" s="95"/>
      <c r="K45" s="23"/>
      <c r="L45" s="25"/>
      <c r="M45" s="23"/>
      <c r="N45" s="25"/>
      <c r="O45" s="165"/>
      <c r="P45" s="23"/>
      <c r="Q45" s="24"/>
      <c r="R45" s="26"/>
      <c r="S45" s="165"/>
      <c r="T45" s="156"/>
      <c r="U45" s="157"/>
    </row>
    <row r="46" spans="1:23" x14ac:dyDescent="0.25">
      <c r="A46" s="98">
        <v>13</v>
      </c>
      <c r="B46" s="98"/>
      <c r="C46" s="102" t="s">
        <v>263</v>
      </c>
      <c r="D46">
        <v>13.819000000000001</v>
      </c>
      <c r="E46">
        <f t="shared" si="27"/>
        <v>2.900999999999998</v>
      </c>
      <c r="F46" s="26">
        <v>2.9369999999999998</v>
      </c>
      <c r="G46">
        <v>16.72</v>
      </c>
      <c r="H46" s="26">
        <f t="shared" si="28"/>
        <v>3.6000000000001808E-2</v>
      </c>
      <c r="I46" s="96">
        <f t="shared" si="29"/>
        <v>1.2257405515833099E-2</v>
      </c>
      <c r="J46" s="95">
        <f t="shared" si="30"/>
        <v>0.9877425944841669</v>
      </c>
      <c r="K46" s="165">
        <v>10.673</v>
      </c>
      <c r="L46" s="23">
        <v>21.379000000000001</v>
      </c>
      <c r="M46" s="165">
        <v>10.706</v>
      </c>
      <c r="N46" s="25">
        <f t="shared" si="31"/>
        <v>10.57477221654749</v>
      </c>
      <c r="O46" s="19">
        <v>28.050999999999998</v>
      </c>
      <c r="P46" s="23">
        <f t="shared" si="24"/>
        <v>17.378</v>
      </c>
      <c r="Q46" s="24">
        <f t="shared" si="25"/>
        <v>1.9289047438878115E-2</v>
      </c>
      <c r="R46" s="26">
        <f t="shared" si="32"/>
        <v>1.3690182034951426</v>
      </c>
      <c r="S46" s="165"/>
      <c r="T46" s="156">
        <v>8</v>
      </c>
      <c r="U46" s="157">
        <f t="shared" si="26"/>
        <v>2.9521456279611407</v>
      </c>
      <c r="V46">
        <v>7</v>
      </c>
    </row>
    <row r="47" spans="1:23" x14ac:dyDescent="0.25">
      <c r="A47" s="98">
        <v>14</v>
      </c>
      <c r="B47" s="98"/>
      <c r="C47" s="102" t="s">
        <v>264</v>
      </c>
      <c r="F47" s="26"/>
      <c r="H47" s="26"/>
      <c r="I47" s="96"/>
      <c r="J47" s="95"/>
      <c r="K47" s="165"/>
      <c r="L47" s="23"/>
      <c r="M47" s="165"/>
      <c r="N47" s="25"/>
      <c r="O47" s="19"/>
      <c r="P47" s="23"/>
      <c r="Q47" s="24"/>
      <c r="R47" s="26"/>
      <c r="S47" s="165"/>
      <c r="T47" s="156"/>
      <c r="U47" s="157"/>
    </row>
    <row r="48" spans="1:23" x14ac:dyDescent="0.25">
      <c r="A48" s="98">
        <v>15</v>
      </c>
      <c r="B48" s="98"/>
      <c r="C48" s="102" t="s">
        <v>265</v>
      </c>
      <c r="D48">
        <v>13.821</v>
      </c>
      <c r="E48">
        <f t="shared" si="27"/>
        <v>3.288000000000002</v>
      </c>
      <c r="F48" s="26">
        <v>3.34</v>
      </c>
      <c r="G48">
        <v>17.109000000000002</v>
      </c>
      <c r="H48" s="26">
        <f t="shared" si="28"/>
        <v>5.1999999999997826E-2</v>
      </c>
      <c r="I48" s="96">
        <f t="shared" si="29"/>
        <v>1.5568862275448452E-2</v>
      </c>
      <c r="J48" s="95">
        <f t="shared" si="30"/>
        <v>0.9844311377245516</v>
      </c>
      <c r="K48" s="19">
        <v>10.634</v>
      </c>
      <c r="L48" s="23">
        <v>21.286000000000001</v>
      </c>
      <c r="M48" s="19">
        <v>10.651</v>
      </c>
      <c r="N48" s="25">
        <f>J48*M48</f>
        <v>10.485176047904199</v>
      </c>
      <c r="O48" s="19">
        <v>28.597999999999999</v>
      </c>
      <c r="P48" s="23">
        <f t="shared" si="24"/>
        <v>17.963999999999999</v>
      </c>
      <c r="Q48" s="24">
        <f t="shared" si="25"/>
        <v>2.2172463633046459E-2</v>
      </c>
      <c r="R48" s="26">
        <f t="shared" si="32"/>
        <v>1.4057337732759063</v>
      </c>
      <c r="S48" s="19"/>
      <c r="T48" s="156">
        <v>8</v>
      </c>
      <c r="U48" s="157">
        <f t="shared" si="26"/>
        <v>3.2458701862072505</v>
      </c>
      <c r="V48">
        <v>8</v>
      </c>
    </row>
    <row r="49" spans="1:23" x14ac:dyDescent="0.25">
      <c r="A49" s="98">
        <v>16</v>
      </c>
      <c r="B49" s="98"/>
      <c r="C49" s="102" t="s">
        <v>266</v>
      </c>
      <c r="F49" s="26"/>
      <c r="H49" s="26"/>
      <c r="I49" s="96"/>
      <c r="J49" s="95"/>
      <c r="K49" s="19"/>
      <c r="L49" s="23"/>
      <c r="M49" s="19"/>
      <c r="N49" s="25"/>
      <c r="O49" s="19"/>
      <c r="P49" s="23"/>
      <c r="Q49" s="24"/>
      <c r="R49" s="26"/>
      <c r="S49" s="19"/>
      <c r="T49" s="156"/>
      <c r="U49" s="157"/>
    </row>
    <row r="50" spans="1:23" x14ac:dyDescent="0.25">
      <c r="A50" s="98">
        <v>17</v>
      </c>
      <c r="B50" s="98"/>
      <c r="C50" s="102" t="s">
        <v>267</v>
      </c>
      <c r="D50">
        <v>13.762</v>
      </c>
      <c r="E50">
        <f t="shared" si="27"/>
        <v>3.4450000000000003</v>
      </c>
      <c r="F50" s="26">
        <v>3.476</v>
      </c>
      <c r="G50">
        <v>17.207000000000001</v>
      </c>
      <c r="H50" s="26">
        <f t="shared" si="28"/>
        <v>3.0999999999999694E-2</v>
      </c>
      <c r="I50" s="96">
        <f t="shared" si="29"/>
        <v>8.9182968929803503E-3</v>
      </c>
      <c r="J50" s="95">
        <f t="shared" si="30"/>
        <v>0.9910817031070196</v>
      </c>
      <c r="K50" s="23">
        <v>10.689</v>
      </c>
      <c r="L50" s="23">
        <v>22.774999999999999</v>
      </c>
      <c r="M50" s="23">
        <v>12.09</v>
      </c>
      <c r="N50" s="23">
        <f>J50*M50</f>
        <v>11.982177790563867</v>
      </c>
      <c r="O50" s="19">
        <v>28.166</v>
      </c>
      <c r="P50" s="23">
        <f>O50-K50</f>
        <v>17.477</v>
      </c>
      <c r="Q50" s="24">
        <f>(M50-N50)/(P50-N50)</f>
        <v>1.9622511034291943E-2</v>
      </c>
      <c r="R50" s="26">
        <f>(((P50-N50)*0.6)+N50)/M50</f>
        <v>1.2637775943941727</v>
      </c>
      <c r="S50" s="27"/>
      <c r="T50" s="156">
        <v>8</v>
      </c>
      <c r="U50" s="157">
        <f>T50*(R50-1)</f>
        <v>2.1102207551533816</v>
      </c>
      <c r="V50">
        <v>9</v>
      </c>
    </row>
    <row r="51" spans="1:23" x14ac:dyDescent="0.25">
      <c r="A51" s="98">
        <v>18</v>
      </c>
      <c r="B51" s="98"/>
      <c r="C51" s="102" t="s">
        <v>268</v>
      </c>
      <c r="F51" s="26"/>
      <c r="H51" s="26"/>
      <c r="I51" s="96"/>
      <c r="J51" s="95"/>
      <c r="K51" s="23"/>
      <c r="L51" s="23"/>
      <c r="M51" s="23"/>
      <c r="N51" s="23"/>
      <c r="O51" s="19"/>
      <c r="P51" s="23"/>
      <c r="Q51" s="24"/>
      <c r="R51" s="26"/>
      <c r="S51" s="27"/>
      <c r="T51" s="156"/>
      <c r="U51" s="157"/>
    </row>
    <row r="52" spans="1:23" x14ac:dyDescent="0.25">
      <c r="A52" s="98">
        <v>19</v>
      </c>
      <c r="B52" s="98"/>
      <c r="C52" s="102" t="s">
        <v>269</v>
      </c>
      <c r="D52">
        <v>13.648999999999999</v>
      </c>
      <c r="E52">
        <f t="shared" si="27"/>
        <v>3.0400000000000009</v>
      </c>
      <c r="F52" s="26">
        <v>3.1480000000000001</v>
      </c>
      <c r="G52">
        <v>16.689</v>
      </c>
      <c r="H52" s="26">
        <f t="shared" si="28"/>
        <v>0.10799999999999921</v>
      </c>
      <c r="I52" s="96">
        <f t="shared" si="29"/>
        <v>3.430749682337967E-2</v>
      </c>
      <c r="J52" s="95">
        <f t="shared" si="30"/>
        <v>0.96569250317662036</v>
      </c>
      <c r="K52" s="25">
        <v>10.507999999999999</v>
      </c>
      <c r="L52" s="23">
        <v>21.895</v>
      </c>
      <c r="M52" s="23">
        <v>11.385</v>
      </c>
      <c r="N52" s="23">
        <f>J52*M52</f>
        <v>10.994409148665822</v>
      </c>
      <c r="O52" s="19">
        <v>28.456</v>
      </c>
      <c r="P52" s="23">
        <f>O52-K52</f>
        <v>17.948</v>
      </c>
      <c r="Q52" s="24">
        <f>(M52-N52)/(P52-N52)</f>
        <v>5.6171100613323484E-2</v>
      </c>
      <c r="R52" s="26">
        <f>(((P52-N52)*0.6)+N52)/M52</f>
        <v>1.3321531541033227</v>
      </c>
      <c r="S52" s="27"/>
      <c r="T52" s="156">
        <v>8</v>
      </c>
      <c r="U52" s="157">
        <f>T52*(R52-1)</f>
        <v>2.6572252328265815</v>
      </c>
      <c r="V52">
        <v>10</v>
      </c>
    </row>
    <row r="53" spans="1:23" x14ac:dyDescent="0.25">
      <c r="A53" s="98">
        <v>20</v>
      </c>
      <c r="B53" s="98"/>
      <c r="C53" s="102" t="s">
        <v>270</v>
      </c>
      <c r="F53" s="26"/>
      <c r="H53" s="26"/>
      <c r="I53" s="96"/>
      <c r="J53" s="95"/>
      <c r="K53" s="25"/>
      <c r="L53" s="23"/>
      <c r="M53" s="23"/>
      <c r="N53" s="23"/>
      <c r="O53" s="19"/>
      <c r="P53" s="23"/>
      <c r="Q53" s="24"/>
      <c r="R53" s="26"/>
      <c r="S53" s="27"/>
      <c r="T53" s="156"/>
      <c r="U53" s="157"/>
    </row>
    <row r="54" spans="1:23" x14ac:dyDescent="0.25">
      <c r="A54" s="98">
        <v>21</v>
      </c>
      <c r="B54" s="170" t="s">
        <v>273</v>
      </c>
      <c r="C54" s="102" t="s">
        <v>271</v>
      </c>
      <c r="D54" s="167">
        <v>13.534000000000001</v>
      </c>
      <c r="E54">
        <f t="shared" si="27"/>
        <v>3.7829999999999995</v>
      </c>
      <c r="F54" s="26">
        <v>3.9119999999999999</v>
      </c>
      <c r="G54">
        <v>17.317</v>
      </c>
      <c r="H54" s="26">
        <f t="shared" si="28"/>
        <v>0.12900000000000045</v>
      </c>
      <c r="I54" s="96">
        <f t="shared" si="29"/>
        <v>3.2975460122699501E-2</v>
      </c>
      <c r="J54" s="95">
        <f t="shared" si="30"/>
        <v>0.96702453987730053</v>
      </c>
      <c r="K54" s="28">
        <v>10.371</v>
      </c>
      <c r="L54" s="23">
        <v>21.901</v>
      </c>
      <c r="M54" s="23">
        <v>11.529</v>
      </c>
      <c r="N54" s="23">
        <f>J54*M54</f>
        <v>11.148825920245399</v>
      </c>
      <c r="O54" s="19">
        <v>31.03</v>
      </c>
      <c r="P54" s="23">
        <f>O54-K54</f>
        <v>20.658999999999999</v>
      </c>
      <c r="Q54" s="24">
        <f t="shared" ref="Q54" si="33">(M54-N54)/(P54-N54)</f>
        <v>3.9975512179521673E-2</v>
      </c>
      <c r="R54" s="26">
        <f>(((P54-N54)*0.6)+N54)/M54</f>
        <v>1.4619594386415264</v>
      </c>
      <c r="S54" s="27"/>
      <c r="T54" s="156">
        <v>8</v>
      </c>
      <c r="U54" s="182">
        <f>T54*(R54-1)</f>
        <v>3.6956755091322115</v>
      </c>
      <c r="V54">
        <v>11</v>
      </c>
      <c r="W54" s="167" t="s">
        <v>301</v>
      </c>
    </row>
    <row r="55" spans="1:23" x14ac:dyDescent="0.25">
      <c r="A55" s="98">
        <v>22</v>
      </c>
      <c r="B55" s="170" t="s">
        <v>273</v>
      </c>
      <c r="C55" s="102" t="s">
        <v>272</v>
      </c>
      <c r="F55" s="26"/>
      <c r="H55" s="26"/>
      <c r="I55" s="96"/>
      <c r="J55" s="95"/>
      <c r="K55" s="28"/>
      <c r="L55" s="23"/>
      <c r="M55" s="23"/>
      <c r="N55" s="23"/>
      <c r="O55" s="19"/>
      <c r="P55" s="23"/>
      <c r="Q55" s="24"/>
      <c r="R55" s="26"/>
      <c r="S55" s="27"/>
      <c r="T55" s="156"/>
      <c r="U55" s="157"/>
    </row>
    <row r="56" spans="1:23" x14ac:dyDescent="0.25">
      <c r="A56" s="98"/>
      <c r="B56" s="98" t="s">
        <v>274</v>
      </c>
      <c r="C56" s="171" t="s">
        <v>245</v>
      </c>
      <c r="D56" s="167">
        <v>13.595000000000001</v>
      </c>
      <c r="E56">
        <f t="shared" si="27"/>
        <v>2.8729999999999993</v>
      </c>
      <c r="F56" s="26">
        <v>2.9670000000000001</v>
      </c>
      <c r="G56">
        <v>16.468</v>
      </c>
      <c r="H56" s="26">
        <f t="shared" si="28"/>
        <v>9.400000000000075E-2</v>
      </c>
      <c r="I56" s="96">
        <f t="shared" si="29"/>
        <v>3.1681833501853975E-2</v>
      </c>
      <c r="J56" s="95">
        <f t="shared" si="30"/>
        <v>0.96831816649814606</v>
      </c>
      <c r="K56" s="28">
        <v>10.426</v>
      </c>
      <c r="L56" s="23">
        <v>26.603000000000002</v>
      </c>
      <c r="M56" s="23">
        <v>16.18</v>
      </c>
      <c r="N56" s="23">
        <f t="shared" ref="N56:N86" si="34">J56*M56</f>
        <v>15.667387933940002</v>
      </c>
      <c r="O56" s="19">
        <v>36.6</v>
      </c>
      <c r="P56" s="23">
        <f t="shared" ref="P56:P86" si="35">O56-K56</f>
        <v>26.173999999999999</v>
      </c>
      <c r="Q56" s="24">
        <f>(M56-N56)/(P56-N56)</f>
        <v>4.8789473032502285E-2</v>
      </c>
      <c r="R56" s="26">
        <f t="shared" ref="R56:R86" si="36">(((P56-N56)*0.6)+N56)/M56</f>
        <v>1.3579329526313968</v>
      </c>
      <c r="S56" s="27"/>
      <c r="T56" s="156">
        <v>8</v>
      </c>
      <c r="U56" s="182">
        <f t="shared" ref="U56:U86" si="37">T56*(R56-1)</f>
        <v>2.8634636210511744</v>
      </c>
      <c r="V56">
        <v>12</v>
      </c>
    </row>
    <row r="57" spans="1:23" x14ac:dyDescent="0.25">
      <c r="A57" s="98"/>
      <c r="B57" s="98" t="s">
        <v>274</v>
      </c>
      <c r="C57" s="171" t="s">
        <v>246</v>
      </c>
      <c r="F57" s="26"/>
      <c r="H57" s="26"/>
      <c r="I57" s="96"/>
      <c r="J57" s="95"/>
      <c r="K57" s="28"/>
      <c r="L57" s="23"/>
      <c r="M57" s="23"/>
      <c r="N57" s="23"/>
      <c r="O57" s="19"/>
      <c r="P57" s="23"/>
      <c r="Q57" s="24"/>
      <c r="R57" s="26"/>
      <c r="S57" s="27"/>
      <c r="T57" s="156"/>
      <c r="U57" s="157"/>
    </row>
    <row r="58" spans="1:23" x14ac:dyDescent="0.25">
      <c r="A58" s="98">
        <v>23</v>
      </c>
      <c r="B58" s="98"/>
      <c r="C58" s="123" t="s">
        <v>277</v>
      </c>
      <c r="D58">
        <v>13.618</v>
      </c>
      <c r="E58">
        <f t="shared" si="27"/>
        <v>3.0789999999999988</v>
      </c>
      <c r="F58" s="26">
        <v>3.1850000000000001</v>
      </c>
      <c r="G58">
        <v>16.696999999999999</v>
      </c>
      <c r="H58" s="26">
        <f t="shared" si="28"/>
        <v>0.1060000000000012</v>
      </c>
      <c r="I58" s="96">
        <f t="shared" si="29"/>
        <v>3.3281004709576519E-2</v>
      </c>
      <c r="J58" s="95">
        <f t="shared" si="30"/>
        <v>0.96671899529042349</v>
      </c>
      <c r="K58" s="28">
        <v>10.551</v>
      </c>
      <c r="L58" s="23">
        <v>22.698</v>
      </c>
      <c r="M58" s="23">
        <v>12.146000000000001</v>
      </c>
      <c r="N58" s="23">
        <f t="shared" si="34"/>
        <v>11.741768916797485</v>
      </c>
      <c r="O58" s="19">
        <v>32.162999999999997</v>
      </c>
      <c r="P58" s="23">
        <f t="shared" si="35"/>
        <v>21.611999999999995</v>
      </c>
      <c r="Q58" s="24">
        <f t="shared" ref="Q58:Q86" si="38">(M58-N58)/(P58-N58)</f>
        <v>4.0954571356535942E-2</v>
      </c>
      <c r="R58" s="26">
        <f t="shared" si="36"/>
        <v>1.4542983341609574</v>
      </c>
      <c r="S58" s="27"/>
      <c r="T58" s="156">
        <v>8</v>
      </c>
      <c r="U58" s="157">
        <f t="shared" si="37"/>
        <v>3.6343866732876595</v>
      </c>
      <c r="V58">
        <v>13</v>
      </c>
    </row>
    <row r="59" spans="1:23" x14ac:dyDescent="0.25">
      <c r="A59" s="98">
        <v>24</v>
      </c>
      <c r="B59" s="98"/>
      <c r="C59" s="123" t="s">
        <v>278</v>
      </c>
      <c r="F59" s="26"/>
      <c r="H59" s="26"/>
      <c r="I59" s="96"/>
      <c r="J59" s="95"/>
      <c r="K59" s="28"/>
      <c r="L59" s="23"/>
      <c r="M59" s="23"/>
      <c r="N59" s="23"/>
      <c r="O59" s="19"/>
      <c r="P59" s="23"/>
      <c r="Q59" s="24"/>
      <c r="R59" s="26"/>
      <c r="S59" s="27"/>
      <c r="T59" s="156"/>
      <c r="U59" s="157"/>
    </row>
    <row r="60" spans="1:23" x14ac:dyDescent="0.25">
      <c r="A60" s="98">
        <v>25</v>
      </c>
      <c r="B60" s="98"/>
      <c r="C60" s="123" t="s">
        <v>279</v>
      </c>
      <c r="D60">
        <v>13.688000000000001</v>
      </c>
      <c r="E60">
        <f t="shared" si="27"/>
        <v>3.4990000000000006</v>
      </c>
      <c r="F60" s="26">
        <v>3.6360000000000001</v>
      </c>
      <c r="G60">
        <v>17.187000000000001</v>
      </c>
      <c r="H60" s="26">
        <f t="shared" si="28"/>
        <v>0.13699999999999957</v>
      </c>
      <c r="I60" s="96">
        <f t="shared" si="29"/>
        <v>3.7678767876787561E-2</v>
      </c>
      <c r="J60" s="95">
        <f t="shared" si="30"/>
        <v>0.96232123212321241</v>
      </c>
      <c r="K60" s="28">
        <v>10.503</v>
      </c>
      <c r="L60" s="23">
        <v>22.635999999999999</v>
      </c>
      <c r="M60" s="23">
        <v>12.132999999999999</v>
      </c>
      <c r="N60" s="23">
        <f t="shared" si="34"/>
        <v>11.675843509350935</v>
      </c>
      <c r="O60" s="19">
        <v>31.744</v>
      </c>
      <c r="P60" s="23">
        <f t="shared" si="35"/>
        <v>21.241</v>
      </c>
      <c r="Q60" s="24">
        <f t="shared" si="38"/>
        <v>4.7793937411895138E-2</v>
      </c>
      <c r="R60" s="26">
        <f t="shared" si="36"/>
        <v>1.4353364710904455</v>
      </c>
      <c r="S60" s="27"/>
      <c r="T60" s="156">
        <v>8</v>
      </c>
      <c r="U60" s="182">
        <f t="shared" si="37"/>
        <v>3.4826917687235639</v>
      </c>
      <c r="V60">
        <v>14</v>
      </c>
      <c r="W60" s="167">
        <v>3.5</v>
      </c>
    </row>
    <row r="61" spans="1:23" x14ac:dyDescent="0.25">
      <c r="A61" s="98">
        <v>26</v>
      </c>
      <c r="B61" s="98"/>
      <c r="C61" s="123" t="s">
        <v>280</v>
      </c>
      <c r="F61" s="26"/>
      <c r="H61" s="26"/>
      <c r="I61" s="96"/>
      <c r="J61" s="95"/>
      <c r="K61" s="28"/>
      <c r="L61" s="23"/>
      <c r="M61" s="23"/>
      <c r="N61" s="23"/>
      <c r="O61" s="19"/>
      <c r="P61" s="23"/>
      <c r="Q61" s="24"/>
      <c r="R61" s="26"/>
      <c r="S61" s="27"/>
      <c r="T61" s="156"/>
      <c r="U61" s="157"/>
    </row>
    <row r="62" spans="1:23" x14ac:dyDescent="0.25">
      <c r="A62" s="98"/>
      <c r="B62" s="98"/>
      <c r="C62" s="172" t="s">
        <v>281</v>
      </c>
      <c r="D62">
        <v>13.763</v>
      </c>
      <c r="E62">
        <f t="shared" si="27"/>
        <v>3.5029999999999983</v>
      </c>
      <c r="F62" s="26">
        <v>3.657</v>
      </c>
      <c r="G62">
        <v>17.265999999999998</v>
      </c>
      <c r="H62" s="26">
        <f t="shared" si="28"/>
        <v>0.15400000000000169</v>
      </c>
      <c r="I62" s="96">
        <f t="shared" si="29"/>
        <v>4.2111019961717719E-2</v>
      </c>
      <c r="J62" s="95">
        <f t="shared" si="30"/>
        <v>0.95788898003828227</v>
      </c>
      <c r="K62" s="28">
        <v>10.403</v>
      </c>
      <c r="L62" s="23">
        <v>24.148</v>
      </c>
      <c r="M62" s="23">
        <v>13.744999999999999</v>
      </c>
      <c r="N62" s="23">
        <f t="shared" si="34"/>
        <v>13.166184030626189</v>
      </c>
      <c r="O62" s="19">
        <v>34.186</v>
      </c>
      <c r="P62" s="23">
        <f t="shared" si="35"/>
        <v>23.783000000000001</v>
      </c>
      <c r="Q62" s="24">
        <f t="shared" si="38"/>
        <v>5.4518790854387315E-2</v>
      </c>
      <c r="R62" s="26">
        <f t="shared" si="36"/>
        <v>1.4213367487995983</v>
      </c>
      <c r="S62" s="27"/>
      <c r="T62" s="156">
        <v>8</v>
      </c>
      <c r="U62" s="182">
        <f t="shared" si="37"/>
        <v>3.3706939903967861</v>
      </c>
      <c r="V62">
        <v>15</v>
      </c>
    </row>
    <row r="63" spans="1:23" x14ac:dyDescent="0.25">
      <c r="A63" s="98"/>
      <c r="B63" s="98"/>
      <c r="C63" s="172" t="s">
        <v>282</v>
      </c>
      <c r="F63" s="26"/>
      <c r="H63" s="26"/>
      <c r="I63" s="96"/>
      <c r="J63" s="95"/>
      <c r="K63" s="28"/>
      <c r="L63" s="23"/>
      <c r="M63" s="23"/>
      <c r="N63" s="23"/>
      <c r="O63" s="19"/>
      <c r="P63" s="23"/>
      <c r="Q63" s="24"/>
      <c r="R63" s="26"/>
      <c r="S63" s="27"/>
      <c r="T63" s="156"/>
      <c r="U63" s="157"/>
    </row>
    <row r="64" spans="1:23" x14ac:dyDescent="0.25">
      <c r="A64" s="98">
        <v>27</v>
      </c>
      <c r="B64" s="98"/>
      <c r="C64" s="123" t="s">
        <v>275</v>
      </c>
      <c r="D64">
        <v>13.488</v>
      </c>
      <c r="E64">
        <f t="shared" si="27"/>
        <v>2.963000000000001</v>
      </c>
      <c r="F64" s="26">
        <v>3.0510000000000002</v>
      </c>
      <c r="G64">
        <v>16.451000000000001</v>
      </c>
      <c r="H64" s="26">
        <f t="shared" si="28"/>
        <v>8.799999999999919E-2</v>
      </c>
      <c r="I64" s="96">
        <f t="shared" si="29"/>
        <v>2.884300229432946E-2</v>
      </c>
      <c r="J64" s="95">
        <f t="shared" si="30"/>
        <v>0.97115699770567054</v>
      </c>
      <c r="K64" s="28">
        <v>10.417999999999999</v>
      </c>
      <c r="L64" s="23">
        <v>20.864999999999998</v>
      </c>
      <c r="M64" s="23">
        <v>10.547000000000001</v>
      </c>
      <c r="N64" s="23">
        <f t="shared" si="34"/>
        <v>10.242792854801708</v>
      </c>
      <c r="O64" s="19">
        <v>28.393999999999998</v>
      </c>
      <c r="P64" s="23">
        <f t="shared" si="35"/>
        <v>17.975999999999999</v>
      </c>
      <c r="Q64" s="24">
        <f t="shared" si="38"/>
        <v>3.9337772736009136E-2</v>
      </c>
      <c r="R64" s="26">
        <f t="shared" si="36"/>
        <v>1.411085345778011</v>
      </c>
      <c r="S64" s="27"/>
      <c r="T64" s="156">
        <v>8</v>
      </c>
      <c r="U64" s="157">
        <f t="shared" si="37"/>
        <v>3.2886827662240883</v>
      </c>
      <c r="V64">
        <v>16</v>
      </c>
    </row>
    <row r="65" spans="1:23" x14ac:dyDescent="0.25">
      <c r="A65" s="98">
        <v>28</v>
      </c>
      <c r="B65" s="98"/>
      <c r="C65" s="123" t="s">
        <v>276</v>
      </c>
      <c r="F65" s="26"/>
      <c r="H65" s="26"/>
      <c r="I65" s="96"/>
      <c r="J65" s="95"/>
      <c r="K65" s="28"/>
      <c r="L65" s="23"/>
      <c r="M65" s="23"/>
      <c r="N65" s="23"/>
      <c r="O65" s="19"/>
      <c r="P65" s="23"/>
      <c r="Q65" s="24"/>
      <c r="R65" s="26"/>
      <c r="S65" s="27"/>
      <c r="T65" s="156"/>
      <c r="U65" s="157"/>
    </row>
    <row r="66" spans="1:23" x14ac:dyDescent="0.25">
      <c r="A66" s="98">
        <v>29</v>
      </c>
      <c r="B66" s="98"/>
      <c r="C66" s="123" t="s">
        <v>283</v>
      </c>
      <c r="D66">
        <v>13.555</v>
      </c>
      <c r="E66">
        <f t="shared" si="27"/>
        <v>2.9319999999999986</v>
      </c>
      <c r="F66" s="26">
        <v>3.0150000000000001</v>
      </c>
      <c r="G66">
        <v>16.486999999999998</v>
      </c>
      <c r="H66" s="26">
        <f t="shared" si="28"/>
        <v>8.3000000000001517E-2</v>
      </c>
      <c r="I66" s="96">
        <f t="shared" si="29"/>
        <v>2.7529021558872806E-2</v>
      </c>
      <c r="J66" s="95">
        <f t="shared" si="30"/>
        <v>0.97247097844112718</v>
      </c>
      <c r="K66" s="28">
        <v>10.362</v>
      </c>
      <c r="L66" s="23">
        <v>20.701000000000001</v>
      </c>
      <c r="M66" s="23">
        <v>10.34</v>
      </c>
      <c r="N66" s="23">
        <f t="shared" si="34"/>
        <v>10.055349917081255</v>
      </c>
      <c r="O66" s="19">
        <v>27.475999999999999</v>
      </c>
      <c r="P66" s="23">
        <f t="shared" si="35"/>
        <v>17.113999999999997</v>
      </c>
      <c r="Q66" s="24">
        <f t="shared" si="38"/>
        <v>4.0326419297589323E-2</v>
      </c>
      <c r="R66" s="26">
        <f t="shared" si="36"/>
        <v>1.3820638265795455</v>
      </c>
      <c r="S66" s="27"/>
      <c r="T66" s="156">
        <v>8</v>
      </c>
      <c r="U66" s="157">
        <f t="shared" si="37"/>
        <v>3.0565106126363641</v>
      </c>
      <c r="V66">
        <v>17</v>
      </c>
    </row>
    <row r="67" spans="1:23" x14ac:dyDescent="0.25">
      <c r="A67" s="98">
        <v>30</v>
      </c>
      <c r="B67" s="98"/>
      <c r="C67" s="123" t="s">
        <v>284</v>
      </c>
      <c r="F67" s="26"/>
      <c r="H67" s="26"/>
      <c r="I67" s="96"/>
      <c r="J67" s="95"/>
      <c r="K67" s="28"/>
      <c r="L67" s="23"/>
      <c r="M67" s="23"/>
      <c r="N67" s="23"/>
      <c r="O67" s="19"/>
      <c r="P67" s="23"/>
      <c r="Q67" s="24"/>
      <c r="R67" s="26"/>
      <c r="S67" s="27"/>
      <c r="T67" s="156"/>
      <c r="U67" s="157"/>
    </row>
    <row r="68" spans="1:23" x14ac:dyDescent="0.25">
      <c r="A68" s="98">
        <v>31</v>
      </c>
      <c r="B68" s="98"/>
      <c r="C68" s="173" t="s">
        <v>285</v>
      </c>
      <c r="D68">
        <v>13.617000000000001</v>
      </c>
      <c r="E68">
        <f t="shared" si="27"/>
        <v>3.0399999999999991</v>
      </c>
      <c r="F68" s="26">
        <v>3.177</v>
      </c>
      <c r="G68">
        <v>16.657</v>
      </c>
      <c r="H68" s="26">
        <f t="shared" si="28"/>
        <v>0.1370000000000009</v>
      </c>
      <c r="I68" s="96">
        <f t="shared" si="29"/>
        <v>4.3122442555870603E-2</v>
      </c>
      <c r="J68" s="95">
        <f t="shared" si="30"/>
        <v>0.95687755744412939</v>
      </c>
      <c r="K68" s="28">
        <v>10.349</v>
      </c>
      <c r="L68" s="23">
        <v>21.925999999999998</v>
      </c>
      <c r="M68" s="23">
        <v>11.577999999999999</v>
      </c>
      <c r="N68" s="23">
        <f t="shared" si="34"/>
        <v>11.07872836008813</v>
      </c>
      <c r="O68" s="19">
        <v>29.100999999999999</v>
      </c>
      <c r="P68" s="23">
        <f t="shared" si="35"/>
        <v>18.751999999999999</v>
      </c>
      <c r="Q68" s="24">
        <f t="shared" si="38"/>
        <v>6.5066331982169198E-2</v>
      </c>
      <c r="R68" s="26">
        <f t="shared" si="36"/>
        <v>1.3545250772184534</v>
      </c>
      <c r="S68" s="27"/>
      <c r="T68" s="156">
        <v>8</v>
      </c>
      <c r="U68" s="157">
        <f t="shared" si="37"/>
        <v>2.8362006177476271</v>
      </c>
      <c r="V68">
        <v>18</v>
      </c>
    </row>
    <row r="69" spans="1:23" x14ac:dyDescent="0.25">
      <c r="A69" s="98">
        <v>32</v>
      </c>
      <c r="B69" s="98"/>
      <c r="C69" s="173" t="s">
        <v>286</v>
      </c>
      <c r="F69" s="26"/>
      <c r="H69" s="26"/>
      <c r="I69" s="96"/>
      <c r="J69" s="95"/>
      <c r="K69" s="28"/>
      <c r="L69" s="23"/>
      <c r="M69" s="23"/>
      <c r="N69" s="23"/>
      <c r="O69" s="19"/>
      <c r="P69" s="23"/>
      <c r="Q69" s="24"/>
      <c r="R69" s="26"/>
      <c r="S69" s="27"/>
      <c r="T69" s="156"/>
      <c r="U69" s="157"/>
    </row>
    <row r="70" spans="1:23" x14ac:dyDescent="0.25">
      <c r="A70" s="98">
        <v>33</v>
      </c>
      <c r="B70" s="98"/>
      <c r="C70" s="123" t="s">
        <v>287</v>
      </c>
      <c r="D70">
        <v>13.842000000000001</v>
      </c>
      <c r="E70">
        <f t="shared" si="27"/>
        <v>3.5589999999999993</v>
      </c>
      <c r="F70" s="26">
        <v>3.5870000000000002</v>
      </c>
      <c r="G70">
        <v>17.401</v>
      </c>
      <c r="H70" s="26">
        <f t="shared" si="28"/>
        <v>2.8000000000000913E-2</v>
      </c>
      <c r="I70" s="96">
        <f t="shared" si="29"/>
        <v>7.8059659882913053E-3</v>
      </c>
      <c r="J70" s="95">
        <f t="shared" si="30"/>
        <v>0.99219403401170869</v>
      </c>
      <c r="K70" s="28">
        <v>10.388999999999999</v>
      </c>
      <c r="L70" s="23">
        <v>24.207999999999998</v>
      </c>
      <c r="M70" s="23">
        <v>13.82</v>
      </c>
      <c r="N70" s="23">
        <f t="shared" si="34"/>
        <v>13.712121550041815</v>
      </c>
      <c r="O70" s="19">
        <v>29.379000000000001</v>
      </c>
      <c r="P70" s="23">
        <f t="shared" si="35"/>
        <v>18.990000000000002</v>
      </c>
      <c r="Q70" s="24">
        <f t="shared" si="38"/>
        <v>2.0439737478046768E-2</v>
      </c>
      <c r="R70" s="26">
        <f t="shared" si="36"/>
        <v>1.221334921853598</v>
      </c>
      <c r="S70" s="27"/>
      <c r="T70" s="156">
        <v>8</v>
      </c>
      <c r="U70" s="157">
        <f t="shared" si="37"/>
        <v>1.7706793748287843</v>
      </c>
      <c r="V70">
        <v>19</v>
      </c>
    </row>
    <row r="71" spans="1:23" x14ac:dyDescent="0.25">
      <c r="A71" s="98">
        <v>34</v>
      </c>
      <c r="B71" s="98"/>
      <c r="C71" s="123" t="s">
        <v>288</v>
      </c>
      <c r="F71" s="26"/>
      <c r="H71" s="26"/>
      <c r="I71" s="96"/>
      <c r="J71" s="95"/>
      <c r="K71" s="28"/>
      <c r="L71" s="23"/>
      <c r="M71" s="23"/>
      <c r="N71" s="23"/>
      <c r="O71" s="19"/>
      <c r="P71" s="23"/>
      <c r="Q71" s="24"/>
      <c r="R71" s="26"/>
      <c r="S71" s="27"/>
      <c r="T71" s="156"/>
      <c r="U71" s="157"/>
    </row>
    <row r="72" spans="1:23" x14ac:dyDescent="0.25">
      <c r="A72" s="98">
        <v>35</v>
      </c>
      <c r="B72" s="98"/>
      <c r="C72" s="123" t="s">
        <v>289</v>
      </c>
      <c r="D72">
        <v>13.590999999999999</v>
      </c>
      <c r="E72">
        <f t="shared" si="27"/>
        <v>3.8310000000000013</v>
      </c>
      <c r="F72" s="26">
        <v>3.8879999999999999</v>
      </c>
      <c r="G72">
        <v>17.422000000000001</v>
      </c>
      <c r="H72" s="26">
        <f t="shared" si="28"/>
        <v>5.6999999999998607E-2</v>
      </c>
      <c r="I72" s="96">
        <f t="shared" si="29"/>
        <v>1.4660493827160136E-2</v>
      </c>
      <c r="J72" s="95">
        <f t="shared" si="30"/>
        <v>0.98533950617283983</v>
      </c>
      <c r="K72" s="28">
        <v>10.521000000000001</v>
      </c>
      <c r="L72" s="23">
        <v>22.456</v>
      </c>
      <c r="M72" s="23">
        <v>11.938000000000001</v>
      </c>
      <c r="N72" s="23">
        <f t="shared" si="34"/>
        <v>11.762983024691362</v>
      </c>
      <c r="O72" s="19">
        <v>26.756</v>
      </c>
      <c r="P72" s="23">
        <f t="shared" si="35"/>
        <v>16.234999999999999</v>
      </c>
      <c r="Q72" s="24">
        <f t="shared" si="38"/>
        <v>3.9136026601634205E-2</v>
      </c>
      <c r="R72" s="26">
        <f t="shared" si="36"/>
        <v>1.2101016258901443</v>
      </c>
      <c r="S72" s="27"/>
      <c r="T72" s="156">
        <v>8</v>
      </c>
      <c r="U72" s="182">
        <f t="shared" si="37"/>
        <v>1.680813007121154</v>
      </c>
      <c r="V72">
        <v>20</v>
      </c>
      <c r="W72" s="167" t="s">
        <v>302</v>
      </c>
    </row>
    <row r="73" spans="1:23" x14ac:dyDescent="0.25">
      <c r="A73" s="98">
        <v>36</v>
      </c>
      <c r="B73" s="98"/>
      <c r="C73" s="123" t="s">
        <v>290</v>
      </c>
      <c r="F73" s="26"/>
      <c r="H73" s="26"/>
      <c r="I73" s="96"/>
      <c r="J73" s="95"/>
      <c r="K73" s="28"/>
      <c r="L73" s="23"/>
      <c r="M73" s="23"/>
      <c r="N73" s="23"/>
      <c r="O73" s="19"/>
      <c r="P73" s="23"/>
      <c r="Q73" s="24"/>
      <c r="R73" s="26"/>
      <c r="S73" s="27"/>
      <c r="T73" s="156"/>
      <c r="U73" s="157"/>
    </row>
    <row r="74" spans="1:23" x14ac:dyDescent="0.25">
      <c r="A74" s="98"/>
      <c r="B74" s="98"/>
      <c r="C74" s="172" t="s">
        <v>291</v>
      </c>
      <c r="D74">
        <v>13.593999999999999</v>
      </c>
      <c r="E74">
        <f t="shared" si="27"/>
        <v>3.5969999999999995</v>
      </c>
      <c r="F74" s="26">
        <v>3.6779999999999999</v>
      </c>
      <c r="G74">
        <v>17.190999999999999</v>
      </c>
      <c r="H74" s="26">
        <f t="shared" si="28"/>
        <v>8.1000000000000405E-2</v>
      </c>
      <c r="I74" s="96">
        <f t="shared" si="29"/>
        <v>2.202283849918445E-2</v>
      </c>
      <c r="J74" s="95">
        <f t="shared" si="30"/>
        <v>0.97797716150081559</v>
      </c>
      <c r="K74" s="28">
        <v>10.339</v>
      </c>
      <c r="L74" s="23">
        <v>20.684999999999999</v>
      </c>
      <c r="M74" s="23">
        <v>10.346</v>
      </c>
      <c r="N74" s="23">
        <f t="shared" si="34"/>
        <v>10.118151712887439</v>
      </c>
      <c r="O74" s="19">
        <v>25.084</v>
      </c>
      <c r="P74" s="23">
        <f t="shared" si="35"/>
        <v>14.744999999999999</v>
      </c>
      <c r="Q74" s="24">
        <f t="shared" si="38"/>
        <v>4.9244814822911029E-2</v>
      </c>
      <c r="R74" s="26">
        <f t="shared" si="36"/>
        <v>1.2463039517837788</v>
      </c>
      <c r="S74" s="27"/>
      <c r="T74" s="156">
        <v>8</v>
      </c>
      <c r="U74" s="182">
        <f t="shared" si="37"/>
        <v>1.9704316142702307</v>
      </c>
      <c r="V74">
        <v>21</v>
      </c>
    </row>
    <row r="75" spans="1:23" x14ac:dyDescent="0.25">
      <c r="A75" s="98"/>
      <c r="B75" s="98"/>
      <c r="C75" s="172" t="s">
        <v>292</v>
      </c>
      <c r="F75" s="26"/>
      <c r="H75" s="26"/>
      <c r="I75" s="96"/>
      <c r="J75" s="95"/>
      <c r="K75" s="28"/>
      <c r="L75" s="23"/>
      <c r="M75" s="23"/>
      <c r="N75" s="23"/>
      <c r="O75" s="19"/>
      <c r="P75" s="23"/>
      <c r="Q75" s="24"/>
      <c r="R75" s="26"/>
      <c r="S75" s="27"/>
      <c r="T75" s="156"/>
      <c r="U75" s="157"/>
    </row>
    <row r="76" spans="1:23" x14ac:dyDescent="0.25">
      <c r="A76" s="98">
        <v>37</v>
      </c>
      <c r="B76" s="98"/>
      <c r="C76" s="123" t="s">
        <v>247</v>
      </c>
      <c r="D76">
        <v>13.864000000000001</v>
      </c>
      <c r="E76">
        <f t="shared" si="27"/>
        <v>3.1920000000000002</v>
      </c>
      <c r="F76" s="26">
        <v>3.2749999999999999</v>
      </c>
      <c r="G76">
        <v>17.056000000000001</v>
      </c>
      <c r="H76" s="26">
        <f t="shared" si="28"/>
        <v>8.2999999999999741E-2</v>
      </c>
      <c r="I76" s="96">
        <f t="shared" si="29"/>
        <v>2.5343511450381599E-2</v>
      </c>
      <c r="J76" s="95">
        <f t="shared" si="30"/>
        <v>0.97465648854961839</v>
      </c>
      <c r="K76" s="28">
        <v>10.355</v>
      </c>
      <c r="L76" s="23">
        <v>20.669</v>
      </c>
      <c r="M76" s="23">
        <v>10.316000000000001</v>
      </c>
      <c r="N76" s="23">
        <f t="shared" si="34"/>
        <v>10.054556335877864</v>
      </c>
      <c r="O76" s="19">
        <v>26.73</v>
      </c>
      <c r="P76" s="23">
        <f t="shared" si="35"/>
        <v>16.375</v>
      </c>
      <c r="Q76" s="24">
        <f t="shared" si="38"/>
        <v>4.1364764566483851E-2</v>
      </c>
      <c r="R76" s="26">
        <f t="shared" si="36"/>
        <v>1.3422666279906112</v>
      </c>
      <c r="S76" s="27"/>
      <c r="T76" s="156">
        <v>8</v>
      </c>
      <c r="U76" s="157">
        <f t="shared" si="37"/>
        <v>2.73813302392489</v>
      </c>
      <c r="V76">
        <v>22</v>
      </c>
    </row>
    <row r="77" spans="1:23" x14ac:dyDescent="0.25">
      <c r="A77" s="98">
        <v>38</v>
      </c>
      <c r="B77" s="98"/>
      <c r="C77" s="123" t="s">
        <v>248</v>
      </c>
      <c r="F77" s="26"/>
      <c r="H77" s="26"/>
      <c r="I77" s="96"/>
      <c r="J77" s="95"/>
      <c r="K77" s="28"/>
      <c r="L77" s="23"/>
      <c r="M77" s="23"/>
      <c r="N77" s="23"/>
      <c r="O77" s="19"/>
      <c r="P77" s="23"/>
      <c r="Q77" s="24"/>
      <c r="R77" s="26"/>
      <c r="S77" s="27"/>
      <c r="T77" s="156"/>
      <c r="U77" s="157"/>
    </row>
    <row r="78" spans="1:23" x14ac:dyDescent="0.25">
      <c r="A78" s="98">
        <v>39</v>
      </c>
      <c r="B78" s="98"/>
      <c r="C78" s="123" t="s">
        <v>293</v>
      </c>
      <c r="D78">
        <v>13.938000000000001</v>
      </c>
      <c r="E78">
        <f t="shared" si="27"/>
        <v>3.3040000000000003</v>
      </c>
      <c r="F78" s="26">
        <v>3.3809999999999998</v>
      </c>
      <c r="G78">
        <v>17.242000000000001</v>
      </c>
      <c r="H78" s="26">
        <f t="shared" si="28"/>
        <v>7.6999999999999513E-2</v>
      </c>
      <c r="I78" s="96">
        <f t="shared" si="29"/>
        <v>2.2774327122153066E-2</v>
      </c>
      <c r="J78" s="95">
        <f t="shared" si="30"/>
        <v>0.9772256728778469</v>
      </c>
      <c r="K78" s="28">
        <v>10.353999999999999</v>
      </c>
      <c r="L78" s="23">
        <v>22.742000000000001</v>
      </c>
      <c r="M78" s="23">
        <v>12.388</v>
      </c>
      <c r="N78" s="23">
        <f t="shared" si="34"/>
        <v>12.105871635610768</v>
      </c>
      <c r="O78" s="19">
        <v>28.713999999999999</v>
      </c>
      <c r="P78" s="23">
        <f t="shared" si="35"/>
        <v>18.36</v>
      </c>
      <c r="Q78" s="24">
        <f t="shared" si="38"/>
        <v>4.5110740930048701E-2</v>
      </c>
      <c r="R78" s="26">
        <f t="shared" si="36"/>
        <v>1.2801379281760015</v>
      </c>
      <c r="S78" s="27"/>
      <c r="T78" s="156">
        <v>8</v>
      </c>
      <c r="U78" s="157">
        <f t="shared" si="37"/>
        <v>2.2411034254080118</v>
      </c>
      <c r="V78">
        <v>23</v>
      </c>
    </row>
    <row r="79" spans="1:23" x14ac:dyDescent="0.25">
      <c r="A79" s="98">
        <v>40</v>
      </c>
      <c r="B79" s="98"/>
      <c r="C79" s="123" t="s">
        <v>294</v>
      </c>
      <c r="F79" s="26"/>
      <c r="H79" s="26"/>
      <c r="I79" s="96"/>
      <c r="J79" s="95"/>
      <c r="K79" s="28"/>
      <c r="L79" s="23"/>
      <c r="M79" s="23"/>
      <c r="N79" s="23"/>
      <c r="O79" s="19"/>
      <c r="P79" s="23"/>
      <c r="Q79" s="24"/>
      <c r="R79" s="26"/>
      <c r="S79" s="27"/>
      <c r="T79" s="156"/>
      <c r="U79" s="157"/>
    </row>
    <row r="80" spans="1:23" x14ac:dyDescent="0.25">
      <c r="A80" s="98">
        <v>41</v>
      </c>
      <c r="B80" s="98"/>
      <c r="C80" s="123" t="s">
        <v>295</v>
      </c>
      <c r="D80">
        <v>13.66</v>
      </c>
      <c r="E80">
        <f t="shared" si="27"/>
        <v>3.6030000000000015</v>
      </c>
      <c r="F80" s="26">
        <v>3.6869999999999998</v>
      </c>
      <c r="G80">
        <v>17.263000000000002</v>
      </c>
      <c r="H80" s="26">
        <f t="shared" si="28"/>
        <v>8.3999999999998298E-2</v>
      </c>
      <c r="I80" s="96">
        <f t="shared" si="29"/>
        <v>2.2782750203416951E-2</v>
      </c>
      <c r="J80" s="95">
        <f t="shared" si="30"/>
        <v>0.97721724979658309</v>
      </c>
      <c r="K80" s="28">
        <v>10.385999999999999</v>
      </c>
      <c r="L80" s="23">
        <v>21.213000000000001</v>
      </c>
      <c r="M80" s="23">
        <v>10.83</v>
      </c>
      <c r="N80" s="23">
        <f t="shared" si="34"/>
        <v>10.583262815296996</v>
      </c>
      <c r="O80" s="19">
        <v>26.448</v>
      </c>
      <c r="P80" s="23">
        <f t="shared" si="35"/>
        <v>16.062000000000001</v>
      </c>
      <c r="Q80" s="24">
        <f t="shared" si="38"/>
        <v>4.5035411698869383E-2</v>
      </c>
      <c r="R80" s="26">
        <f t="shared" si="36"/>
        <v>1.2807483957635086</v>
      </c>
      <c r="S80" s="27"/>
      <c r="T80" s="156">
        <v>8</v>
      </c>
      <c r="U80" s="157">
        <f t="shared" si="37"/>
        <v>2.245987166108069</v>
      </c>
      <c r="V80">
        <v>24</v>
      </c>
    </row>
    <row r="81" spans="1:23" x14ac:dyDescent="0.25">
      <c r="A81" s="98">
        <v>42</v>
      </c>
      <c r="B81" s="98"/>
      <c r="C81" s="123" t="s">
        <v>296</v>
      </c>
      <c r="F81" s="26"/>
      <c r="H81" s="26"/>
      <c r="I81" s="96"/>
      <c r="J81" s="95"/>
      <c r="K81" s="28"/>
      <c r="L81" s="23"/>
      <c r="M81" s="23"/>
      <c r="N81" s="23"/>
      <c r="O81" s="19"/>
      <c r="P81" s="23"/>
      <c r="Q81" s="24"/>
      <c r="R81" s="26"/>
      <c r="S81" s="27"/>
      <c r="T81" s="156"/>
      <c r="U81" s="157"/>
    </row>
    <row r="82" spans="1:23" x14ac:dyDescent="0.25">
      <c r="A82" s="98">
        <v>43</v>
      </c>
      <c r="B82" s="98"/>
      <c r="C82" s="123" t="s">
        <v>297</v>
      </c>
      <c r="D82">
        <v>13.597</v>
      </c>
      <c r="E82">
        <f t="shared" si="27"/>
        <v>2.9380000000000006</v>
      </c>
      <c r="F82" s="26">
        <v>3.0270000000000001</v>
      </c>
      <c r="G82">
        <v>16.535</v>
      </c>
      <c r="H82" s="26">
        <f t="shared" si="28"/>
        <v>8.8999999999999524E-2</v>
      </c>
      <c r="I82" s="96">
        <f t="shared" si="29"/>
        <v>2.9402048232573346E-2</v>
      </c>
      <c r="J82" s="95">
        <f t="shared" si="30"/>
        <v>0.97059795176742669</v>
      </c>
      <c r="K82" s="28">
        <v>10.473000000000001</v>
      </c>
      <c r="L82" s="23">
        <v>20.847999999999999</v>
      </c>
      <c r="M82" s="23">
        <v>10.378</v>
      </c>
      <c r="N82" s="23">
        <f t="shared" si="34"/>
        <v>10.072865543442354</v>
      </c>
      <c r="O82" s="19">
        <v>27.815999999999999</v>
      </c>
      <c r="P82" s="23">
        <f t="shared" si="35"/>
        <v>17.342999999999996</v>
      </c>
      <c r="Q82" s="24">
        <f t="shared" si="38"/>
        <v>4.1970950933708694E-2</v>
      </c>
      <c r="R82" s="26">
        <f t="shared" si="36"/>
        <v>1.3909179242028271</v>
      </c>
      <c r="S82" s="27"/>
      <c r="T82" s="156">
        <v>8</v>
      </c>
      <c r="U82" s="157">
        <f t="shared" si="37"/>
        <v>3.1273433936226169</v>
      </c>
      <c r="V82">
        <v>25</v>
      </c>
    </row>
    <row r="83" spans="1:23" x14ac:dyDescent="0.25">
      <c r="A83" s="98">
        <v>44</v>
      </c>
      <c r="B83" s="98"/>
      <c r="C83" s="123" t="s">
        <v>298</v>
      </c>
      <c r="F83" s="26"/>
      <c r="H83" s="26"/>
      <c r="I83" s="96"/>
      <c r="J83" s="95"/>
      <c r="K83" s="28"/>
      <c r="L83" s="23"/>
      <c r="M83" s="23"/>
      <c r="N83" s="23"/>
      <c r="O83" s="19"/>
      <c r="P83" s="23"/>
      <c r="Q83" s="24"/>
      <c r="R83" s="26"/>
      <c r="S83" s="27"/>
      <c r="T83" s="156"/>
      <c r="U83" s="157"/>
    </row>
    <row r="84" spans="1:23" x14ac:dyDescent="0.25">
      <c r="A84" s="98">
        <v>45</v>
      </c>
      <c r="B84" s="98"/>
      <c r="C84" s="123" t="s">
        <v>299</v>
      </c>
      <c r="D84">
        <v>13.603</v>
      </c>
      <c r="E84">
        <f t="shared" si="27"/>
        <v>2.9670000000000005</v>
      </c>
      <c r="F84" s="26">
        <v>3.05</v>
      </c>
      <c r="G84">
        <v>16.57</v>
      </c>
      <c r="H84" s="26">
        <f t="shared" si="28"/>
        <v>8.2999999999999297E-2</v>
      </c>
      <c r="I84" s="96">
        <f t="shared" si="29"/>
        <v>2.7213114754098131E-2</v>
      </c>
      <c r="J84" s="95">
        <f t="shared" si="30"/>
        <v>0.97278688524590184</v>
      </c>
      <c r="K84" s="28">
        <v>10.433</v>
      </c>
      <c r="L84" s="23">
        <v>20.334</v>
      </c>
      <c r="M84" s="23">
        <v>9.9550000000000001</v>
      </c>
      <c r="N84" s="23">
        <f t="shared" si="34"/>
        <v>9.6840934426229524</v>
      </c>
      <c r="O84" s="19">
        <v>26.49</v>
      </c>
      <c r="P84" s="23">
        <f t="shared" si="35"/>
        <v>16.056999999999999</v>
      </c>
      <c r="Q84" s="24">
        <f t="shared" si="38"/>
        <v>4.2509105529478709E-2</v>
      </c>
      <c r="R84" s="26">
        <f t="shared" si="36"/>
        <v>1.3568897415418564</v>
      </c>
      <c r="S84" s="27"/>
      <c r="T84" s="156">
        <v>8</v>
      </c>
      <c r="U84" s="182">
        <f t="shared" si="37"/>
        <v>2.855117932334851</v>
      </c>
      <c r="V84">
        <v>26</v>
      </c>
      <c r="W84" s="167">
        <v>2.7</v>
      </c>
    </row>
    <row r="85" spans="1:23" x14ac:dyDescent="0.25">
      <c r="A85" s="98">
        <v>46</v>
      </c>
      <c r="B85" s="98"/>
      <c r="C85" s="123" t="s">
        <v>300</v>
      </c>
      <c r="F85" s="26"/>
      <c r="H85" s="26"/>
      <c r="I85" s="96"/>
      <c r="J85" s="95"/>
      <c r="K85" s="28"/>
      <c r="L85" s="23"/>
      <c r="M85" s="23"/>
      <c r="N85" s="23"/>
      <c r="O85" s="19"/>
      <c r="P85" s="23"/>
      <c r="Q85" s="24"/>
      <c r="R85" s="26"/>
      <c r="S85" s="27"/>
      <c r="T85" s="156"/>
      <c r="U85" s="157"/>
    </row>
    <row r="86" spans="1:23" x14ac:dyDescent="0.25">
      <c r="A86" s="98"/>
      <c r="B86" s="98"/>
      <c r="C86" s="172" t="s">
        <v>249</v>
      </c>
      <c r="D86">
        <v>13.762</v>
      </c>
      <c r="E86">
        <f t="shared" si="27"/>
        <v>3.5079999999999991</v>
      </c>
      <c r="F86" s="26">
        <v>3.5870000000000002</v>
      </c>
      <c r="G86">
        <v>17.27</v>
      </c>
      <c r="H86" s="26">
        <f t="shared" si="28"/>
        <v>7.9000000000001069E-2</v>
      </c>
      <c r="I86" s="96">
        <f t="shared" si="29"/>
        <v>2.2023975466964333E-2</v>
      </c>
      <c r="J86" s="95">
        <f t="shared" si="30"/>
        <v>0.97797602453303567</v>
      </c>
      <c r="K86" s="28">
        <v>10.355</v>
      </c>
      <c r="L86" s="23">
        <v>20.64</v>
      </c>
      <c r="M86" s="23">
        <v>10.282999999999999</v>
      </c>
      <c r="N86" s="23">
        <f t="shared" si="34"/>
        <v>10.056527460273205</v>
      </c>
      <c r="O86" s="19">
        <v>26.411999999999999</v>
      </c>
      <c r="P86" s="23">
        <f t="shared" si="35"/>
        <v>16.056999999999999</v>
      </c>
      <c r="Q86" s="24">
        <f t="shared" si="38"/>
        <v>3.7742450819899201E-2</v>
      </c>
      <c r="R86" s="26">
        <f t="shared" si="36"/>
        <v>1.3280959821170166</v>
      </c>
      <c r="S86" s="27"/>
      <c r="T86" s="156">
        <v>8</v>
      </c>
      <c r="U86" s="182">
        <f t="shared" si="37"/>
        <v>2.624767856936133</v>
      </c>
      <c r="V86">
        <v>27</v>
      </c>
    </row>
    <row r="87" spans="1:23" x14ac:dyDescent="0.25">
      <c r="A87" s="98"/>
      <c r="B87" s="98"/>
      <c r="C87" s="172" t="s">
        <v>250</v>
      </c>
    </row>
  </sheetData>
  <mergeCells count="1">
    <mergeCell ref="A1:B1"/>
  </mergeCells>
  <pageMargins left="0.7" right="0.7" top="0.78740157499999996" bottom="0.78740157499999996" header="0.3" footer="0.3"/>
  <pageSetup paperSize="9" scale="2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25" sqref="F25"/>
    </sheetView>
  </sheetViews>
  <sheetFormatPr baseColWidth="10" defaultRowHeight="15" x14ac:dyDescent="0.25"/>
  <cols>
    <col min="2" max="2" width="30" bestFit="1" customWidth="1"/>
    <col min="3" max="3" width="10.28515625" customWidth="1"/>
    <col min="4" max="4" width="10.7109375" customWidth="1"/>
    <col min="5" max="5" width="10.42578125" customWidth="1"/>
  </cols>
  <sheetData>
    <row r="1" spans="1:10" x14ac:dyDescent="0.25">
      <c r="A1" s="97" t="s">
        <v>115</v>
      </c>
      <c r="B1" s="97" t="s">
        <v>1</v>
      </c>
      <c r="C1" s="97" t="s">
        <v>116</v>
      </c>
      <c r="D1" s="97" t="s">
        <v>117</v>
      </c>
      <c r="E1" s="97" t="s">
        <v>99</v>
      </c>
      <c r="F1" s="97" t="s">
        <v>157</v>
      </c>
      <c r="G1" s="97"/>
      <c r="H1" s="97"/>
      <c r="I1" s="97"/>
      <c r="J1" s="97" t="s">
        <v>99</v>
      </c>
    </row>
    <row r="2" spans="1:10" x14ac:dyDescent="0.25">
      <c r="A2" s="98">
        <v>1</v>
      </c>
      <c r="B2" s="98" t="s">
        <v>203</v>
      </c>
      <c r="C2" s="98"/>
      <c r="D2" s="98"/>
      <c r="E2" s="98"/>
      <c r="F2" s="126">
        <v>3.451112913358036</v>
      </c>
      <c r="G2" s="98">
        <v>1</v>
      </c>
      <c r="H2" s="98"/>
      <c r="I2" s="98"/>
      <c r="J2" s="98"/>
    </row>
    <row r="3" spans="1:10" x14ac:dyDescent="0.25">
      <c r="A3" s="98">
        <v>2</v>
      </c>
      <c r="B3" s="98" t="s">
        <v>204</v>
      </c>
      <c r="C3" s="98"/>
      <c r="D3" s="98"/>
      <c r="E3" s="98"/>
      <c r="F3" s="126">
        <v>3.0441676310602528</v>
      </c>
      <c r="G3" s="98">
        <v>2</v>
      </c>
      <c r="H3" s="98"/>
      <c r="I3" s="98"/>
      <c r="J3" s="98"/>
    </row>
    <row r="4" spans="1:10" x14ac:dyDescent="0.25">
      <c r="A4" s="98">
        <v>3</v>
      </c>
      <c r="B4" s="98" t="s">
        <v>205</v>
      </c>
      <c r="C4" s="98"/>
      <c r="D4" s="98"/>
      <c r="E4" s="98"/>
      <c r="F4" s="126">
        <v>2.8265982699237782</v>
      </c>
      <c r="G4" s="98">
        <v>3</v>
      </c>
      <c r="H4" s="98"/>
      <c r="I4" s="98"/>
      <c r="J4" s="98"/>
    </row>
    <row r="5" spans="1:10" x14ac:dyDescent="0.25">
      <c r="A5" s="98">
        <v>4</v>
      </c>
      <c r="B5" s="98" t="s">
        <v>206</v>
      </c>
      <c r="C5" s="98"/>
      <c r="D5" s="98"/>
      <c r="E5" s="98"/>
      <c r="F5" s="126">
        <v>4.3018189237425624</v>
      </c>
      <c r="G5" s="98">
        <v>4</v>
      </c>
      <c r="H5" s="98"/>
      <c r="I5" s="98"/>
      <c r="J5" s="98"/>
    </row>
    <row r="6" spans="1:10" x14ac:dyDescent="0.25">
      <c r="A6" s="98">
        <v>5</v>
      </c>
      <c r="B6" s="98" t="s">
        <v>207</v>
      </c>
      <c r="C6" s="98"/>
      <c r="D6" s="98"/>
      <c r="E6" s="98"/>
      <c r="F6" s="126">
        <v>3.8093921835504543</v>
      </c>
      <c r="G6" s="98">
        <v>5</v>
      </c>
      <c r="H6" s="98"/>
      <c r="I6" s="98"/>
      <c r="J6" s="98"/>
    </row>
    <row r="7" spans="1:10" x14ac:dyDescent="0.25">
      <c r="A7" s="98">
        <v>6</v>
      </c>
      <c r="B7" s="98" t="s">
        <v>208</v>
      </c>
      <c r="C7" s="98"/>
      <c r="D7" s="98"/>
      <c r="E7" s="98"/>
      <c r="F7" s="126">
        <v>3.8517544644120618</v>
      </c>
      <c r="G7" s="98">
        <v>6</v>
      </c>
      <c r="H7" s="98"/>
      <c r="I7" s="98"/>
      <c r="J7" s="98"/>
    </row>
    <row r="8" spans="1:10" x14ac:dyDescent="0.25">
      <c r="A8" s="98">
        <v>7</v>
      </c>
      <c r="B8" s="98" t="s">
        <v>209</v>
      </c>
      <c r="C8" s="98"/>
      <c r="D8" s="98"/>
      <c r="E8" s="98"/>
      <c r="F8" s="126">
        <v>5.7050214260349046</v>
      </c>
      <c r="G8" s="98">
        <v>7</v>
      </c>
      <c r="H8" s="98"/>
      <c r="I8" s="98"/>
      <c r="J8" s="98"/>
    </row>
    <row r="9" spans="1:10" x14ac:dyDescent="0.25">
      <c r="A9" s="98">
        <v>8</v>
      </c>
      <c r="B9" s="98" t="s">
        <v>210</v>
      </c>
      <c r="C9" s="98"/>
      <c r="D9" s="98"/>
      <c r="E9" s="98"/>
      <c r="F9" s="126">
        <v>6.2888734857765476</v>
      </c>
      <c r="G9" s="98">
        <v>8</v>
      </c>
      <c r="H9" s="98"/>
      <c r="I9" s="98"/>
      <c r="J9" s="98"/>
    </row>
    <row r="10" spans="1:10" x14ac:dyDescent="0.25">
      <c r="A10" s="98">
        <v>9</v>
      </c>
      <c r="B10" s="98" t="s">
        <v>211</v>
      </c>
      <c r="C10" s="98"/>
      <c r="D10" s="98"/>
      <c r="E10" s="98"/>
      <c r="F10" s="126">
        <v>4.0621749536702598</v>
      </c>
      <c r="G10" s="98">
        <v>9</v>
      </c>
      <c r="H10" s="98"/>
      <c r="I10" s="98"/>
      <c r="J10" s="98"/>
    </row>
    <row r="11" spans="1:10" x14ac:dyDescent="0.25">
      <c r="A11" s="98">
        <v>10</v>
      </c>
      <c r="B11" s="98" t="s">
        <v>212</v>
      </c>
      <c r="C11" s="98"/>
      <c r="D11" s="98"/>
      <c r="E11" s="98"/>
      <c r="F11" s="126">
        <v>5.0819432577808374</v>
      </c>
      <c r="G11" s="98">
        <v>10</v>
      </c>
      <c r="H11" s="98"/>
      <c r="I11" s="98"/>
      <c r="J11" s="98"/>
    </row>
    <row r="12" spans="1:10" x14ac:dyDescent="0.25">
      <c r="A12" s="98">
        <v>11</v>
      </c>
      <c r="B12" s="98" t="s">
        <v>213</v>
      </c>
      <c r="C12" s="98"/>
      <c r="D12" s="98"/>
      <c r="E12" s="98"/>
      <c r="F12" s="126">
        <v>7.1141753550795075</v>
      </c>
      <c r="G12" s="98">
        <v>11</v>
      </c>
      <c r="H12" s="98"/>
      <c r="I12" s="98"/>
      <c r="J12" s="98"/>
    </row>
    <row r="13" spans="1:10" x14ac:dyDescent="0.25">
      <c r="A13" s="98">
        <v>12</v>
      </c>
      <c r="B13" s="98" t="s">
        <v>214</v>
      </c>
      <c r="C13" s="98"/>
      <c r="D13" s="98"/>
      <c r="E13" s="98"/>
      <c r="F13" s="126">
        <v>5.6553406515760694</v>
      </c>
      <c r="G13" s="98">
        <v>12</v>
      </c>
      <c r="H13" s="98"/>
      <c r="I13" s="98"/>
      <c r="J13" s="98"/>
    </row>
    <row r="14" spans="1:10" x14ac:dyDescent="0.25">
      <c r="A14" s="98">
        <v>13</v>
      </c>
      <c r="B14" s="98" t="s">
        <v>215</v>
      </c>
      <c r="C14" s="98"/>
      <c r="D14" s="98"/>
      <c r="E14" s="98"/>
      <c r="F14" s="126">
        <v>6.8462758958056291</v>
      </c>
      <c r="G14" s="98">
        <v>13</v>
      </c>
      <c r="H14" s="98"/>
      <c r="I14" s="98"/>
      <c r="J14" s="98"/>
    </row>
    <row r="15" spans="1:10" x14ac:dyDescent="0.25">
      <c r="A15" s="98">
        <v>14</v>
      </c>
      <c r="B15" s="98" t="s">
        <v>216</v>
      </c>
      <c r="C15" s="98"/>
      <c r="D15" s="98"/>
      <c r="E15" s="98"/>
      <c r="F15" s="126">
        <v>6.4865134192476379</v>
      </c>
      <c r="G15" s="98">
        <v>14</v>
      </c>
      <c r="H15" s="98"/>
      <c r="I15" s="98"/>
      <c r="J15" s="98"/>
    </row>
    <row r="16" spans="1:10" x14ac:dyDescent="0.25">
      <c r="A16" s="98">
        <v>15</v>
      </c>
      <c r="B16" s="98" t="s">
        <v>217</v>
      </c>
      <c r="C16" s="98"/>
      <c r="D16" s="98"/>
      <c r="E16" s="98"/>
      <c r="F16" s="126">
        <v>6.5728532812737326</v>
      </c>
      <c r="G16" s="98">
        <v>15</v>
      </c>
      <c r="H16" s="98"/>
      <c r="I16" s="98"/>
      <c r="J16" s="98"/>
    </row>
    <row r="17" spans="1:10" x14ac:dyDescent="0.25">
      <c r="A17" s="98">
        <v>16</v>
      </c>
      <c r="B17" s="98" t="s">
        <v>218</v>
      </c>
      <c r="C17" s="98"/>
      <c r="D17" s="98"/>
      <c r="E17" s="98"/>
      <c r="F17" s="126">
        <v>6.4047096872214118</v>
      </c>
      <c r="G17" s="98">
        <v>16</v>
      </c>
      <c r="H17" s="98"/>
      <c r="I17" s="98"/>
      <c r="J17" s="98"/>
    </row>
    <row r="18" spans="1:10" x14ac:dyDescent="0.25">
      <c r="A18" s="98">
        <v>17</v>
      </c>
      <c r="B18" s="98" t="s">
        <v>219</v>
      </c>
      <c r="C18" s="98"/>
      <c r="D18" s="98"/>
      <c r="E18" s="98"/>
      <c r="F18" s="126">
        <v>5.9219893119829559</v>
      </c>
      <c r="G18" s="98">
        <v>17</v>
      </c>
      <c r="H18" s="98"/>
      <c r="I18" s="98"/>
      <c r="J18" s="98"/>
    </row>
    <row r="19" spans="1:10" x14ac:dyDescent="0.25">
      <c r="A19" s="98">
        <v>18</v>
      </c>
      <c r="B19" s="98" t="s">
        <v>220</v>
      </c>
      <c r="C19" s="98"/>
      <c r="D19" s="98"/>
      <c r="E19" s="98"/>
      <c r="F19" s="126">
        <v>5.6014962200515637</v>
      </c>
      <c r="G19" s="98">
        <v>18</v>
      </c>
      <c r="H19" s="98"/>
      <c r="I19" s="98"/>
      <c r="J19" s="98"/>
    </row>
    <row r="20" spans="1:10" x14ac:dyDescent="0.25">
      <c r="A20" s="98">
        <v>19</v>
      </c>
      <c r="B20" s="98" t="s">
        <v>221</v>
      </c>
      <c r="C20" s="98"/>
      <c r="D20" s="98"/>
      <c r="E20" s="98"/>
      <c r="F20" s="126">
        <v>3.4970917652868492</v>
      </c>
      <c r="G20" s="98">
        <v>19</v>
      </c>
      <c r="H20" s="98"/>
      <c r="I20" s="98"/>
      <c r="J20" s="98"/>
    </row>
    <row r="21" spans="1:10" x14ac:dyDescent="0.25">
      <c r="A21" s="98">
        <v>20</v>
      </c>
      <c r="B21" s="98" t="s">
        <v>222</v>
      </c>
      <c r="C21" s="98"/>
      <c r="D21" s="98"/>
      <c r="E21" s="98"/>
      <c r="F21" s="126">
        <v>3.3196056890642791</v>
      </c>
      <c r="G21" s="98">
        <v>20</v>
      </c>
      <c r="H21" s="98"/>
      <c r="I21" s="98"/>
      <c r="J21" s="98"/>
    </row>
    <row r="22" spans="1:10" x14ac:dyDescent="0.25">
      <c r="A22" s="98">
        <v>21</v>
      </c>
      <c r="B22" s="98" t="s">
        <v>223</v>
      </c>
      <c r="C22" s="98"/>
      <c r="D22" s="98"/>
      <c r="E22" s="98"/>
      <c r="F22" s="126">
        <v>3.7930808574701942</v>
      </c>
      <c r="G22" s="98">
        <v>21</v>
      </c>
      <c r="H22" s="98"/>
      <c r="I22" s="98"/>
      <c r="J22" s="98"/>
    </row>
    <row r="23" spans="1:10" x14ac:dyDescent="0.25">
      <c r="A23" s="98">
        <v>22</v>
      </c>
      <c r="B23" s="98" t="s">
        <v>224</v>
      </c>
      <c r="C23" s="98"/>
      <c r="D23" s="98"/>
      <c r="E23" s="98"/>
      <c r="F23" s="126">
        <v>5.253792739655883</v>
      </c>
      <c r="G23" s="98">
        <v>22</v>
      </c>
      <c r="H23" s="98"/>
      <c r="I23" s="98"/>
      <c r="J23" s="98"/>
    </row>
    <row r="24" spans="1:10" x14ac:dyDescent="0.25">
      <c r="A24" s="98">
        <v>23</v>
      </c>
      <c r="B24" s="98" t="s">
        <v>225</v>
      </c>
      <c r="C24" s="98"/>
      <c r="D24" s="98"/>
      <c r="E24" s="98"/>
      <c r="F24" s="126">
        <v>4.2300827154576224</v>
      </c>
      <c r="G24" s="98">
        <v>23</v>
      </c>
      <c r="H24" s="98"/>
      <c r="I24" s="98"/>
      <c r="J24" s="98"/>
    </row>
    <row r="25" spans="1:10" x14ac:dyDescent="0.25">
      <c r="A25" s="98">
        <v>24</v>
      </c>
      <c r="B25" s="98" t="s">
        <v>226</v>
      </c>
      <c r="C25" s="98"/>
      <c r="D25" s="98"/>
      <c r="E25" s="98"/>
      <c r="F25" s="126">
        <v>4.2954504551816823</v>
      </c>
      <c r="G25" s="98">
        <v>24</v>
      </c>
      <c r="H25" s="98"/>
      <c r="I25" s="98"/>
      <c r="J25" s="98"/>
    </row>
    <row r="26" spans="1:10" x14ac:dyDescent="0.25">
      <c r="A26" s="98">
        <v>25</v>
      </c>
      <c r="B26" s="98" t="s">
        <v>227</v>
      </c>
      <c r="C26" s="98"/>
      <c r="D26" s="98"/>
      <c r="E26" s="98"/>
      <c r="F26" s="126">
        <v>5.9810442403032553</v>
      </c>
      <c r="G26" s="98">
        <v>25</v>
      </c>
      <c r="H26" s="98"/>
      <c r="I26" s="98"/>
      <c r="J26" s="98"/>
    </row>
    <row r="27" spans="1:10" x14ac:dyDescent="0.25">
      <c r="A27" s="98">
        <v>26</v>
      </c>
      <c r="B27" s="98" t="s">
        <v>228</v>
      </c>
      <c r="C27" s="98"/>
      <c r="D27" s="98"/>
      <c r="E27" s="98"/>
      <c r="F27" s="126">
        <v>5.3533461231278459</v>
      </c>
      <c r="G27" s="98">
        <v>26</v>
      </c>
      <c r="H27" s="98"/>
      <c r="I27" s="98"/>
      <c r="J27" s="98"/>
    </row>
    <row r="28" spans="1:10" x14ac:dyDescent="0.25">
      <c r="A28" s="98">
        <v>27</v>
      </c>
      <c r="B28" s="98" t="s">
        <v>229</v>
      </c>
      <c r="C28" s="98"/>
      <c r="D28" s="98"/>
      <c r="E28" s="98"/>
      <c r="F28" s="126">
        <v>5.052678124602056</v>
      </c>
      <c r="G28" s="98">
        <v>27</v>
      </c>
      <c r="H28" s="98"/>
      <c r="I28" s="98"/>
      <c r="J28" s="98"/>
    </row>
    <row r="29" spans="1:10" x14ac:dyDescent="0.25">
      <c r="A29" s="98">
        <v>28</v>
      </c>
      <c r="B29" s="98"/>
      <c r="C29" s="98"/>
      <c r="D29" s="98"/>
      <c r="E29" s="98"/>
      <c r="F29" s="98"/>
      <c r="G29" s="98"/>
      <c r="H29" s="98"/>
      <c r="I29" s="98"/>
      <c r="J29" s="98"/>
    </row>
    <row r="30" spans="1:10" x14ac:dyDescent="0.25">
      <c r="A30" s="98">
        <v>29</v>
      </c>
      <c r="B30" s="98"/>
      <c r="C30" s="98"/>
      <c r="D30" s="98"/>
      <c r="E30" s="98"/>
      <c r="F30" s="98"/>
      <c r="G30" s="98"/>
      <c r="H30" s="98"/>
      <c r="I30" s="98"/>
      <c r="J30" s="98"/>
    </row>
    <row r="31" spans="1:10" x14ac:dyDescent="0.25">
      <c r="A31" s="98">
        <v>30</v>
      </c>
      <c r="B31" s="98"/>
      <c r="C31" s="98"/>
      <c r="D31" s="98"/>
      <c r="E31" s="98"/>
      <c r="F31" s="98"/>
      <c r="G31" s="98"/>
      <c r="H31" s="98"/>
      <c r="I31" s="98"/>
      <c r="J31" s="98"/>
    </row>
  </sheetData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D3" sqref="D3"/>
    </sheetView>
  </sheetViews>
  <sheetFormatPr baseColWidth="10" defaultRowHeight="15" x14ac:dyDescent="0.25"/>
  <cols>
    <col min="2" max="2" width="30" bestFit="1" customWidth="1"/>
    <col min="13" max="13" width="20.85546875" bestFit="1" customWidth="1"/>
    <col min="14" max="14" width="15.140625" bestFit="1" customWidth="1"/>
  </cols>
  <sheetData>
    <row r="1" spans="1:14" x14ac:dyDescent="0.25">
      <c r="A1" s="31" t="s">
        <v>156</v>
      </c>
      <c r="B1" s="31" t="s">
        <v>112</v>
      </c>
      <c r="C1" s="31" t="s">
        <v>46</v>
      </c>
      <c r="D1" s="32" t="s">
        <v>47</v>
      </c>
      <c r="E1" s="32" t="s">
        <v>48</v>
      </c>
      <c r="F1" s="32" t="s">
        <v>49</v>
      </c>
      <c r="G1" s="32" t="s">
        <v>50</v>
      </c>
      <c r="H1" s="33" t="s">
        <v>51</v>
      </c>
      <c r="I1" s="34" t="s">
        <v>52</v>
      </c>
      <c r="J1" s="34" t="s">
        <v>53</v>
      </c>
      <c r="K1" s="34" t="s">
        <v>54</v>
      </c>
      <c r="L1" s="35" t="s">
        <v>55</v>
      </c>
      <c r="M1" s="36" t="s">
        <v>56</v>
      </c>
      <c r="N1" s="34" t="s">
        <v>57</v>
      </c>
    </row>
    <row r="2" spans="1:14" ht="15.75" thickBot="1" x14ac:dyDescent="0.3">
      <c r="A2" s="37"/>
      <c r="B2" s="37"/>
      <c r="C2" s="37"/>
      <c r="D2" s="37" t="s">
        <v>58</v>
      </c>
      <c r="E2" s="37" t="s">
        <v>58</v>
      </c>
      <c r="F2" s="37" t="s">
        <v>58</v>
      </c>
      <c r="G2" s="37" t="s">
        <v>59</v>
      </c>
      <c r="H2" s="38" t="s">
        <v>59</v>
      </c>
      <c r="I2" s="39" t="s">
        <v>58</v>
      </c>
      <c r="J2" s="39" t="s">
        <v>58</v>
      </c>
      <c r="K2" s="39" t="s">
        <v>59</v>
      </c>
      <c r="L2" s="40" t="s">
        <v>59</v>
      </c>
      <c r="M2" s="41"/>
    </row>
    <row r="3" spans="1:14" x14ac:dyDescent="0.25">
      <c r="A3">
        <v>1</v>
      </c>
      <c r="B3" s="29" t="s">
        <v>203</v>
      </c>
      <c r="C3" s="29"/>
      <c r="D3">
        <v>327</v>
      </c>
      <c r="F3">
        <v>992</v>
      </c>
      <c r="G3" s="43">
        <f t="shared" ref="G3:G11" si="0">L3</f>
        <v>2420</v>
      </c>
      <c r="H3" s="44">
        <f t="shared" ref="H3:H11" si="1">(((D3+J3)*G3)/(F3-(D3+J3)))</f>
        <v>1189.984962406015</v>
      </c>
      <c r="I3" s="45">
        <v>310</v>
      </c>
      <c r="J3" s="45"/>
      <c r="K3" s="45">
        <v>1100</v>
      </c>
      <c r="L3" s="46">
        <f t="shared" ref="L3:L11" si="2">((K3*F3)/(I3+J3))-K3</f>
        <v>2420</v>
      </c>
      <c r="M3" s="47">
        <v>44020.5</v>
      </c>
      <c r="N3" s="47">
        <v>44013.458333333336</v>
      </c>
    </row>
    <row r="4" spans="1:14" x14ac:dyDescent="0.25">
      <c r="A4">
        <v>2</v>
      </c>
      <c r="B4" s="29" t="s">
        <v>204</v>
      </c>
      <c r="C4" s="29"/>
      <c r="D4">
        <v>326</v>
      </c>
      <c r="F4">
        <v>992</v>
      </c>
      <c r="G4" s="43">
        <f t="shared" si="0"/>
        <v>2420</v>
      </c>
      <c r="H4" s="44">
        <f t="shared" si="1"/>
        <v>1184.5645645645645</v>
      </c>
      <c r="I4" s="45">
        <v>310</v>
      </c>
      <c r="J4" s="45"/>
      <c r="K4" s="45">
        <v>1100</v>
      </c>
      <c r="L4" s="46">
        <f t="shared" si="2"/>
        <v>2420</v>
      </c>
      <c r="M4" s="47">
        <v>44020.5</v>
      </c>
      <c r="N4" s="47">
        <v>44013.458333333336</v>
      </c>
    </row>
    <row r="5" spans="1:14" x14ac:dyDescent="0.25">
      <c r="A5">
        <v>3</v>
      </c>
      <c r="B5" s="29" t="s">
        <v>205</v>
      </c>
      <c r="C5" s="29"/>
      <c r="D5">
        <v>327</v>
      </c>
      <c r="F5">
        <v>992</v>
      </c>
      <c r="G5" s="43">
        <f t="shared" si="0"/>
        <v>2420</v>
      </c>
      <c r="H5" s="44">
        <f t="shared" si="1"/>
        <v>1189.984962406015</v>
      </c>
      <c r="I5" s="45">
        <v>310</v>
      </c>
      <c r="J5" s="45"/>
      <c r="K5" s="45">
        <v>1100</v>
      </c>
      <c r="L5" s="46">
        <f t="shared" si="2"/>
        <v>2420</v>
      </c>
      <c r="M5" s="47">
        <v>44020.5</v>
      </c>
      <c r="N5" s="47">
        <v>44013.458333333336</v>
      </c>
    </row>
    <row r="6" spans="1:14" x14ac:dyDescent="0.25">
      <c r="A6">
        <v>4</v>
      </c>
      <c r="B6" s="29" t="s">
        <v>206</v>
      </c>
      <c r="C6" s="29"/>
      <c r="D6">
        <v>326</v>
      </c>
      <c r="F6">
        <v>992</v>
      </c>
      <c r="G6" s="43">
        <f t="shared" si="0"/>
        <v>2420</v>
      </c>
      <c r="H6" s="44">
        <f t="shared" si="1"/>
        <v>1184.5645645645645</v>
      </c>
      <c r="I6" s="45">
        <v>310</v>
      </c>
      <c r="J6" s="45"/>
      <c r="K6" s="45">
        <v>1100</v>
      </c>
      <c r="L6" s="46">
        <f t="shared" si="2"/>
        <v>2420</v>
      </c>
      <c r="M6" s="47">
        <v>44020.5</v>
      </c>
      <c r="N6" s="47">
        <v>44013.458333333336</v>
      </c>
    </row>
    <row r="7" spans="1:14" x14ac:dyDescent="0.25">
      <c r="A7">
        <v>5</v>
      </c>
      <c r="B7" s="29" t="s">
        <v>207</v>
      </c>
      <c r="C7" s="29"/>
      <c r="D7">
        <v>326</v>
      </c>
      <c r="F7">
        <v>992</v>
      </c>
      <c r="G7" s="43">
        <f t="shared" si="0"/>
        <v>2420</v>
      </c>
      <c r="H7" s="44">
        <f t="shared" si="1"/>
        <v>1184.5645645645645</v>
      </c>
      <c r="I7" s="45">
        <v>310</v>
      </c>
      <c r="J7" s="45"/>
      <c r="K7" s="45">
        <v>1100</v>
      </c>
      <c r="L7" s="46">
        <f t="shared" si="2"/>
        <v>2420</v>
      </c>
      <c r="M7" s="47">
        <v>44020.5</v>
      </c>
      <c r="N7" s="47">
        <v>44013.458333333336</v>
      </c>
    </row>
    <row r="8" spans="1:14" x14ac:dyDescent="0.25">
      <c r="A8">
        <v>6</v>
      </c>
      <c r="B8" s="29" t="s">
        <v>208</v>
      </c>
      <c r="C8" s="29"/>
      <c r="D8">
        <v>327</v>
      </c>
      <c r="F8">
        <v>992</v>
      </c>
      <c r="G8" s="43">
        <f t="shared" si="0"/>
        <v>2420</v>
      </c>
      <c r="H8" s="44">
        <f t="shared" si="1"/>
        <v>1189.984962406015</v>
      </c>
      <c r="I8" s="45">
        <v>310</v>
      </c>
      <c r="J8" s="45"/>
      <c r="K8" s="45">
        <v>1100</v>
      </c>
      <c r="L8" s="46">
        <f t="shared" si="2"/>
        <v>2420</v>
      </c>
      <c r="M8" s="47">
        <v>44020.5</v>
      </c>
      <c r="N8" s="47">
        <v>44013.458333333336</v>
      </c>
    </row>
    <row r="9" spans="1:14" x14ac:dyDescent="0.25">
      <c r="A9">
        <v>7</v>
      </c>
      <c r="B9" s="29" t="s">
        <v>209</v>
      </c>
      <c r="C9" s="42"/>
      <c r="D9">
        <v>320</v>
      </c>
      <c r="F9">
        <v>992</v>
      </c>
      <c r="G9" s="43">
        <f t="shared" si="0"/>
        <v>2420</v>
      </c>
      <c r="H9" s="44">
        <f t="shared" si="1"/>
        <v>1152.3809523809523</v>
      </c>
      <c r="I9" s="45">
        <v>310</v>
      </c>
      <c r="J9" s="45"/>
      <c r="K9" s="45">
        <v>1100</v>
      </c>
      <c r="L9" s="46">
        <f t="shared" si="2"/>
        <v>2420</v>
      </c>
      <c r="M9" s="47">
        <v>44020.5</v>
      </c>
      <c r="N9" s="47">
        <v>44013.458333333336</v>
      </c>
    </row>
    <row r="10" spans="1:14" x14ac:dyDescent="0.25">
      <c r="A10">
        <v>8</v>
      </c>
      <c r="B10" s="29" t="s">
        <v>210</v>
      </c>
      <c r="C10" s="42"/>
      <c r="D10">
        <v>327</v>
      </c>
      <c r="F10">
        <v>992</v>
      </c>
      <c r="G10" s="43">
        <f t="shared" si="0"/>
        <v>2420</v>
      </c>
      <c r="H10" s="44">
        <f t="shared" si="1"/>
        <v>1189.984962406015</v>
      </c>
      <c r="I10" s="45">
        <v>310</v>
      </c>
      <c r="J10" s="45"/>
      <c r="K10" s="45">
        <v>1100</v>
      </c>
      <c r="L10" s="46">
        <f t="shared" si="2"/>
        <v>2420</v>
      </c>
      <c r="M10" s="47">
        <v>44020.5</v>
      </c>
      <c r="N10" s="47">
        <v>44013.458333333336</v>
      </c>
    </row>
    <row r="11" spans="1:14" x14ac:dyDescent="0.25">
      <c r="A11">
        <v>9</v>
      </c>
      <c r="B11" s="29" t="s">
        <v>211</v>
      </c>
      <c r="C11" s="42"/>
      <c r="D11">
        <v>326</v>
      </c>
      <c r="F11">
        <v>992</v>
      </c>
      <c r="G11" s="43">
        <f t="shared" si="0"/>
        <v>2420</v>
      </c>
      <c r="H11" s="44">
        <f t="shared" si="1"/>
        <v>1184.5645645645645</v>
      </c>
      <c r="I11" s="45">
        <v>310</v>
      </c>
      <c r="J11" s="45"/>
      <c r="K11" s="45">
        <v>1100</v>
      </c>
      <c r="L11" s="46">
        <f t="shared" si="2"/>
        <v>2420</v>
      </c>
      <c r="M11" s="47">
        <v>44020.5</v>
      </c>
      <c r="N11" s="47">
        <v>44013.458333333336</v>
      </c>
    </row>
    <row r="12" spans="1:14" x14ac:dyDescent="0.25">
      <c r="A12">
        <v>10</v>
      </c>
      <c r="B12" s="29" t="s">
        <v>212</v>
      </c>
      <c r="D12">
        <v>326</v>
      </c>
      <c r="F12">
        <v>992</v>
      </c>
      <c r="G12" s="43">
        <f t="shared" ref="G12:G14" si="3">L12</f>
        <v>2420</v>
      </c>
      <c r="H12" s="44">
        <f t="shared" ref="H12:H14" si="4">(((D12+J12)*G12)/(F12-(D12+J12)))</f>
        <v>1184.5645645645645</v>
      </c>
      <c r="I12" s="45">
        <v>310</v>
      </c>
      <c r="J12" s="45"/>
      <c r="K12" s="45">
        <v>1100</v>
      </c>
      <c r="L12" s="46">
        <f t="shared" ref="L12:L14" si="5">((K12*F12)/(I12+J12))-K12</f>
        <v>2420</v>
      </c>
      <c r="M12" s="47">
        <v>44020.5</v>
      </c>
      <c r="N12" s="47">
        <v>44013.458333333336</v>
      </c>
    </row>
    <row r="13" spans="1:14" x14ac:dyDescent="0.25">
      <c r="A13">
        <v>11</v>
      </c>
      <c r="B13" s="29" t="s">
        <v>213</v>
      </c>
      <c r="D13">
        <v>324</v>
      </c>
      <c r="F13">
        <v>992</v>
      </c>
      <c r="G13" s="43">
        <f t="shared" si="3"/>
        <v>2420</v>
      </c>
      <c r="H13" s="44">
        <f t="shared" si="4"/>
        <v>1173.7724550898204</v>
      </c>
      <c r="I13" s="45">
        <v>310</v>
      </c>
      <c r="J13" s="45"/>
      <c r="K13" s="45">
        <v>1100</v>
      </c>
      <c r="L13" s="46">
        <f t="shared" si="5"/>
        <v>2420</v>
      </c>
      <c r="M13" s="47">
        <v>44020.5</v>
      </c>
      <c r="N13" s="47">
        <v>44013.458333333336</v>
      </c>
    </row>
    <row r="14" spans="1:14" x14ac:dyDescent="0.25">
      <c r="A14">
        <v>12</v>
      </c>
      <c r="B14" s="29" t="s">
        <v>214</v>
      </c>
      <c r="D14">
        <v>324</v>
      </c>
      <c r="F14">
        <v>992</v>
      </c>
      <c r="G14" s="43">
        <f t="shared" si="3"/>
        <v>2420</v>
      </c>
      <c r="H14" s="44">
        <f t="shared" si="4"/>
        <v>1173.7724550898204</v>
      </c>
      <c r="I14" s="45">
        <v>310</v>
      </c>
      <c r="J14" s="45"/>
      <c r="K14" s="45">
        <v>1100</v>
      </c>
      <c r="L14" s="46">
        <f t="shared" si="5"/>
        <v>2420</v>
      </c>
      <c r="M14" s="47">
        <v>44020.5</v>
      </c>
      <c r="N14" s="47">
        <v>44013.458333333336</v>
      </c>
    </row>
    <row r="15" spans="1:14" x14ac:dyDescent="0.25">
      <c r="A15">
        <v>13</v>
      </c>
      <c r="B15" t="s">
        <v>215</v>
      </c>
      <c r="D15">
        <v>323</v>
      </c>
      <c r="F15">
        <v>992</v>
      </c>
      <c r="G15" s="43">
        <f t="shared" ref="G15:G29" si="6">L15</f>
        <v>2420</v>
      </c>
      <c r="H15" s="44">
        <f t="shared" ref="H15:H29" si="7">(((D15+J15)*G15)/(F15-(D15+J15)))</f>
        <v>1168.4005979073243</v>
      </c>
      <c r="I15" s="45">
        <v>310</v>
      </c>
      <c r="J15" s="45"/>
      <c r="K15" s="45">
        <v>1100</v>
      </c>
      <c r="L15" s="46">
        <f t="shared" ref="L15:L29" si="8">((K15*F15)/(I15+J15))-K15</f>
        <v>2420</v>
      </c>
      <c r="M15" s="47">
        <v>44020.5</v>
      </c>
      <c r="N15" s="47">
        <v>44013.458333333336</v>
      </c>
    </row>
    <row r="16" spans="1:14" x14ac:dyDescent="0.25">
      <c r="A16">
        <v>14</v>
      </c>
      <c r="B16" t="s">
        <v>216</v>
      </c>
      <c r="D16">
        <v>325</v>
      </c>
      <c r="F16">
        <v>992</v>
      </c>
      <c r="G16" s="43">
        <f t="shared" si="6"/>
        <v>2420</v>
      </c>
      <c r="H16" s="44">
        <f t="shared" si="7"/>
        <v>1179.1604197901049</v>
      </c>
      <c r="I16" s="45">
        <v>310</v>
      </c>
      <c r="J16" s="45"/>
      <c r="K16" s="45">
        <v>1100</v>
      </c>
      <c r="L16" s="46">
        <f t="shared" si="8"/>
        <v>2420</v>
      </c>
      <c r="M16" s="47">
        <v>44020.5</v>
      </c>
      <c r="N16" s="47">
        <v>44013.458333333336</v>
      </c>
    </row>
    <row r="17" spans="1:16" x14ac:dyDescent="0.25">
      <c r="A17">
        <v>15</v>
      </c>
      <c r="B17" s="29" t="s">
        <v>217</v>
      </c>
      <c r="D17">
        <v>324</v>
      </c>
      <c r="F17">
        <v>992</v>
      </c>
      <c r="G17" s="43">
        <f t="shared" si="6"/>
        <v>2420</v>
      </c>
      <c r="H17" s="44">
        <f t="shared" si="7"/>
        <v>1173.7724550898204</v>
      </c>
      <c r="I17" s="45">
        <v>310</v>
      </c>
      <c r="J17" s="45"/>
      <c r="K17" s="45">
        <v>1100</v>
      </c>
      <c r="L17" s="46">
        <f t="shared" si="8"/>
        <v>2420</v>
      </c>
      <c r="M17" s="47">
        <v>44020.5</v>
      </c>
      <c r="N17" s="47">
        <v>44013.458333333336</v>
      </c>
    </row>
    <row r="18" spans="1:16" x14ac:dyDescent="0.25">
      <c r="A18">
        <v>16</v>
      </c>
      <c r="B18" s="29" t="s">
        <v>218</v>
      </c>
      <c r="D18">
        <v>329</v>
      </c>
      <c r="F18">
        <v>992</v>
      </c>
      <c r="G18" s="43">
        <f t="shared" si="6"/>
        <v>2420</v>
      </c>
      <c r="H18" s="44">
        <f t="shared" si="7"/>
        <v>1200.8748114630469</v>
      </c>
      <c r="I18" s="45">
        <v>310</v>
      </c>
      <c r="J18" s="45"/>
      <c r="K18" s="45">
        <v>1100</v>
      </c>
      <c r="L18" s="46">
        <f t="shared" si="8"/>
        <v>2420</v>
      </c>
      <c r="M18" s="47">
        <v>44020.5</v>
      </c>
      <c r="N18" s="47">
        <v>44013.458333333336</v>
      </c>
    </row>
    <row r="19" spans="1:16" x14ac:dyDescent="0.25">
      <c r="A19">
        <v>17</v>
      </c>
      <c r="B19" s="29" t="s">
        <v>219</v>
      </c>
      <c r="D19">
        <v>326</v>
      </c>
      <c r="F19">
        <v>992</v>
      </c>
      <c r="G19" s="43">
        <f t="shared" si="6"/>
        <v>2420</v>
      </c>
      <c r="H19" s="44">
        <f t="shared" si="7"/>
        <v>1184.5645645645645</v>
      </c>
      <c r="I19" s="45">
        <v>310</v>
      </c>
      <c r="J19" s="45"/>
      <c r="K19" s="45">
        <v>1100</v>
      </c>
      <c r="L19" s="46">
        <f t="shared" si="8"/>
        <v>2420</v>
      </c>
      <c r="M19" s="47">
        <v>44020.5</v>
      </c>
      <c r="N19" s="47">
        <v>44013.458333333336</v>
      </c>
    </row>
    <row r="20" spans="1:16" x14ac:dyDescent="0.25">
      <c r="A20">
        <v>18</v>
      </c>
      <c r="B20" s="29" t="s">
        <v>220</v>
      </c>
      <c r="D20">
        <v>326</v>
      </c>
      <c r="F20">
        <v>992</v>
      </c>
      <c r="G20" s="43">
        <f t="shared" si="6"/>
        <v>2420</v>
      </c>
      <c r="H20" s="44">
        <f t="shared" si="7"/>
        <v>1184.5645645645645</v>
      </c>
      <c r="I20" s="45">
        <v>310</v>
      </c>
      <c r="J20" s="45"/>
      <c r="K20" s="45">
        <v>1100</v>
      </c>
      <c r="L20" s="46">
        <f t="shared" si="8"/>
        <v>2420</v>
      </c>
      <c r="M20" s="47">
        <v>44020.5</v>
      </c>
      <c r="N20" s="47">
        <v>44013.458333333336</v>
      </c>
    </row>
    <row r="21" spans="1:16" x14ac:dyDescent="0.25">
      <c r="A21">
        <v>19</v>
      </c>
      <c r="B21" s="29" t="s">
        <v>221</v>
      </c>
      <c r="D21">
        <v>323</v>
      </c>
      <c r="F21">
        <v>992</v>
      </c>
      <c r="G21" s="43">
        <f t="shared" si="6"/>
        <v>2420</v>
      </c>
      <c r="H21" s="44">
        <f t="shared" si="7"/>
        <v>1168.4005979073243</v>
      </c>
      <c r="I21" s="45">
        <v>310</v>
      </c>
      <c r="J21" s="45"/>
      <c r="K21" s="45">
        <v>1100</v>
      </c>
      <c r="L21" s="46">
        <f t="shared" si="8"/>
        <v>2420</v>
      </c>
      <c r="M21" s="47">
        <v>44020.5</v>
      </c>
      <c r="N21" s="47">
        <v>44013.458333333336</v>
      </c>
    </row>
    <row r="22" spans="1:16" x14ac:dyDescent="0.25">
      <c r="A22">
        <v>20</v>
      </c>
      <c r="B22" s="29" t="s">
        <v>222</v>
      </c>
      <c r="D22">
        <v>327</v>
      </c>
      <c r="F22">
        <v>992</v>
      </c>
      <c r="G22" s="43">
        <f t="shared" si="6"/>
        <v>2420</v>
      </c>
      <c r="H22" s="44">
        <f t="shared" si="7"/>
        <v>1189.984962406015</v>
      </c>
      <c r="I22" s="45">
        <v>310</v>
      </c>
      <c r="J22" s="45"/>
      <c r="K22" s="45">
        <v>1100</v>
      </c>
      <c r="L22" s="46">
        <f t="shared" si="8"/>
        <v>2420</v>
      </c>
      <c r="M22" s="47">
        <v>44020.5</v>
      </c>
      <c r="N22" s="47">
        <v>44013.458333333336</v>
      </c>
    </row>
    <row r="23" spans="1:16" x14ac:dyDescent="0.25">
      <c r="A23">
        <v>21</v>
      </c>
      <c r="B23" s="29" t="s">
        <v>223</v>
      </c>
      <c r="D23">
        <v>323</v>
      </c>
      <c r="F23">
        <v>992</v>
      </c>
      <c r="G23" s="43">
        <f t="shared" si="6"/>
        <v>2420</v>
      </c>
      <c r="H23" s="44">
        <f t="shared" si="7"/>
        <v>1168.4005979073243</v>
      </c>
      <c r="I23" s="45">
        <v>310</v>
      </c>
      <c r="J23" s="45"/>
      <c r="K23" s="45">
        <v>1100</v>
      </c>
      <c r="L23" s="46">
        <f t="shared" si="8"/>
        <v>2420</v>
      </c>
      <c r="M23" s="47">
        <v>44020.5</v>
      </c>
      <c r="N23" s="47">
        <v>44013.458333333336</v>
      </c>
    </row>
    <row r="24" spans="1:16" x14ac:dyDescent="0.25">
      <c r="A24">
        <v>22</v>
      </c>
      <c r="B24" s="29" t="s">
        <v>224</v>
      </c>
      <c r="D24">
        <v>319</v>
      </c>
      <c r="F24">
        <v>992</v>
      </c>
      <c r="G24" s="43">
        <f t="shared" si="6"/>
        <v>2420</v>
      </c>
      <c r="H24" s="44">
        <f t="shared" si="7"/>
        <v>1147.072808320951</v>
      </c>
      <c r="I24" s="45">
        <v>310</v>
      </c>
      <c r="J24" s="45"/>
      <c r="K24" s="45">
        <v>1100</v>
      </c>
      <c r="L24" s="46">
        <f t="shared" si="8"/>
        <v>2420</v>
      </c>
      <c r="M24" s="47">
        <v>44020.5</v>
      </c>
      <c r="N24" s="47">
        <v>44013.458333333336</v>
      </c>
    </row>
    <row r="25" spans="1:16" x14ac:dyDescent="0.25">
      <c r="A25">
        <v>23</v>
      </c>
      <c r="B25" s="29" t="s">
        <v>225</v>
      </c>
      <c r="D25">
        <v>325</v>
      </c>
      <c r="F25">
        <v>992</v>
      </c>
      <c r="G25" s="43">
        <f t="shared" si="6"/>
        <v>2420</v>
      </c>
      <c r="H25" s="44">
        <f t="shared" si="7"/>
        <v>1179.1604197901049</v>
      </c>
      <c r="I25" s="45">
        <v>310</v>
      </c>
      <c r="J25" s="45"/>
      <c r="K25" s="45">
        <v>1100</v>
      </c>
      <c r="L25" s="46">
        <f t="shared" si="8"/>
        <v>2420</v>
      </c>
      <c r="M25" s="47">
        <v>44020.5</v>
      </c>
      <c r="N25" s="47">
        <v>44013.458333333336</v>
      </c>
    </row>
    <row r="26" spans="1:16" x14ac:dyDescent="0.25">
      <c r="A26">
        <v>24</v>
      </c>
      <c r="B26" s="29" t="s">
        <v>226</v>
      </c>
      <c r="D26">
        <v>325</v>
      </c>
      <c r="F26">
        <v>992</v>
      </c>
      <c r="G26" s="43">
        <f t="shared" si="6"/>
        <v>2420</v>
      </c>
      <c r="H26" s="44">
        <f t="shared" si="7"/>
        <v>1179.1604197901049</v>
      </c>
      <c r="I26" s="45">
        <v>310</v>
      </c>
      <c r="J26" s="45"/>
      <c r="K26" s="45">
        <v>1100</v>
      </c>
      <c r="L26" s="46">
        <f t="shared" si="8"/>
        <v>2420</v>
      </c>
      <c r="M26" s="47">
        <v>44020.5</v>
      </c>
      <c r="N26" s="47">
        <v>44013.458333333336</v>
      </c>
    </row>
    <row r="27" spans="1:16" x14ac:dyDescent="0.25">
      <c r="A27">
        <v>25</v>
      </c>
      <c r="B27" s="29" t="s">
        <v>227</v>
      </c>
      <c r="D27">
        <v>324</v>
      </c>
      <c r="F27">
        <v>992</v>
      </c>
      <c r="G27" s="43">
        <f t="shared" si="6"/>
        <v>2420</v>
      </c>
      <c r="H27" s="44">
        <f t="shared" si="7"/>
        <v>1173.7724550898204</v>
      </c>
      <c r="I27" s="45">
        <v>310</v>
      </c>
      <c r="J27" s="45"/>
      <c r="K27" s="45">
        <v>1100</v>
      </c>
      <c r="L27" s="46">
        <f t="shared" si="8"/>
        <v>2420</v>
      </c>
      <c r="M27" s="47">
        <v>44020.5</v>
      </c>
      <c r="N27" s="47">
        <v>44013.458333333336</v>
      </c>
    </row>
    <row r="28" spans="1:16" x14ac:dyDescent="0.25">
      <c r="A28">
        <v>26</v>
      </c>
      <c r="B28" s="29" t="s">
        <v>228</v>
      </c>
      <c r="D28">
        <v>324</v>
      </c>
      <c r="F28">
        <v>992</v>
      </c>
      <c r="G28" s="43">
        <f t="shared" si="6"/>
        <v>2420</v>
      </c>
      <c r="H28" s="44">
        <f t="shared" si="7"/>
        <v>1173.7724550898204</v>
      </c>
      <c r="I28" s="45">
        <v>310</v>
      </c>
      <c r="J28" s="45"/>
      <c r="K28" s="45">
        <v>1100</v>
      </c>
      <c r="L28" s="46">
        <f t="shared" si="8"/>
        <v>2420</v>
      </c>
      <c r="M28" s="47">
        <v>44020.5</v>
      </c>
      <c r="N28" s="47">
        <v>44013.458333333336</v>
      </c>
    </row>
    <row r="29" spans="1:16" x14ac:dyDescent="0.25">
      <c r="A29">
        <v>27</v>
      </c>
      <c r="B29" t="s">
        <v>229</v>
      </c>
      <c r="D29">
        <v>324</v>
      </c>
      <c r="F29">
        <v>992</v>
      </c>
      <c r="G29" s="43">
        <f t="shared" si="6"/>
        <v>2420</v>
      </c>
      <c r="H29" s="44">
        <f t="shared" si="7"/>
        <v>1173.7724550898204</v>
      </c>
      <c r="I29" s="45">
        <v>310</v>
      </c>
      <c r="J29" s="45"/>
      <c r="K29" s="45">
        <v>1100</v>
      </c>
      <c r="L29" s="46">
        <f t="shared" si="8"/>
        <v>2420</v>
      </c>
      <c r="M29" s="47">
        <v>44020.5</v>
      </c>
      <c r="N29" s="47">
        <v>44013.458333333336</v>
      </c>
    </row>
    <row r="31" spans="1:16" x14ac:dyDescent="0.25">
      <c r="A31" s="31" t="s">
        <v>156</v>
      </c>
      <c r="B31" s="31" t="s">
        <v>112</v>
      </c>
      <c r="C31" s="31" t="s">
        <v>46</v>
      </c>
      <c r="D31" s="32" t="s">
        <v>47</v>
      </c>
      <c r="E31" s="32" t="s">
        <v>48</v>
      </c>
      <c r="F31" s="32" t="s">
        <v>49</v>
      </c>
      <c r="G31" s="32" t="s">
        <v>50</v>
      </c>
      <c r="H31" s="33" t="s">
        <v>51</v>
      </c>
      <c r="I31" s="34" t="s">
        <v>52</v>
      </c>
      <c r="J31" s="34" t="s">
        <v>53</v>
      </c>
      <c r="K31" s="34" t="s">
        <v>54</v>
      </c>
      <c r="L31" s="35" t="s">
        <v>55</v>
      </c>
      <c r="M31" s="36" t="s">
        <v>56</v>
      </c>
      <c r="N31" s="34" t="s">
        <v>57</v>
      </c>
      <c r="P31" s="34" t="s">
        <v>185</v>
      </c>
    </row>
    <row r="32" spans="1:16" ht="15.75" thickBot="1" x14ac:dyDescent="0.3">
      <c r="A32" s="37"/>
      <c r="B32" s="37"/>
      <c r="C32" s="37"/>
      <c r="D32" s="37" t="s">
        <v>58</v>
      </c>
      <c r="E32" s="37" t="s">
        <v>58</v>
      </c>
      <c r="F32" s="37" t="s">
        <v>58</v>
      </c>
      <c r="G32" s="37" t="s">
        <v>59</v>
      </c>
      <c r="H32" s="38" t="s">
        <v>59</v>
      </c>
      <c r="I32" s="39" t="s">
        <v>58</v>
      </c>
      <c r="J32" s="39" t="s">
        <v>58</v>
      </c>
      <c r="K32" s="39" t="s">
        <v>59</v>
      </c>
      <c r="L32" s="40" t="s">
        <v>59</v>
      </c>
      <c r="M32" s="41"/>
      <c r="P32" s="39" t="s">
        <v>42</v>
      </c>
    </row>
    <row r="33" spans="1:16" x14ac:dyDescent="0.25">
      <c r="A33">
        <v>1</v>
      </c>
      <c r="B33" s="29" t="s">
        <v>129</v>
      </c>
      <c r="C33" s="29"/>
      <c r="D33">
        <v>320</v>
      </c>
      <c r="F33">
        <v>986</v>
      </c>
      <c r="G33" s="43">
        <f t="shared" ref="G33:G59" si="9">L33</f>
        <v>2206.7073170731705</v>
      </c>
      <c r="H33" s="44">
        <f t="shared" ref="H33:H59" si="10">(((D33+J33)*G33)/(F33-(D33+J33)))</f>
        <v>1060.2797919871091</v>
      </c>
      <c r="I33" s="45">
        <v>328</v>
      </c>
      <c r="J33" s="45"/>
      <c r="K33" s="45">
        <v>1100</v>
      </c>
      <c r="L33" s="46">
        <f t="shared" ref="L33:L59" si="11">((K33*F33)/(I33+J33))-K33</f>
        <v>2206.7073170731705</v>
      </c>
      <c r="M33" s="47">
        <v>43873.458333333336</v>
      </c>
      <c r="N33" s="47">
        <v>43866.666666666664</v>
      </c>
      <c r="P33" s="131">
        <f>H3/H33*100</f>
        <v>112.23310784560184</v>
      </c>
    </row>
    <row r="34" spans="1:16" x14ac:dyDescent="0.25">
      <c r="A34">
        <v>2</v>
      </c>
      <c r="B34" s="29" t="s">
        <v>130</v>
      </c>
      <c r="C34" s="29"/>
      <c r="D34">
        <v>322</v>
      </c>
      <c r="F34">
        <v>986</v>
      </c>
      <c r="G34" s="43">
        <f t="shared" si="9"/>
        <v>2206.7073170731705</v>
      </c>
      <c r="H34" s="44">
        <f t="shared" si="10"/>
        <v>1070.1201146047604</v>
      </c>
      <c r="I34" s="45">
        <v>328</v>
      </c>
      <c r="J34" s="45"/>
      <c r="K34" s="45">
        <v>1100</v>
      </c>
      <c r="L34" s="46">
        <f t="shared" si="11"/>
        <v>2206.7073170731705</v>
      </c>
      <c r="M34" s="47">
        <v>43873.458333333336</v>
      </c>
      <c r="N34" s="47">
        <v>43866.666666666664</v>
      </c>
      <c r="P34" s="131">
        <f t="shared" ref="P34:P59" si="12">H4/H34*100</f>
        <v>110.69454245349581</v>
      </c>
    </row>
    <row r="35" spans="1:16" x14ac:dyDescent="0.25">
      <c r="A35">
        <v>3</v>
      </c>
      <c r="B35" s="29" t="s">
        <v>131</v>
      </c>
      <c r="C35" s="29"/>
      <c r="D35">
        <v>322</v>
      </c>
      <c r="F35">
        <v>986</v>
      </c>
      <c r="G35" s="43">
        <f t="shared" si="9"/>
        <v>2206.7073170731705</v>
      </c>
      <c r="H35" s="44">
        <f t="shared" si="10"/>
        <v>1070.1201146047604</v>
      </c>
      <c r="I35" s="45">
        <v>328</v>
      </c>
      <c r="J35" s="45"/>
      <c r="K35" s="45">
        <v>1100</v>
      </c>
      <c r="L35" s="46">
        <f t="shared" si="11"/>
        <v>2206.7073170731705</v>
      </c>
      <c r="M35" s="47">
        <v>43873.458333333336</v>
      </c>
      <c r="N35" s="47">
        <v>43866.666666666664</v>
      </c>
      <c r="P35" s="131">
        <f t="shared" si="12"/>
        <v>111.20106483051444</v>
      </c>
    </row>
    <row r="36" spans="1:16" x14ac:dyDescent="0.25">
      <c r="A36">
        <v>4</v>
      </c>
      <c r="B36" s="29" t="s">
        <v>132</v>
      </c>
      <c r="C36" s="29"/>
      <c r="D36">
        <v>324</v>
      </c>
      <c r="F36">
        <v>986</v>
      </c>
      <c r="G36" s="43">
        <f t="shared" si="9"/>
        <v>2206.7073170731705</v>
      </c>
      <c r="H36" s="44">
        <f t="shared" si="10"/>
        <v>1080.0198953651168</v>
      </c>
      <c r="I36" s="45">
        <v>328</v>
      </c>
      <c r="J36" s="45"/>
      <c r="K36" s="45">
        <v>1100</v>
      </c>
      <c r="L36" s="46">
        <f t="shared" si="11"/>
        <v>2206.7073170731705</v>
      </c>
      <c r="M36" s="47">
        <v>43873.458333333336</v>
      </c>
      <c r="N36" s="47">
        <v>43866.666666666664</v>
      </c>
      <c r="P36" s="131">
        <f t="shared" si="12"/>
        <v>109.67988364363464</v>
      </c>
    </row>
    <row r="37" spans="1:16" x14ac:dyDescent="0.25">
      <c r="A37">
        <v>5</v>
      </c>
      <c r="B37" s="29" t="s">
        <v>133</v>
      </c>
      <c r="C37" s="29"/>
      <c r="D37">
        <v>324</v>
      </c>
      <c r="F37">
        <v>986</v>
      </c>
      <c r="G37" s="43">
        <f t="shared" si="9"/>
        <v>2206.7073170731705</v>
      </c>
      <c r="H37" s="44">
        <f t="shared" si="10"/>
        <v>1080.0198953651168</v>
      </c>
      <c r="I37" s="45">
        <v>328</v>
      </c>
      <c r="J37" s="45"/>
      <c r="K37" s="45">
        <v>1100</v>
      </c>
      <c r="L37" s="46">
        <f t="shared" si="11"/>
        <v>2206.7073170731705</v>
      </c>
      <c r="M37" s="47">
        <v>43873.458333333336</v>
      </c>
      <c r="N37" s="47">
        <v>43866.666666666664</v>
      </c>
      <c r="P37" s="131">
        <f t="shared" si="12"/>
        <v>109.67988364363464</v>
      </c>
    </row>
    <row r="38" spans="1:16" x14ac:dyDescent="0.25">
      <c r="A38">
        <v>6</v>
      </c>
      <c r="B38" s="29" t="s">
        <v>134</v>
      </c>
      <c r="C38" s="29"/>
      <c r="D38">
        <v>324</v>
      </c>
      <c r="F38">
        <v>986</v>
      </c>
      <c r="G38" s="43">
        <f t="shared" si="9"/>
        <v>2206.7073170731705</v>
      </c>
      <c r="H38" s="44">
        <f t="shared" si="10"/>
        <v>1080.0198953651168</v>
      </c>
      <c r="I38" s="45">
        <v>328</v>
      </c>
      <c r="J38" s="45"/>
      <c r="K38" s="45">
        <v>1100</v>
      </c>
      <c r="L38" s="46">
        <f t="shared" si="11"/>
        <v>2206.7073170731705</v>
      </c>
      <c r="M38" s="47">
        <v>43873.458333333336</v>
      </c>
      <c r="N38" s="47">
        <v>43866.666666666664</v>
      </c>
      <c r="P38" s="131">
        <f t="shared" si="12"/>
        <v>110.18176308721821</v>
      </c>
    </row>
    <row r="39" spans="1:16" x14ac:dyDescent="0.25">
      <c r="A39">
        <v>7</v>
      </c>
      <c r="B39" s="29" t="s">
        <v>135</v>
      </c>
      <c r="C39" s="42"/>
      <c r="D39">
        <v>320</v>
      </c>
      <c r="F39">
        <v>986</v>
      </c>
      <c r="G39" s="43">
        <f t="shared" si="9"/>
        <v>2206.7073170731705</v>
      </c>
      <c r="H39" s="44">
        <f t="shared" si="10"/>
        <v>1060.2797919871091</v>
      </c>
      <c r="I39" s="45">
        <v>328</v>
      </c>
      <c r="J39" s="45"/>
      <c r="K39" s="45">
        <v>1100</v>
      </c>
      <c r="L39" s="46">
        <f t="shared" si="11"/>
        <v>2206.7073170731705</v>
      </c>
      <c r="M39" s="47">
        <v>43873.458333333336</v>
      </c>
      <c r="N39" s="47">
        <v>43866.666666666664</v>
      </c>
      <c r="P39" s="131">
        <f t="shared" si="12"/>
        <v>108.68649587494572</v>
      </c>
    </row>
    <row r="40" spans="1:16" x14ac:dyDescent="0.25">
      <c r="A40">
        <v>8</v>
      </c>
      <c r="B40" s="29" t="s">
        <v>136</v>
      </c>
      <c r="C40" s="42"/>
      <c r="D40">
        <v>326</v>
      </c>
      <c r="F40">
        <v>986</v>
      </c>
      <c r="G40" s="43">
        <f t="shared" si="9"/>
        <v>2206.7073170731705</v>
      </c>
      <c r="H40" s="44">
        <f t="shared" si="10"/>
        <v>1089.979674796748</v>
      </c>
      <c r="I40" s="45">
        <v>328</v>
      </c>
      <c r="J40" s="45"/>
      <c r="K40" s="45">
        <v>1100</v>
      </c>
      <c r="L40" s="46">
        <f t="shared" si="11"/>
        <v>2206.7073170731705</v>
      </c>
      <c r="M40" s="47">
        <v>43873.458333333336</v>
      </c>
      <c r="N40" s="47">
        <v>43866.666666666664</v>
      </c>
      <c r="P40" s="131">
        <f t="shared" si="12"/>
        <v>109.17496811377841</v>
      </c>
    </row>
    <row r="41" spans="1:16" x14ac:dyDescent="0.25">
      <c r="A41">
        <v>9</v>
      </c>
      <c r="B41" s="29" t="s">
        <v>137</v>
      </c>
      <c r="C41" s="42"/>
      <c r="D41">
        <v>325</v>
      </c>
      <c r="F41">
        <v>986</v>
      </c>
      <c r="G41" s="43">
        <f t="shared" si="9"/>
        <v>2206.7073170731705</v>
      </c>
      <c r="H41" s="44">
        <f t="shared" si="10"/>
        <v>1084.9922512084422</v>
      </c>
      <c r="I41" s="45">
        <v>328</v>
      </c>
      <c r="J41" s="45"/>
      <c r="K41" s="45">
        <v>1100</v>
      </c>
      <c r="L41" s="46">
        <f t="shared" si="11"/>
        <v>2206.7073170731705</v>
      </c>
      <c r="M41" s="47">
        <v>43873.458333333336</v>
      </c>
      <c r="N41" s="47">
        <v>43866.729166666664</v>
      </c>
      <c r="P41" s="131">
        <f t="shared" si="12"/>
        <v>109.17723727936497</v>
      </c>
    </row>
    <row r="42" spans="1:16" x14ac:dyDescent="0.25">
      <c r="A42">
        <v>10</v>
      </c>
      <c r="B42" s="29" t="s">
        <v>138</v>
      </c>
      <c r="D42">
        <v>323</v>
      </c>
      <c r="F42">
        <v>986</v>
      </c>
      <c r="G42" s="43">
        <f t="shared" si="9"/>
        <v>2206.7073170731705</v>
      </c>
      <c r="H42" s="44">
        <f t="shared" si="10"/>
        <v>1075.0625390869293</v>
      </c>
      <c r="I42" s="45">
        <v>328</v>
      </c>
      <c r="J42" s="45"/>
      <c r="K42" s="45">
        <v>1100</v>
      </c>
      <c r="L42" s="46">
        <f t="shared" si="11"/>
        <v>2206.7073170731705</v>
      </c>
      <c r="M42" s="47">
        <v>43873.458333333336</v>
      </c>
      <c r="N42" s="47">
        <v>43866.729166666664</v>
      </c>
      <c r="P42" s="131">
        <f t="shared" si="12"/>
        <v>110.18564236929298</v>
      </c>
    </row>
    <row r="43" spans="1:16" x14ac:dyDescent="0.25">
      <c r="A43">
        <v>11</v>
      </c>
      <c r="B43" s="29" t="s">
        <v>139</v>
      </c>
      <c r="D43">
        <v>326</v>
      </c>
      <c r="F43">
        <v>986</v>
      </c>
      <c r="G43" s="43">
        <f t="shared" si="9"/>
        <v>2206.7073170731705</v>
      </c>
      <c r="H43" s="44">
        <f t="shared" si="10"/>
        <v>1089.979674796748</v>
      </c>
      <c r="I43" s="45">
        <v>328</v>
      </c>
      <c r="J43" s="45"/>
      <c r="K43" s="45">
        <v>1100</v>
      </c>
      <c r="L43" s="46">
        <f t="shared" si="11"/>
        <v>2206.7073170731705</v>
      </c>
      <c r="M43" s="47">
        <v>43873.458333333336</v>
      </c>
      <c r="N43" s="47">
        <v>43866.729166666664</v>
      </c>
      <c r="P43" s="131">
        <f t="shared" si="12"/>
        <v>107.68755438569966</v>
      </c>
    </row>
    <row r="44" spans="1:16" x14ac:dyDescent="0.25">
      <c r="A44">
        <v>12</v>
      </c>
      <c r="B44" s="29" t="s">
        <v>140</v>
      </c>
      <c r="D44">
        <v>326</v>
      </c>
      <c r="F44">
        <v>986</v>
      </c>
      <c r="G44" s="43">
        <f t="shared" si="9"/>
        <v>2206.7073170731705</v>
      </c>
      <c r="H44" s="44">
        <f t="shared" si="10"/>
        <v>1089.979674796748</v>
      </c>
      <c r="I44" s="45">
        <v>328</v>
      </c>
      <c r="J44" s="45"/>
      <c r="K44" s="45">
        <v>1100</v>
      </c>
      <c r="L44" s="46">
        <f t="shared" si="11"/>
        <v>2206.7073170731705</v>
      </c>
      <c r="M44" s="47">
        <v>43873.458333333336</v>
      </c>
      <c r="N44" s="47">
        <v>43866.729166666664</v>
      </c>
      <c r="P44" s="131">
        <f t="shared" si="12"/>
        <v>107.68755438569966</v>
      </c>
    </row>
    <row r="45" spans="1:16" x14ac:dyDescent="0.25">
      <c r="A45">
        <v>13</v>
      </c>
      <c r="B45" t="s">
        <v>141</v>
      </c>
      <c r="D45">
        <v>322</v>
      </c>
      <c r="F45">
        <v>986</v>
      </c>
      <c r="G45" s="43">
        <f t="shared" si="9"/>
        <v>2206.7073170731705</v>
      </c>
      <c r="H45" s="44">
        <f t="shared" si="10"/>
        <v>1070.1201146047604</v>
      </c>
      <c r="I45" s="45">
        <v>328</v>
      </c>
      <c r="J45" s="45"/>
      <c r="K45" s="45">
        <v>1100</v>
      </c>
      <c r="L45" s="46">
        <f t="shared" si="11"/>
        <v>2206.7073170731705</v>
      </c>
      <c r="M45" s="47">
        <v>43873.458333333336</v>
      </c>
      <c r="N45" s="47">
        <v>43866.729166666664</v>
      </c>
      <c r="P45" s="131">
        <f t="shared" si="12"/>
        <v>109.18406092561514</v>
      </c>
    </row>
    <row r="46" spans="1:16" x14ac:dyDescent="0.25">
      <c r="A46">
        <v>14</v>
      </c>
      <c r="B46" t="s">
        <v>142</v>
      </c>
      <c r="D46">
        <v>323</v>
      </c>
      <c r="F46">
        <v>986</v>
      </c>
      <c r="G46" s="43">
        <f t="shared" si="9"/>
        <v>2206.7073170731705</v>
      </c>
      <c r="H46" s="44">
        <f t="shared" si="10"/>
        <v>1075.0625390869293</v>
      </c>
      <c r="I46" s="45">
        <v>328</v>
      </c>
      <c r="J46" s="45"/>
      <c r="K46" s="45">
        <v>1100</v>
      </c>
      <c r="L46" s="46">
        <f t="shared" si="11"/>
        <v>2206.7073170731705</v>
      </c>
      <c r="M46" s="47">
        <v>43873.458333333336</v>
      </c>
      <c r="N46" s="47">
        <v>43866.729166666664</v>
      </c>
      <c r="P46" s="131">
        <f t="shared" si="12"/>
        <v>109.68296047145201</v>
      </c>
    </row>
    <row r="47" spans="1:16" x14ac:dyDescent="0.25">
      <c r="A47">
        <v>15</v>
      </c>
      <c r="B47" s="29" t="s">
        <v>143</v>
      </c>
      <c r="D47">
        <v>322</v>
      </c>
      <c r="F47">
        <v>986</v>
      </c>
      <c r="G47" s="43">
        <f t="shared" si="9"/>
        <v>2206.7073170731705</v>
      </c>
      <c r="H47" s="44">
        <f t="shared" si="10"/>
        <v>1070.1201146047604</v>
      </c>
      <c r="I47" s="45">
        <v>328</v>
      </c>
      <c r="J47" s="45"/>
      <c r="K47" s="45">
        <v>1100</v>
      </c>
      <c r="L47" s="46">
        <f t="shared" si="11"/>
        <v>2206.7073170731705</v>
      </c>
      <c r="M47" s="47">
        <v>43873.458333333336</v>
      </c>
      <c r="N47" s="47">
        <v>43866.729166666664</v>
      </c>
      <c r="P47" s="131">
        <f t="shared" si="12"/>
        <v>109.68604730164735</v>
      </c>
    </row>
    <row r="48" spans="1:16" x14ac:dyDescent="0.25">
      <c r="A48">
        <v>16</v>
      </c>
      <c r="B48" s="29" t="s">
        <v>144</v>
      </c>
      <c r="D48">
        <v>321</v>
      </c>
      <c r="F48">
        <v>986</v>
      </c>
      <c r="G48" s="43">
        <f t="shared" si="9"/>
        <v>2206.7073170731705</v>
      </c>
      <c r="H48" s="44">
        <f t="shared" si="10"/>
        <v>1065.1925545571244</v>
      </c>
      <c r="I48" s="45">
        <v>328</v>
      </c>
      <c r="J48" s="45"/>
      <c r="K48" s="45">
        <v>1100</v>
      </c>
      <c r="L48" s="46">
        <f t="shared" si="11"/>
        <v>2206.7073170731705</v>
      </c>
      <c r="M48" s="47">
        <v>43873.458333333336</v>
      </c>
      <c r="N48" s="47">
        <v>43866.729166666664</v>
      </c>
      <c r="P48" s="131">
        <f t="shared" si="12"/>
        <v>112.73781499180073</v>
      </c>
    </row>
    <row r="49" spans="1:16" x14ac:dyDescent="0.25">
      <c r="A49">
        <v>17</v>
      </c>
      <c r="B49" s="29" t="s">
        <v>145</v>
      </c>
      <c r="D49">
        <v>325</v>
      </c>
      <c r="F49">
        <v>986</v>
      </c>
      <c r="G49" s="43">
        <f t="shared" si="9"/>
        <v>2206.7073170731705</v>
      </c>
      <c r="H49" s="44">
        <f t="shared" si="10"/>
        <v>1084.9922512084422</v>
      </c>
      <c r="I49" s="45">
        <v>328</v>
      </c>
      <c r="J49" s="45"/>
      <c r="K49" s="45">
        <v>1100</v>
      </c>
      <c r="L49" s="46">
        <f t="shared" si="11"/>
        <v>2206.7073170731705</v>
      </c>
      <c r="M49" s="47">
        <v>43873.458333333336</v>
      </c>
      <c r="N49" s="47">
        <v>43866.729166666664</v>
      </c>
      <c r="P49" s="131">
        <f t="shared" si="12"/>
        <v>109.17723727936497</v>
      </c>
    </row>
    <row r="50" spans="1:16" x14ac:dyDescent="0.25">
      <c r="A50">
        <v>18</v>
      </c>
      <c r="B50" s="29" t="s">
        <v>146</v>
      </c>
      <c r="D50">
        <v>324</v>
      </c>
      <c r="F50">
        <v>986</v>
      </c>
      <c r="G50" s="43">
        <f t="shared" si="9"/>
        <v>2206.7073170731705</v>
      </c>
      <c r="H50" s="44">
        <f t="shared" si="10"/>
        <v>1080.0198953651168</v>
      </c>
      <c r="I50" s="45">
        <v>328</v>
      </c>
      <c r="J50" s="45"/>
      <c r="K50" s="45">
        <v>1100</v>
      </c>
      <c r="L50" s="46">
        <f t="shared" si="11"/>
        <v>2206.7073170731705</v>
      </c>
      <c r="M50" s="47">
        <v>43873.458333333336</v>
      </c>
      <c r="N50" s="47">
        <v>43866.729166666664</v>
      </c>
      <c r="P50" s="131">
        <f t="shared" si="12"/>
        <v>109.67988364363464</v>
      </c>
    </row>
    <row r="51" spans="1:16" x14ac:dyDescent="0.25">
      <c r="A51">
        <v>19</v>
      </c>
      <c r="B51" s="29" t="s">
        <v>147</v>
      </c>
      <c r="D51">
        <v>321</v>
      </c>
      <c r="F51">
        <v>986</v>
      </c>
      <c r="G51" s="43">
        <f t="shared" si="9"/>
        <v>2206.7073170731705</v>
      </c>
      <c r="H51" s="44">
        <f t="shared" si="10"/>
        <v>1065.1925545571244</v>
      </c>
      <c r="I51" s="45">
        <v>328</v>
      </c>
      <c r="J51" s="45"/>
      <c r="K51" s="45">
        <v>1100</v>
      </c>
      <c r="L51" s="46">
        <f t="shared" si="11"/>
        <v>2206.7073170731705</v>
      </c>
      <c r="M51" s="47">
        <v>43873.458333333336</v>
      </c>
      <c r="N51" s="47">
        <v>43866.729166666664</v>
      </c>
      <c r="P51" s="131">
        <f t="shared" si="12"/>
        <v>109.68914426867269</v>
      </c>
    </row>
    <row r="52" spans="1:16" x14ac:dyDescent="0.25">
      <c r="A52">
        <v>20</v>
      </c>
      <c r="B52" s="29" t="s">
        <v>148</v>
      </c>
      <c r="D52">
        <v>324</v>
      </c>
      <c r="F52">
        <v>986</v>
      </c>
      <c r="G52" s="43">
        <f t="shared" si="9"/>
        <v>2206.7073170731705</v>
      </c>
      <c r="H52" s="44">
        <f t="shared" si="10"/>
        <v>1080.0198953651168</v>
      </c>
      <c r="I52" s="45">
        <v>328</v>
      </c>
      <c r="J52" s="45"/>
      <c r="K52" s="45">
        <v>1100</v>
      </c>
      <c r="L52" s="46">
        <f t="shared" si="11"/>
        <v>2206.7073170731705</v>
      </c>
      <c r="M52" s="47">
        <v>43873.458333333336</v>
      </c>
      <c r="N52" s="47">
        <v>43866.729166666664</v>
      </c>
      <c r="P52" s="131">
        <f t="shared" si="12"/>
        <v>110.18176308721821</v>
      </c>
    </row>
    <row r="53" spans="1:16" x14ac:dyDescent="0.25">
      <c r="A53">
        <v>21</v>
      </c>
      <c r="B53" s="29" t="s">
        <v>149</v>
      </c>
      <c r="D53">
        <v>325</v>
      </c>
      <c r="F53">
        <v>986</v>
      </c>
      <c r="G53" s="43">
        <f t="shared" si="9"/>
        <v>2206.7073170731705</v>
      </c>
      <c r="H53" s="44">
        <f t="shared" si="10"/>
        <v>1084.9922512084422</v>
      </c>
      <c r="I53" s="45">
        <v>328</v>
      </c>
      <c r="J53" s="45"/>
      <c r="K53" s="45">
        <v>1100</v>
      </c>
      <c r="L53" s="46">
        <f t="shared" si="11"/>
        <v>2206.7073170731705</v>
      </c>
      <c r="M53" s="47">
        <v>43873.458333333336</v>
      </c>
      <c r="N53" s="47">
        <v>43866.743055555555</v>
      </c>
      <c r="P53" s="131">
        <f t="shared" si="12"/>
        <v>107.68746012757082</v>
      </c>
    </row>
    <row r="54" spans="1:16" x14ac:dyDescent="0.25">
      <c r="A54">
        <v>22</v>
      </c>
      <c r="B54" s="29" t="s">
        <v>150</v>
      </c>
      <c r="D54">
        <v>324</v>
      </c>
      <c r="F54">
        <v>986</v>
      </c>
      <c r="G54" s="43">
        <f t="shared" si="9"/>
        <v>2206.7073170731705</v>
      </c>
      <c r="H54" s="44">
        <f t="shared" si="10"/>
        <v>1080.0198953651168</v>
      </c>
      <c r="I54" s="45">
        <v>328</v>
      </c>
      <c r="J54" s="45"/>
      <c r="K54" s="45">
        <v>1100</v>
      </c>
      <c r="L54" s="46">
        <f t="shared" si="11"/>
        <v>2206.7073170731705</v>
      </c>
      <c r="M54" s="47">
        <v>43873.458333333336</v>
      </c>
      <c r="N54" s="47">
        <v>43866.743055555555</v>
      </c>
      <c r="P54" s="131">
        <f t="shared" si="12"/>
        <v>106.20848868095767</v>
      </c>
    </row>
    <row r="55" spans="1:16" x14ac:dyDescent="0.25">
      <c r="A55">
        <v>23</v>
      </c>
      <c r="B55" s="29" t="s">
        <v>151</v>
      </c>
      <c r="D55">
        <v>324</v>
      </c>
      <c r="F55">
        <v>986</v>
      </c>
      <c r="G55" s="43">
        <f t="shared" si="9"/>
        <v>2206.7073170731705</v>
      </c>
      <c r="H55" s="44">
        <f t="shared" si="10"/>
        <v>1080.0198953651168</v>
      </c>
      <c r="I55" s="45">
        <v>328</v>
      </c>
      <c r="J55" s="45"/>
      <c r="K55" s="45">
        <v>1100</v>
      </c>
      <c r="L55" s="46">
        <f t="shared" si="11"/>
        <v>2206.7073170731705</v>
      </c>
      <c r="M55" s="47">
        <v>43873.458333333336</v>
      </c>
      <c r="N55" s="47">
        <v>43866.743055555555</v>
      </c>
      <c r="P55" s="131">
        <f t="shared" si="12"/>
        <v>109.17950908593885</v>
      </c>
    </row>
    <row r="56" spans="1:16" x14ac:dyDescent="0.25">
      <c r="A56">
        <v>24</v>
      </c>
      <c r="B56" s="29" t="s">
        <v>152</v>
      </c>
      <c r="D56">
        <v>322</v>
      </c>
      <c r="F56">
        <v>986</v>
      </c>
      <c r="G56" s="43">
        <f t="shared" si="9"/>
        <v>2206.7073170731705</v>
      </c>
      <c r="H56" s="44">
        <f t="shared" si="10"/>
        <v>1070.1201146047604</v>
      </c>
      <c r="I56" s="45">
        <v>328</v>
      </c>
      <c r="J56" s="45"/>
      <c r="K56" s="45">
        <v>1100</v>
      </c>
      <c r="L56" s="46">
        <f t="shared" si="11"/>
        <v>2206.7073170731705</v>
      </c>
      <c r="M56" s="47">
        <v>43873.458333333336</v>
      </c>
      <c r="N56" s="47">
        <v>43866.743055555555</v>
      </c>
      <c r="P56" s="131">
        <f t="shared" si="12"/>
        <v>110.18953888420438</v>
      </c>
    </row>
    <row r="57" spans="1:16" x14ac:dyDescent="0.25">
      <c r="A57">
        <v>25</v>
      </c>
      <c r="B57" s="29" t="s">
        <v>153</v>
      </c>
      <c r="D57">
        <v>322</v>
      </c>
      <c r="F57">
        <v>986</v>
      </c>
      <c r="G57" s="43">
        <f t="shared" si="9"/>
        <v>2206.7073170731705</v>
      </c>
      <c r="H57" s="44">
        <f t="shared" si="10"/>
        <v>1070.1201146047604</v>
      </c>
      <c r="I57" s="45">
        <v>328</v>
      </c>
      <c r="J57" s="45"/>
      <c r="K57" s="45">
        <v>1100</v>
      </c>
      <c r="L57" s="46">
        <f t="shared" si="11"/>
        <v>2206.7073170731705</v>
      </c>
      <c r="M57" s="47">
        <v>43873.458333333336</v>
      </c>
      <c r="N57" s="47">
        <v>43866.743055555555</v>
      </c>
      <c r="P57" s="131">
        <f t="shared" si="12"/>
        <v>109.68604730164735</v>
      </c>
    </row>
    <row r="58" spans="1:16" x14ac:dyDescent="0.25">
      <c r="A58">
        <v>26</v>
      </c>
      <c r="B58" s="29" t="s">
        <v>154</v>
      </c>
      <c r="D58">
        <v>321</v>
      </c>
      <c r="F58">
        <v>986</v>
      </c>
      <c r="G58" s="43">
        <f t="shared" si="9"/>
        <v>2206.7073170731705</v>
      </c>
      <c r="H58" s="44">
        <f t="shared" si="10"/>
        <v>1065.1925545571244</v>
      </c>
      <c r="I58" s="45">
        <v>328</v>
      </c>
      <c r="J58" s="45"/>
      <c r="K58" s="45">
        <v>1100</v>
      </c>
      <c r="L58" s="46">
        <f t="shared" si="11"/>
        <v>2206.7073170731705</v>
      </c>
      <c r="M58" s="47">
        <v>43873.458333333336</v>
      </c>
      <c r="N58" s="47">
        <v>43866.743055555555</v>
      </c>
      <c r="P58" s="131">
        <f t="shared" si="12"/>
        <v>110.19345282392068</v>
      </c>
    </row>
    <row r="59" spans="1:16" x14ac:dyDescent="0.25">
      <c r="A59">
        <v>27</v>
      </c>
      <c r="B59" t="s">
        <v>155</v>
      </c>
      <c r="D59">
        <v>326</v>
      </c>
      <c r="F59">
        <v>986</v>
      </c>
      <c r="G59" s="43">
        <f t="shared" si="9"/>
        <v>2206.7073170731705</v>
      </c>
      <c r="H59" s="44">
        <f t="shared" si="10"/>
        <v>1089.979674796748</v>
      </c>
      <c r="I59" s="45">
        <v>328</v>
      </c>
      <c r="J59" s="45"/>
      <c r="K59" s="45">
        <v>1100</v>
      </c>
      <c r="L59" s="46">
        <f t="shared" si="11"/>
        <v>2206.7073170731705</v>
      </c>
      <c r="M59" s="47">
        <v>43873.458333333336</v>
      </c>
      <c r="N59" s="47">
        <v>43866.743055555555</v>
      </c>
      <c r="P59" s="131">
        <f t="shared" si="12"/>
        <v>107.68755438569966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9" sqref="D9"/>
    </sheetView>
  </sheetViews>
  <sheetFormatPr baseColWidth="10" defaultRowHeight="15" x14ac:dyDescent="0.25"/>
  <cols>
    <col min="7" max="7" width="25" bestFit="1" customWidth="1"/>
    <col min="9" max="9" width="12.7109375" bestFit="1" customWidth="1"/>
  </cols>
  <sheetData>
    <row r="1" spans="1:14" x14ac:dyDescent="0.25">
      <c r="A1" s="105"/>
      <c r="B1" s="106"/>
      <c r="C1" s="106"/>
      <c r="D1" s="106"/>
      <c r="E1" s="107"/>
      <c r="F1" s="107"/>
      <c r="G1" s="107"/>
      <c r="H1" s="107"/>
      <c r="I1" s="108"/>
      <c r="J1" s="108"/>
      <c r="K1" s="109"/>
      <c r="L1" s="110"/>
      <c r="M1" s="110"/>
      <c r="N1" s="111"/>
    </row>
    <row r="2" spans="1:14" x14ac:dyDescent="0.25">
      <c r="A2" s="112"/>
      <c r="B2" s="103"/>
      <c r="C2" s="103"/>
      <c r="D2" s="103"/>
      <c r="E2" s="103"/>
      <c r="F2" s="103"/>
      <c r="K2" s="103"/>
    </row>
    <row r="3" spans="1:14" x14ac:dyDescent="0.25">
      <c r="A3" s="113"/>
      <c r="B3" s="114"/>
      <c r="C3" s="114"/>
      <c r="D3" s="114"/>
      <c r="E3" s="114"/>
      <c r="F3" s="114"/>
      <c r="G3" s="113"/>
      <c r="H3" s="115"/>
      <c r="I3" s="116"/>
      <c r="J3" s="117"/>
      <c r="K3" s="118"/>
      <c r="L3" s="118"/>
      <c r="M3" s="119"/>
      <c r="N3" s="120"/>
    </row>
    <row r="4" spans="1:14" x14ac:dyDescent="0.25">
      <c r="A4" s="113"/>
      <c r="B4" s="114"/>
      <c r="C4" s="114"/>
      <c r="D4" s="114"/>
      <c r="E4" s="114"/>
      <c r="F4" s="114"/>
      <c r="G4" s="113"/>
      <c r="H4" s="115"/>
      <c r="I4" s="116"/>
      <c r="J4" s="117"/>
      <c r="K4" s="118"/>
      <c r="L4" s="118"/>
      <c r="M4" s="119"/>
      <c r="N4" s="121"/>
    </row>
    <row r="5" spans="1:14" x14ac:dyDescent="0.25">
      <c r="A5" s="113"/>
      <c r="B5" s="114"/>
      <c r="C5" s="114"/>
      <c r="D5" s="114"/>
      <c r="E5" s="114"/>
      <c r="F5" s="114"/>
      <c r="G5" s="113"/>
      <c r="H5" s="115"/>
      <c r="I5" s="116"/>
      <c r="J5" s="117"/>
      <c r="K5" s="118"/>
      <c r="L5" s="118"/>
      <c r="M5" s="119"/>
      <c r="N5" s="120"/>
    </row>
    <row r="6" spans="1:14" x14ac:dyDescent="0.25">
      <c r="A6" s="113"/>
      <c r="B6" s="114"/>
      <c r="C6" s="114"/>
      <c r="D6" s="114"/>
      <c r="E6" s="114"/>
      <c r="F6" s="114"/>
      <c r="G6" s="113"/>
      <c r="H6" s="115"/>
      <c r="I6" s="116"/>
      <c r="J6" s="117"/>
      <c r="K6" s="118"/>
      <c r="L6" s="118"/>
      <c r="M6" s="119"/>
      <c r="N6" s="121"/>
    </row>
    <row r="7" spans="1:14" x14ac:dyDescent="0.25">
      <c r="A7" s="113"/>
      <c r="B7" s="114"/>
      <c r="C7" s="114"/>
      <c r="D7" s="114"/>
      <c r="E7" s="114"/>
      <c r="F7" s="114"/>
      <c r="G7" s="113"/>
      <c r="H7" s="115"/>
      <c r="I7" s="116"/>
      <c r="J7" s="117"/>
      <c r="K7" s="118"/>
      <c r="L7" s="118"/>
      <c r="M7" s="119"/>
      <c r="N7" s="120"/>
    </row>
    <row r="8" spans="1:14" x14ac:dyDescent="0.25">
      <c r="A8" s="113"/>
      <c r="B8" s="114"/>
      <c r="C8" s="114"/>
      <c r="D8" s="114"/>
      <c r="E8" s="114"/>
      <c r="F8" s="114"/>
      <c r="G8" s="113"/>
      <c r="H8" s="115"/>
      <c r="I8" s="116"/>
      <c r="J8" s="117"/>
      <c r="K8" s="118"/>
      <c r="L8" s="118"/>
      <c r="M8" s="119"/>
      <c r="N8" s="121"/>
    </row>
    <row r="9" spans="1:14" x14ac:dyDescent="0.25">
      <c r="A9" s="113"/>
      <c r="B9" s="114"/>
      <c r="C9" s="114"/>
      <c r="D9" s="114"/>
      <c r="E9" s="114"/>
      <c r="F9" s="114"/>
      <c r="G9" s="113"/>
      <c r="H9" s="115"/>
      <c r="I9" s="116"/>
      <c r="J9" s="117"/>
      <c r="K9" s="118"/>
      <c r="L9" s="118"/>
      <c r="M9" s="119"/>
      <c r="N9" s="120"/>
    </row>
    <row r="10" spans="1:14" x14ac:dyDescent="0.25">
      <c r="A10" s="113"/>
      <c r="B10" s="114"/>
      <c r="C10" s="114"/>
      <c r="D10" s="114"/>
      <c r="E10" s="114"/>
      <c r="F10" s="114"/>
      <c r="G10" s="113"/>
      <c r="H10" s="115"/>
      <c r="I10" s="116"/>
      <c r="J10" s="117"/>
      <c r="K10" s="118"/>
      <c r="L10" s="118"/>
      <c r="M10" s="119"/>
      <c r="N10" s="121"/>
    </row>
    <row r="11" spans="1:14" x14ac:dyDescent="0.25">
      <c r="A11" s="113"/>
      <c r="B11" s="114"/>
      <c r="C11" s="114"/>
      <c r="D11" s="114"/>
      <c r="E11" s="114"/>
      <c r="F11" s="114"/>
      <c r="G11" s="113"/>
      <c r="H11" s="115"/>
      <c r="I11" s="116"/>
      <c r="J11" s="117"/>
      <c r="K11" s="118"/>
      <c r="L11" s="118"/>
      <c r="M11" s="119"/>
      <c r="N11" s="120"/>
    </row>
    <row r="12" spans="1:14" x14ac:dyDescent="0.25">
      <c r="A12" s="113"/>
      <c r="B12" s="114"/>
      <c r="C12" s="114"/>
      <c r="D12" s="114"/>
      <c r="E12" s="114"/>
      <c r="F12" s="114"/>
      <c r="G12" s="113"/>
      <c r="H12" s="115"/>
      <c r="I12" s="116"/>
      <c r="J12" s="117"/>
      <c r="K12" s="118"/>
      <c r="L12" s="118"/>
      <c r="M12" s="119"/>
      <c r="N12" s="121"/>
    </row>
    <row r="13" spans="1:14" x14ac:dyDescent="0.25">
      <c r="A13" s="113"/>
      <c r="B13" s="114"/>
      <c r="C13" s="114"/>
      <c r="D13" s="114"/>
      <c r="E13" s="114"/>
      <c r="F13" s="114"/>
      <c r="G13" s="113"/>
      <c r="H13" s="115"/>
      <c r="I13" s="116"/>
      <c r="J13" s="117"/>
      <c r="K13" s="118"/>
      <c r="L13" s="118"/>
      <c r="M13" s="119"/>
      <c r="N13" s="120"/>
    </row>
    <row r="14" spans="1:14" x14ac:dyDescent="0.25">
      <c r="A14" s="113"/>
      <c r="B14" s="114"/>
      <c r="C14" s="114"/>
      <c r="D14" s="114"/>
      <c r="E14" s="114"/>
      <c r="F14" s="114"/>
      <c r="G14" s="113"/>
      <c r="H14" s="115"/>
      <c r="I14" s="116"/>
      <c r="J14" s="117"/>
      <c r="K14" s="118"/>
      <c r="L14" s="118"/>
      <c r="M14" s="119"/>
      <c r="N14" s="121"/>
    </row>
    <row r="15" spans="1:14" x14ac:dyDescent="0.25">
      <c r="A15" s="113"/>
      <c r="B15" s="114"/>
      <c r="C15" s="114"/>
      <c r="D15" s="114"/>
      <c r="E15" s="114"/>
      <c r="F15" s="114"/>
      <c r="G15" s="113"/>
      <c r="H15" s="115"/>
      <c r="I15" s="116"/>
      <c r="J15" s="117"/>
      <c r="K15" s="118"/>
      <c r="L15" s="118"/>
      <c r="M15" s="119"/>
      <c r="N15" s="120"/>
    </row>
    <row r="16" spans="1:14" x14ac:dyDescent="0.25">
      <c r="A16" s="113"/>
      <c r="B16" s="114"/>
      <c r="C16" s="114"/>
      <c r="D16" s="114"/>
      <c r="E16" s="114"/>
      <c r="F16" s="114"/>
      <c r="G16" s="113"/>
      <c r="H16" s="115"/>
      <c r="I16" s="116"/>
      <c r="J16" s="117"/>
      <c r="K16" s="118"/>
      <c r="L16" s="118"/>
      <c r="M16" s="119"/>
      <c r="N16" s="122"/>
    </row>
    <row r="17" spans="1:14" x14ac:dyDescent="0.25">
      <c r="A17" s="113"/>
      <c r="B17" s="114"/>
      <c r="C17" s="114"/>
      <c r="D17" s="114"/>
      <c r="E17" s="114"/>
      <c r="F17" s="114"/>
      <c r="G17" s="113"/>
      <c r="H17" s="115"/>
      <c r="I17" s="116"/>
      <c r="J17" s="117"/>
      <c r="K17" s="118"/>
      <c r="L17" s="118"/>
      <c r="M17" s="119"/>
      <c r="N17" s="120"/>
    </row>
    <row r="18" spans="1:14" x14ac:dyDescent="0.25">
      <c r="A18" s="113"/>
      <c r="B18" s="114"/>
      <c r="C18" s="114"/>
      <c r="D18" s="114"/>
      <c r="E18" s="114"/>
      <c r="F18" s="114"/>
      <c r="G18" s="113"/>
      <c r="H18" s="115"/>
      <c r="I18" s="116"/>
      <c r="J18" s="117"/>
      <c r="K18" s="118"/>
      <c r="L18" s="118"/>
      <c r="M18" s="119"/>
      <c r="N18" s="121"/>
    </row>
    <row r="19" spans="1:14" x14ac:dyDescent="0.25">
      <c r="A19" s="113"/>
      <c r="B19" s="114"/>
      <c r="C19" s="114"/>
      <c r="D19" s="114"/>
      <c r="E19" s="114"/>
      <c r="F19" s="114"/>
      <c r="G19" s="113"/>
      <c r="H19" s="115"/>
      <c r="I19" s="116"/>
      <c r="J19" s="117"/>
      <c r="K19" s="118"/>
      <c r="L19" s="118"/>
      <c r="M19" s="119"/>
      <c r="N19" s="120"/>
    </row>
    <row r="20" spans="1:14" x14ac:dyDescent="0.25">
      <c r="A20" s="113"/>
      <c r="B20" s="114"/>
      <c r="C20" s="114"/>
      <c r="D20" s="114"/>
      <c r="E20" s="114"/>
      <c r="F20" s="114"/>
      <c r="G20" s="113"/>
      <c r="H20" s="115"/>
      <c r="I20" s="116"/>
      <c r="J20" s="117"/>
      <c r="K20" s="118"/>
      <c r="L20" s="118"/>
      <c r="M20" s="119"/>
      <c r="N20" s="121"/>
    </row>
    <row r="21" spans="1:14" x14ac:dyDescent="0.25">
      <c r="A21" s="113"/>
      <c r="B21" s="114"/>
      <c r="C21" s="114"/>
      <c r="D21" s="114"/>
      <c r="E21" s="114"/>
      <c r="F21" s="114"/>
      <c r="G21" s="113"/>
      <c r="H21" s="115"/>
      <c r="I21" s="116"/>
      <c r="J21" s="117"/>
      <c r="K21" s="118"/>
      <c r="L21" s="118"/>
      <c r="M21" s="119"/>
      <c r="N21" s="120"/>
    </row>
    <row r="22" spans="1:14" x14ac:dyDescent="0.25">
      <c r="A22" s="113"/>
      <c r="B22" s="114"/>
      <c r="C22" s="114"/>
      <c r="D22" s="114"/>
      <c r="E22" s="114"/>
      <c r="F22" s="114"/>
      <c r="G22" s="113"/>
      <c r="H22" s="115"/>
      <c r="I22" s="116"/>
      <c r="J22" s="117"/>
      <c r="K22" s="118"/>
      <c r="L22" s="118"/>
      <c r="M22" s="119"/>
      <c r="N22" s="121"/>
    </row>
    <row r="23" spans="1:14" x14ac:dyDescent="0.25">
      <c r="A23" s="113"/>
      <c r="B23" s="114"/>
      <c r="C23" s="114"/>
      <c r="D23" s="114"/>
      <c r="E23" s="114"/>
      <c r="F23" s="114"/>
      <c r="G23" s="113"/>
      <c r="H23" s="115"/>
      <c r="I23" s="116"/>
      <c r="J23" s="117"/>
      <c r="K23" s="118"/>
      <c r="L23" s="118"/>
      <c r="M23" s="119"/>
      <c r="N23" s="120"/>
    </row>
    <row r="24" spans="1:14" x14ac:dyDescent="0.25">
      <c r="A24" s="113"/>
      <c r="B24" s="114"/>
      <c r="C24" s="114"/>
      <c r="D24" s="114"/>
      <c r="E24" s="114"/>
      <c r="F24" s="114"/>
      <c r="G24" s="113"/>
      <c r="H24" s="115"/>
      <c r="I24" s="116"/>
      <c r="J24" s="117"/>
      <c r="K24" s="118"/>
      <c r="L24" s="118"/>
      <c r="M24" s="119"/>
      <c r="N24" s="122"/>
    </row>
    <row r="25" spans="1:14" x14ac:dyDescent="0.25">
      <c r="A25" s="113"/>
      <c r="B25" s="114"/>
      <c r="C25" s="114"/>
      <c r="D25" s="114"/>
      <c r="E25" s="114"/>
      <c r="F25" s="114"/>
      <c r="G25" s="113"/>
      <c r="H25" s="115"/>
      <c r="I25" s="116"/>
      <c r="J25" s="117"/>
      <c r="K25" s="118"/>
      <c r="L25" s="118"/>
      <c r="M25" s="119"/>
      <c r="N25" s="120"/>
    </row>
    <row r="26" spans="1:14" x14ac:dyDescent="0.25">
      <c r="A26" s="113"/>
      <c r="B26" s="114"/>
      <c r="C26" s="114"/>
      <c r="D26" s="114"/>
      <c r="E26" s="114"/>
      <c r="F26" s="114"/>
      <c r="G26" s="113"/>
      <c r="H26" s="115"/>
      <c r="I26" s="116"/>
      <c r="J26" s="117"/>
      <c r="K26" s="118"/>
      <c r="L26" s="118"/>
      <c r="M26" s="119"/>
      <c r="N26" s="121"/>
    </row>
    <row r="27" spans="1:14" x14ac:dyDescent="0.25">
      <c r="A27" s="113"/>
      <c r="B27" s="114"/>
      <c r="C27" s="114"/>
      <c r="D27" s="114"/>
      <c r="E27" s="114"/>
      <c r="F27" s="114"/>
      <c r="G27" s="113"/>
      <c r="H27" s="115"/>
      <c r="I27" s="116"/>
      <c r="J27" s="117"/>
      <c r="K27" s="118"/>
      <c r="L27" s="118"/>
      <c r="M27" s="119"/>
      <c r="N27" s="120"/>
    </row>
    <row r="28" spans="1:14" x14ac:dyDescent="0.25">
      <c r="A28" s="113"/>
      <c r="B28" s="114"/>
      <c r="C28" s="114"/>
      <c r="D28" s="114"/>
      <c r="E28" s="114"/>
      <c r="F28" s="114"/>
      <c r="G28" s="113"/>
      <c r="H28" s="115"/>
      <c r="I28" s="116"/>
      <c r="J28" s="117"/>
      <c r="K28" s="118"/>
      <c r="L28" s="118"/>
      <c r="M28" s="119"/>
      <c r="N28" s="121"/>
    </row>
    <row r="29" spans="1:14" x14ac:dyDescent="0.25">
      <c r="A29" s="112"/>
      <c r="B29" s="103"/>
      <c r="C29" s="103"/>
      <c r="D29" s="103"/>
      <c r="K29" s="103"/>
    </row>
    <row r="30" spans="1:14" x14ac:dyDescent="0.25">
      <c r="A30" s="113"/>
      <c r="B30" s="114"/>
      <c r="C30" s="114"/>
      <c r="D30" s="114"/>
      <c r="E30" s="114"/>
      <c r="F30" s="114"/>
      <c r="G30" s="113"/>
      <c r="H30" s="115"/>
      <c r="I30" s="116"/>
      <c r="J30" s="117"/>
      <c r="K30" s="118"/>
      <c r="L30" s="118"/>
      <c r="M30" s="119"/>
      <c r="N30" s="120"/>
    </row>
    <row r="31" spans="1:14" x14ac:dyDescent="0.25">
      <c r="A31" s="113"/>
      <c r="B31" s="114"/>
      <c r="C31" s="114"/>
      <c r="D31" s="114"/>
      <c r="E31" s="114"/>
      <c r="F31" s="114"/>
      <c r="G31" s="113"/>
      <c r="H31" s="115"/>
      <c r="I31" s="116"/>
      <c r="J31" s="117"/>
      <c r="K31" s="118"/>
      <c r="L31" s="118"/>
      <c r="M31" s="119"/>
      <c r="N31" s="121"/>
    </row>
    <row r="32" spans="1:14" x14ac:dyDescent="0.25">
      <c r="A32" s="113"/>
      <c r="B32" s="114"/>
      <c r="C32" s="114"/>
      <c r="D32" s="114"/>
      <c r="E32" s="114"/>
      <c r="F32" s="114"/>
      <c r="G32" s="113"/>
      <c r="H32" s="115"/>
      <c r="I32" s="116"/>
      <c r="J32" s="117"/>
      <c r="K32" s="118"/>
      <c r="L32" s="118"/>
      <c r="M32" s="119"/>
      <c r="N32" s="120"/>
    </row>
    <row r="33" spans="1:14" x14ac:dyDescent="0.25">
      <c r="A33" s="113"/>
      <c r="B33" s="114"/>
      <c r="C33" s="114"/>
      <c r="D33" s="114"/>
      <c r="E33" s="114"/>
      <c r="F33" s="114"/>
      <c r="G33" s="113"/>
      <c r="H33" s="115"/>
      <c r="I33" s="116"/>
      <c r="J33" s="117"/>
      <c r="K33" s="118"/>
      <c r="L33" s="118"/>
      <c r="M33" s="119"/>
      <c r="N33" s="121"/>
    </row>
    <row r="34" spans="1:14" x14ac:dyDescent="0.25">
      <c r="A34" s="113"/>
      <c r="B34" s="114"/>
      <c r="C34" s="114"/>
      <c r="D34" s="114"/>
      <c r="E34" s="114"/>
      <c r="F34" s="114"/>
      <c r="G34" s="113"/>
      <c r="H34" s="115"/>
      <c r="I34" s="116"/>
      <c r="J34" s="117"/>
      <c r="K34" s="118"/>
      <c r="L34" s="118"/>
      <c r="M34" s="119"/>
      <c r="N34" s="120"/>
    </row>
    <row r="35" spans="1:14" x14ac:dyDescent="0.25">
      <c r="A35" s="113"/>
      <c r="B35" s="114"/>
      <c r="C35" s="114"/>
      <c r="D35" s="114"/>
      <c r="E35" s="114"/>
      <c r="F35" s="114"/>
      <c r="G35" s="113"/>
      <c r="H35" s="115"/>
      <c r="I35" s="116"/>
      <c r="J35" s="117"/>
      <c r="K35" s="118"/>
      <c r="L35" s="118"/>
      <c r="M35" s="119"/>
      <c r="N35" s="121"/>
    </row>
    <row r="36" spans="1:14" x14ac:dyDescent="0.25">
      <c r="A36" s="113"/>
      <c r="B36" s="114"/>
      <c r="C36" s="114"/>
      <c r="D36" s="114"/>
      <c r="E36" s="114"/>
      <c r="F36" s="114"/>
      <c r="G36" s="113"/>
      <c r="H36" s="115"/>
      <c r="I36" s="116"/>
      <c r="J36" s="117"/>
      <c r="K36" s="118"/>
      <c r="L36" s="118"/>
      <c r="M36" s="119"/>
      <c r="N36" s="120"/>
    </row>
    <row r="37" spans="1:14" x14ac:dyDescent="0.25">
      <c r="A37" s="113"/>
      <c r="B37" s="114"/>
      <c r="C37" s="114"/>
      <c r="D37" s="114"/>
      <c r="E37" s="114"/>
      <c r="F37" s="114"/>
      <c r="G37" s="113"/>
      <c r="H37" s="115"/>
      <c r="I37" s="116"/>
      <c r="J37" s="117"/>
      <c r="K37" s="118"/>
      <c r="L37" s="118"/>
      <c r="M37" s="119"/>
      <c r="N37" s="121"/>
    </row>
    <row r="38" spans="1:14" x14ac:dyDescent="0.25">
      <c r="A38" s="113"/>
      <c r="B38" s="114"/>
      <c r="C38" s="114"/>
      <c r="D38" s="114"/>
      <c r="E38" s="114"/>
      <c r="F38" s="114"/>
      <c r="G38" s="113"/>
      <c r="H38" s="115"/>
      <c r="I38" s="116"/>
      <c r="J38" s="117"/>
      <c r="K38" s="118"/>
      <c r="L38" s="118"/>
      <c r="M38" s="119"/>
      <c r="N38" s="120"/>
    </row>
    <row r="39" spans="1:14" x14ac:dyDescent="0.25">
      <c r="A39" s="113"/>
      <c r="B39" s="114"/>
      <c r="C39" s="114"/>
      <c r="D39" s="114"/>
      <c r="E39" s="114"/>
      <c r="F39" s="114"/>
      <c r="G39" s="113"/>
      <c r="H39" s="115"/>
      <c r="I39" s="116"/>
      <c r="J39" s="117"/>
      <c r="K39" s="118"/>
      <c r="L39" s="118"/>
      <c r="M39" s="119"/>
      <c r="N39" s="121"/>
    </row>
    <row r="40" spans="1:14" x14ac:dyDescent="0.25">
      <c r="A40" s="113"/>
      <c r="B40" s="114"/>
      <c r="C40" s="114"/>
      <c r="D40" s="114"/>
      <c r="E40" s="114"/>
      <c r="F40" s="114"/>
      <c r="G40" s="113"/>
      <c r="H40" s="115"/>
      <c r="I40" s="116"/>
      <c r="J40" s="117"/>
      <c r="K40" s="118"/>
      <c r="L40" s="118"/>
      <c r="M40" s="119"/>
      <c r="N40" s="120"/>
    </row>
    <row r="41" spans="1:14" x14ac:dyDescent="0.25">
      <c r="A41" s="113"/>
      <c r="B41" s="114"/>
      <c r="C41" s="114"/>
      <c r="D41" s="114"/>
      <c r="E41" s="114"/>
      <c r="F41" s="114"/>
      <c r="G41" s="113"/>
      <c r="H41" s="115"/>
      <c r="I41" s="116"/>
      <c r="J41" s="117"/>
      <c r="K41" s="118"/>
      <c r="L41" s="118"/>
      <c r="M41" s="119"/>
      <c r="N41" s="121"/>
    </row>
    <row r="42" spans="1:14" x14ac:dyDescent="0.25">
      <c r="A42" s="113"/>
      <c r="B42" s="114"/>
      <c r="C42" s="114"/>
      <c r="D42" s="114"/>
      <c r="E42" s="114"/>
      <c r="F42" s="114"/>
      <c r="G42" s="113"/>
      <c r="H42" s="115"/>
      <c r="I42" s="116"/>
      <c r="J42" s="117"/>
      <c r="K42" s="118"/>
      <c r="L42" s="118"/>
      <c r="M42" s="119"/>
      <c r="N42" s="120"/>
    </row>
    <row r="43" spans="1:14" x14ac:dyDescent="0.25">
      <c r="A43" s="113"/>
      <c r="B43" s="114"/>
      <c r="C43" s="114"/>
      <c r="D43" s="114"/>
      <c r="E43" s="114"/>
      <c r="F43" s="114"/>
      <c r="G43" s="113"/>
      <c r="H43" s="115"/>
      <c r="I43" s="116"/>
      <c r="J43" s="117"/>
      <c r="K43" s="118"/>
      <c r="L43" s="118"/>
      <c r="M43" s="119"/>
      <c r="N43" s="121"/>
    </row>
    <row r="44" spans="1:14" x14ac:dyDescent="0.25">
      <c r="A44" s="113"/>
      <c r="B44" s="114"/>
      <c r="C44" s="114"/>
      <c r="D44" s="114"/>
      <c r="E44" s="114"/>
      <c r="F44" s="114"/>
      <c r="G44" s="113"/>
      <c r="H44" s="115"/>
      <c r="I44" s="116"/>
      <c r="J44" s="117"/>
      <c r="K44" s="118"/>
      <c r="L44" s="118"/>
      <c r="M44" s="119"/>
      <c r="N44" s="120"/>
    </row>
    <row r="45" spans="1:14" x14ac:dyDescent="0.25">
      <c r="A45" s="113"/>
      <c r="B45" s="114"/>
      <c r="C45" s="114"/>
      <c r="D45" s="114"/>
      <c r="E45" s="114"/>
      <c r="F45" s="114"/>
      <c r="G45" s="113"/>
      <c r="H45" s="115"/>
      <c r="I45" s="116"/>
      <c r="J45" s="117"/>
      <c r="K45" s="118"/>
      <c r="L45" s="118"/>
      <c r="M45" s="119"/>
      <c r="N45" s="121"/>
    </row>
    <row r="46" spans="1:14" x14ac:dyDescent="0.25">
      <c r="A46" s="113"/>
      <c r="B46" s="114"/>
      <c r="C46" s="114"/>
      <c r="D46" s="114"/>
      <c r="E46" s="114"/>
      <c r="F46" s="114"/>
      <c r="G46" s="113"/>
      <c r="H46" s="115"/>
      <c r="I46" s="116"/>
      <c r="J46" s="117"/>
      <c r="K46" s="118"/>
      <c r="L46" s="118"/>
      <c r="M46" s="119"/>
      <c r="N46" s="120"/>
    </row>
    <row r="47" spans="1:14" x14ac:dyDescent="0.25">
      <c r="A47" s="113"/>
      <c r="B47" s="114"/>
      <c r="C47" s="114"/>
      <c r="D47" s="114"/>
      <c r="E47" s="114"/>
      <c r="F47" s="114"/>
      <c r="G47" s="113"/>
      <c r="H47" s="115"/>
      <c r="I47" s="116"/>
      <c r="J47" s="117"/>
      <c r="K47" s="118"/>
      <c r="L47" s="118"/>
      <c r="M47" s="119"/>
      <c r="N47" s="121"/>
    </row>
    <row r="48" spans="1:14" x14ac:dyDescent="0.25">
      <c r="A48" s="113"/>
      <c r="B48" s="114"/>
      <c r="C48" s="114"/>
      <c r="D48" s="114"/>
      <c r="E48" s="114"/>
      <c r="F48" s="114"/>
      <c r="G48" s="113"/>
      <c r="H48" s="115"/>
      <c r="I48" s="116"/>
      <c r="J48" s="117"/>
      <c r="K48" s="118"/>
      <c r="L48" s="118"/>
      <c r="M48" s="119"/>
      <c r="N48" s="120"/>
    </row>
    <row r="49" spans="1:14" x14ac:dyDescent="0.25">
      <c r="A49" s="113"/>
      <c r="B49" s="114"/>
      <c r="C49" s="114"/>
      <c r="D49" s="114"/>
      <c r="E49" s="114"/>
      <c r="F49" s="114"/>
      <c r="G49" s="113"/>
      <c r="H49" s="115"/>
      <c r="I49" s="116"/>
      <c r="J49" s="117"/>
      <c r="K49" s="118"/>
      <c r="L49" s="118"/>
      <c r="M49" s="119"/>
      <c r="N49" s="121"/>
    </row>
    <row r="50" spans="1:14" x14ac:dyDescent="0.25">
      <c r="A50" s="113"/>
      <c r="B50" s="114"/>
      <c r="C50" s="114"/>
      <c r="D50" s="114"/>
      <c r="E50" s="114"/>
      <c r="F50" s="114"/>
      <c r="G50" s="113"/>
      <c r="H50" s="115"/>
      <c r="I50" s="116"/>
      <c r="J50" s="117"/>
      <c r="K50" s="118"/>
      <c r="L50" s="118"/>
      <c r="M50" s="119"/>
      <c r="N50" s="120"/>
    </row>
    <row r="51" spans="1:14" x14ac:dyDescent="0.25">
      <c r="A51" s="113"/>
      <c r="B51" s="114"/>
      <c r="C51" s="114"/>
      <c r="D51" s="114"/>
      <c r="E51" s="114"/>
      <c r="F51" s="114"/>
      <c r="G51" s="113"/>
      <c r="H51" s="115"/>
      <c r="I51" s="116"/>
      <c r="J51" s="117"/>
      <c r="K51" s="118"/>
      <c r="L51" s="118"/>
      <c r="M51" s="119"/>
      <c r="N51" s="121"/>
    </row>
    <row r="52" spans="1:14" x14ac:dyDescent="0.25">
      <c r="A52" s="113"/>
      <c r="B52" s="114"/>
      <c r="C52" s="114"/>
      <c r="D52" s="114"/>
      <c r="E52" s="114"/>
      <c r="F52" s="114"/>
      <c r="G52" s="113"/>
      <c r="H52" s="115"/>
      <c r="I52" s="116"/>
      <c r="J52" s="117"/>
      <c r="K52" s="118"/>
      <c r="L52" s="118"/>
      <c r="M52" s="119"/>
      <c r="N52" s="120"/>
    </row>
    <row r="53" spans="1:14" x14ac:dyDescent="0.25">
      <c r="A53" s="113"/>
      <c r="B53" s="114"/>
      <c r="C53" s="114"/>
      <c r="D53" s="114"/>
      <c r="E53" s="114"/>
      <c r="F53" s="114"/>
      <c r="G53" s="113"/>
      <c r="H53" s="115"/>
      <c r="I53" s="116"/>
      <c r="J53" s="117"/>
      <c r="K53" s="118"/>
      <c r="L53" s="118"/>
      <c r="M53" s="119"/>
      <c r="N53" s="121"/>
    </row>
    <row r="54" spans="1:14" x14ac:dyDescent="0.25">
      <c r="A54" s="113"/>
      <c r="B54" s="114"/>
      <c r="C54" s="114"/>
      <c r="D54" s="114"/>
      <c r="E54" s="114"/>
      <c r="F54" s="114"/>
      <c r="G54" s="113"/>
      <c r="H54" s="115"/>
      <c r="I54" s="116"/>
      <c r="J54" s="117"/>
      <c r="K54" s="118"/>
      <c r="L54" s="118"/>
      <c r="M54" s="119"/>
      <c r="N54" s="120"/>
    </row>
    <row r="55" spans="1:14" x14ac:dyDescent="0.25">
      <c r="A55" s="113"/>
      <c r="B55" s="114"/>
      <c r="C55" s="114"/>
      <c r="D55" s="114"/>
      <c r="E55" s="114"/>
      <c r="F55" s="114"/>
      <c r="G55" s="113"/>
      <c r="H55" s="115"/>
      <c r="I55" s="116"/>
      <c r="J55" s="117"/>
      <c r="K55" s="118"/>
      <c r="L55" s="118"/>
      <c r="M55" s="119"/>
      <c r="N55" s="12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J18" sqref="J18"/>
    </sheetView>
  </sheetViews>
  <sheetFormatPr baseColWidth="10" defaultRowHeight="15" x14ac:dyDescent="0.25"/>
  <cols>
    <col min="1" max="1" width="30" bestFit="1" customWidth="1"/>
    <col min="2" max="2" width="15.140625" bestFit="1" customWidth="1"/>
    <col min="9" max="9" width="15.140625" bestFit="1" customWidth="1"/>
  </cols>
  <sheetData>
    <row r="1" spans="1:26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 x14ac:dyDescent="0.25">
      <c r="A3" s="45">
        <v>5</v>
      </c>
      <c r="B3" s="53">
        <v>44021</v>
      </c>
      <c r="C3" s="54">
        <v>2992</v>
      </c>
      <c r="D3" s="43">
        <v>1596.3</v>
      </c>
      <c r="E3" s="55">
        <v>406.37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 x14ac:dyDescent="0.25">
      <c r="A4" s="45">
        <v>4.4000000000000004</v>
      </c>
      <c r="B4" s="53">
        <v>44021</v>
      </c>
      <c r="C4" s="54">
        <v>2992</v>
      </c>
      <c r="D4" s="55">
        <v>1429.3</v>
      </c>
      <c r="E4" s="55">
        <v>384.38</v>
      </c>
      <c r="F4" s="56">
        <f t="shared" ref="F4:F14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 x14ac:dyDescent="0.25">
      <c r="A5" s="45">
        <v>4</v>
      </c>
      <c r="B5" s="53">
        <v>44021</v>
      </c>
      <c r="C5" s="54">
        <v>2992</v>
      </c>
      <c r="D5" s="43">
        <v>1335.6</v>
      </c>
      <c r="E5" s="55">
        <v>343.32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x14ac:dyDescent="0.25">
      <c r="A6" s="45">
        <v>3.4</v>
      </c>
      <c r="B6" s="53">
        <v>44021</v>
      </c>
      <c r="C6" s="54">
        <v>2992</v>
      </c>
      <c r="D6" s="55">
        <v>1179.3</v>
      </c>
      <c r="E6" s="55">
        <v>307.99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 x14ac:dyDescent="0.25">
      <c r="A7" s="45">
        <v>3</v>
      </c>
      <c r="B7" s="53">
        <v>44021</v>
      </c>
      <c r="C7" s="54">
        <v>2992</v>
      </c>
      <c r="D7" s="43">
        <v>1032.5999999999999</v>
      </c>
      <c r="E7" s="55">
        <v>265.79000000000002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 x14ac:dyDescent="0.25">
      <c r="A8" s="45">
        <v>2.4</v>
      </c>
      <c r="B8" s="53">
        <v>44021</v>
      </c>
      <c r="C8" s="54">
        <v>2992</v>
      </c>
      <c r="D8" s="55">
        <v>811.97</v>
      </c>
      <c r="E8" s="55">
        <v>228.77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 x14ac:dyDescent="0.25">
      <c r="A9" s="45">
        <v>2</v>
      </c>
      <c r="B9" s="53">
        <v>44021</v>
      </c>
      <c r="C9" s="54">
        <v>2992</v>
      </c>
      <c r="D9" s="43">
        <v>697.47</v>
      </c>
      <c r="E9" s="55">
        <v>201.31</v>
      </c>
      <c r="F9" s="56">
        <f t="shared" si="0"/>
        <v>5.984</v>
      </c>
      <c r="G9" s="59" t="s">
        <v>70</v>
      </c>
      <c r="H9" s="59"/>
      <c r="I9" s="60">
        <f>SLOPE(F3:F15,D3:D15)</f>
        <v>9.1475693921086315E-3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 x14ac:dyDescent="0.25">
      <c r="A10" s="45">
        <v>1.4</v>
      </c>
      <c r="B10" s="53">
        <v>44021</v>
      </c>
      <c r="C10" s="54">
        <v>2992</v>
      </c>
      <c r="D10" s="43">
        <v>519.59</v>
      </c>
      <c r="E10" s="55">
        <v>134.72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-0.19556039268746783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 x14ac:dyDescent="0.25">
      <c r="A11" s="45">
        <v>1</v>
      </c>
      <c r="B11" s="53">
        <v>44021</v>
      </c>
      <c r="C11" s="54">
        <v>2992</v>
      </c>
      <c r="D11" s="43">
        <v>378.59</v>
      </c>
      <c r="E11" s="55">
        <v>105.91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 ht="15.75" thickBot="1" x14ac:dyDescent="0.3">
      <c r="A12" s="61">
        <v>0.4</v>
      </c>
      <c r="B12" s="53">
        <v>44021</v>
      </c>
      <c r="C12" s="54">
        <v>2992</v>
      </c>
      <c r="D12" s="61">
        <v>141.30000000000001</v>
      </c>
      <c r="E12" s="61">
        <v>41.707999999999998</v>
      </c>
      <c r="F12" s="56">
        <f t="shared" si="0"/>
        <v>1.1968000000000001</v>
      </c>
      <c r="G12" s="62" t="s">
        <v>72</v>
      </c>
      <c r="H12" s="62"/>
      <c r="I12" s="63">
        <f>SLOPE(F3:F15,E3:E15)</f>
        <v>3.5475075636319964E-2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 x14ac:dyDescent="0.25">
      <c r="A13" s="61">
        <v>0.2</v>
      </c>
      <c r="B13" s="53">
        <v>44021</v>
      </c>
      <c r="C13" s="54">
        <v>2992</v>
      </c>
      <c r="D13" s="61">
        <v>59.98</v>
      </c>
      <c r="E13" s="61">
        <v>21.881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-0.41133426955360353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W13" s="179" t="s">
        <v>186</v>
      </c>
      <c r="X13" s="180"/>
      <c r="Y13" s="180"/>
      <c r="Z13" s="181"/>
    </row>
    <row r="14" spans="1:26" x14ac:dyDescent="0.25">
      <c r="A14" s="61">
        <v>0.1</v>
      </c>
      <c r="B14" s="53">
        <v>44021</v>
      </c>
      <c r="C14" s="54">
        <v>2992</v>
      </c>
      <c r="D14" s="61">
        <v>25.242000000000001</v>
      </c>
      <c r="E14" s="61">
        <v>11.093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32" t="s">
        <v>121</v>
      </c>
      <c r="X14" s="20" t="s">
        <v>122</v>
      </c>
      <c r="Y14" s="20" t="s">
        <v>121</v>
      </c>
      <c r="Z14" s="133" t="s">
        <v>122</v>
      </c>
    </row>
    <row r="15" spans="1:26" ht="15.75" thickBot="1" x14ac:dyDescent="0.3">
      <c r="A15" s="61">
        <v>0</v>
      </c>
      <c r="B15" s="53">
        <v>44021</v>
      </c>
      <c r="C15" s="54">
        <v>2992</v>
      </c>
      <c r="D15" s="61">
        <v>0</v>
      </c>
      <c r="E15" s="61">
        <v>0</v>
      </c>
      <c r="F15" s="56">
        <f t="shared" ref="F15" si="1">A15/1000*C15</f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34"/>
      <c r="X15" s="41"/>
      <c r="Y15" s="41"/>
      <c r="Z15" s="135"/>
    </row>
    <row r="16" spans="1:26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 x14ac:dyDescent="0.25">
      <c r="A18" s="29" t="s">
        <v>203</v>
      </c>
      <c r="B18" s="72">
        <f>$B$3+H18</f>
        <v>44021.479166666664</v>
      </c>
      <c r="C18" s="45">
        <v>5</v>
      </c>
      <c r="D18" s="73">
        <v>377.63</v>
      </c>
      <c r="E18" s="74">
        <v>103.26</v>
      </c>
      <c r="F18" s="75">
        <f>((I$9*D18)+I$10)/C18/1000</f>
        <v>6.5176724737090299E-4</v>
      </c>
      <c r="G18" s="75">
        <f>((I$12*E18)+I$13)/C18/1000</f>
        <v>6.5036440813055914E-4</v>
      </c>
      <c r="H18" s="99">
        <v>0.47916666666666669</v>
      </c>
      <c r="I18" s="76">
        <f>jar_information!M3</f>
        <v>44020.5</v>
      </c>
      <c r="J18" s="77">
        <f t="shared" ref="J18" si="2">B18-I18</f>
        <v>0.97916666666424135</v>
      </c>
      <c r="K18" s="77">
        <f>J18*24</f>
        <v>23.499999999941792</v>
      </c>
      <c r="L18" s="78">
        <f>jar_information!H3</f>
        <v>1189.984962406015</v>
      </c>
      <c r="M18" s="77">
        <f>F18*L18</f>
        <v>0.77559322336013592</v>
      </c>
      <c r="N18" s="77">
        <f>M18*1.83</f>
        <v>1.4193355987490488</v>
      </c>
      <c r="O18" s="79">
        <f t="shared" ref="O18" si="3">N18*(12/(12+(16*2)))</f>
        <v>0.38709152693155874</v>
      </c>
      <c r="P18" s="80">
        <f>O18*(400/(400+L18))</f>
        <v>9.7382437213946904E-2</v>
      </c>
      <c r="Q18" s="81"/>
      <c r="R18" s="81">
        <f>Q18/314.7</f>
        <v>0</v>
      </c>
      <c r="S18" s="81">
        <f>R18/P18*100</f>
        <v>0</v>
      </c>
      <c r="T18" s="82">
        <f>F18*1000000</f>
        <v>651.76724737090296</v>
      </c>
      <c r="U18" s="7">
        <f>M18/L18*100</f>
        <v>6.5176724737090297E-2</v>
      </c>
      <c r="V18" s="93">
        <f>O18/K18</f>
        <v>1.6471979869468831E-2</v>
      </c>
      <c r="W18" s="100">
        <f t="shared" ref="W18" si="4">V18*24*5</f>
        <v>1.97663758433626</v>
      </c>
      <c r="X18" s="100">
        <f t="shared" ref="X18" si="5">V18*24*7</f>
        <v>2.7672926180707638</v>
      </c>
      <c r="Y18" s="101">
        <f t="shared" ref="Y18" si="6">W18*(400/(400+L18))</f>
        <v>0.49727201981713087</v>
      </c>
      <c r="Z18" s="101">
        <f t="shared" ref="Z18" si="7">X18*(400/(400+L18))</f>
        <v>0.69618082774398315</v>
      </c>
    </row>
    <row r="19" spans="1:26" x14ac:dyDescent="0.25">
      <c r="A19" s="29" t="s">
        <v>204</v>
      </c>
      <c r="B19" s="72">
        <f t="shared" ref="B19:B44" si="8">$B$3+H19</f>
        <v>44021.479166666664</v>
      </c>
      <c r="C19" s="45">
        <v>5</v>
      </c>
      <c r="D19" s="83">
        <v>197.48</v>
      </c>
      <c r="E19" s="84">
        <v>59.713000000000001</v>
      </c>
      <c r="F19" s="75">
        <f t="shared" ref="F19:F44" si="9">((I$9*D19)+I$10)/C19/1000</f>
        <v>3.2218032217322894E-4</v>
      </c>
      <c r="G19" s="75">
        <f t="shared" ref="G19:G44" si="10">((I$12*E19)+I$13)/C19/1000</f>
        <v>3.4139778438359406E-4</v>
      </c>
      <c r="H19" s="99">
        <v>0.47916666666666669</v>
      </c>
      <c r="I19" s="76">
        <f>jar_information!M4</f>
        <v>44020.5</v>
      </c>
      <c r="J19" s="77">
        <f t="shared" ref="J19:J44" si="11">B19-I19</f>
        <v>0.97916666666424135</v>
      </c>
      <c r="K19" s="77">
        <f t="shared" ref="K19:K44" si="12">J19*24</f>
        <v>23.499999999941792</v>
      </c>
      <c r="L19" s="78">
        <f>jar_information!H4</f>
        <v>1184.5645645645645</v>
      </c>
      <c r="M19" s="77">
        <f t="shared" ref="M19:M44" si="13">F19*L19</f>
        <v>0.38164339304640205</v>
      </c>
      <c r="N19" s="77">
        <f t="shared" ref="N19:N44" si="14">M19*1.83</f>
        <v>0.69840740927491574</v>
      </c>
      <c r="O19" s="79">
        <f t="shared" ref="O19:O44" si="15">N19*(12/(12+(16*2)))</f>
        <v>0.19047474798406791</v>
      </c>
      <c r="P19" s="80">
        <f t="shared" ref="P19:P44" si="16">O19*(400/(400+L19))</f>
        <v>4.808254639631173E-2</v>
      </c>
      <c r="Q19" s="81"/>
      <c r="R19" s="81">
        <f t="shared" ref="R19:R44" si="17">Q19/314.7</f>
        <v>0</v>
      </c>
      <c r="S19" s="81">
        <f t="shared" ref="S19:S44" si="18">R19/P19*100</f>
        <v>0</v>
      </c>
      <c r="T19" s="82">
        <f t="shared" ref="T19:T44" si="19">F19*1000000</f>
        <v>322.18032217322894</v>
      </c>
      <c r="U19" s="7">
        <f t="shared" ref="U19:U44" si="20">M19/L19*100</f>
        <v>3.2218032217322896E-2</v>
      </c>
      <c r="V19" s="93">
        <f t="shared" ref="V19:V44" si="21">O19/K19</f>
        <v>8.1053084248740304E-3</v>
      </c>
      <c r="W19" s="100">
        <f t="shared" ref="W19:W44" si="22">V19*24*5</f>
        <v>0.97263701098488364</v>
      </c>
      <c r="X19" s="100">
        <f t="shared" ref="X19:X44" si="23">V19*24*7</f>
        <v>1.3616918153788371</v>
      </c>
      <c r="Y19" s="101">
        <f t="shared" ref="Y19:Y44" si="24">W19*(400/(400+L19))</f>
        <v>0.24552789649241274</v>
      </c>
      <c r="Z19" s="101">
        <f t="shared" ref="Z19:Z44" si="25">X19*(400/(400+L19))</f>
        <v>0.34373905508937785</v>
      </c>
    </row>
    <row r="20" spans="1:26" x14ac:dyDescent="0.25">
      <c r="A20" s="29" t="s">
        <v>205</v>
      </c>
      <c r="B20" s="72">
        <f t="shared" si="8"/>
        <v>44021.479166666664</v>
      </c>
      <c r="C20" s="45">
        <v>5</v>
      </c>
      <c r="D20" s="83">
        <v>145.76</v>
      </c>
      <c r="E20" s="84">
        <v>45.295999999999999</v>
      </c>
      <c r="F20" s="75">
        <f t="shared" si="9"/>
        <v>2.2755786438125725E-4</v>
      </c>
      <c r="G20" s="75">
        <f t="shared" si="10"/>
        <v>2.3910895129382909E-4</v>
      </c>
      <c r="H20" s="99">
        <v>0.47916666666666669</v>
      </c>
      <c r="I20" s="76">
        <f>jar_information!M5</f>
        <v>44020.5</v>
      </c>
      <c r="J20" s="77">
        <f t="shared" si="11"/>
        <v>0.97916666666424135</v>
      </c>
      <c r="K20" s="77">
        <f t="shared" si="12"/>
        <v>23.499999999941792</v>
      </c>
      <c r="L20" s="78">
        <f>jar_information!H5</f>
        <v>1189.984962406015</v>
      </c>
      <c r="M20" s="77">
        <f t="shared" si="13"/>
        <v>0.27079043669092345</v>
      </c>
      <c r="N20" s="77">
        <f t="shared" si="14"/>
        <v>0.49554649914438992</v>
      </c>
      <c r="O20" s="79">
        <f t="shared" si="15"/>
        <v>0.13514904522119725</v>
      </c>
      <c r="P20" s="80">
        <f t="shared" si="16"/>
        <v>3.40000813634578E-2</v>
      </c>
      <c r="Q20" s="81"/>
      <c r="R20" s="81">
        <f t="shared" si="17"/>
        <v>0</v>
      </c>
      <c r="S20" s="81">
        <f t="shared" si="18"/>
        <v>0</v>
      </c>
      <c r="T20" s="82">
        <f t="shared" si="19"/>
        <v>227.55786438125725</v>
      </c>
      <c r="U20" s="7">
        <f t="shared" si="20"/>
        <v>2.2755786438125723E-2</v>
      </c>
      <c r="V20" s="93">
        <f t="shared" si="21"/>
        <v>5.7510232009162551E-3</v>
      </c>
      <c r="W20" s="100">
        <f t="shared" si="22"/>
        <v>0.69012278410995054</v>
      </c>
      <c r="X20" s="100">
        <f t="shared" si="23"/>
        <v>0.96617189775393075</v>
      </c>
      <c r="Y20" s="101">
        <f t="shared" si="24"/>
        <v>0.17361743675000174</v>
      </c>
      <c r="Z20" s="101">
        <f t="shared" si="25"/>
        <v>0.24306441145000243</v>
      </c>
    </row>
    <row r="21" spans="1:26" x14ac:dyDescent="0.25">
      <c r="A21" s="29" t="s">
        <v>206</v>
      </c>
      <c r="B21" s="72">
        <f t="shared" si="8"/>
        <v>44021.479166666664</v>
      </c>
      <c r="C21" s="45">
        <v>5</v>
      </c>
      <c r="D21" s="83">
        <v>459.49</v>
      </c>
      <c r="E21" s="84">
        <v>121.12</v>
      </c>
      <c r="F21" s="75">
        <f t="shared" si="9"/>
        <v>8.0153125345850556E-4</v>
      </c>
      <c r="G21" s="75">
        <f t="shared" si="10"/>
        <v>7.77081378303494E-4</v>
      </c>
      <c r="H21" s="99">
        <v>0.47916666666666669</v>
      </c>
      <c r="I21" s="76">
        <f>jar_information!M6</f>
        <v>44020.5</v>
      </c>
      <c r="J21" s="77">
        <f t="shared" si="11"/>
        <v>0.97916666666424135</v>
      </c>
      <c r="K21" s="77">
        <f t="shared" si="12"/>
        <v>23.499999999941792</v>
      </c>
      <c r="L21" s="78">
        <f>jar_information!H6</f>
        <v>1184.5645645645645</v>
      </c>
      <c r="M21" s="77">
        <f t="shared" si="13"/>
        <v>0.94946552023796427</v>
      </c>
      <c r="N21" s="77">
        <f t="shared" si="14"/>
        <v>1.7375219020354746</v>
      </c>
      <c r="O21" s="79">
        <f t="shared" si="15"/>
        <v>0.47386960964603853</v>
      </c>
      <c r="P21" s="80">
        <f t="shared" si="16"/>
        <v>0.11962140773386715</v>
      </c>
      <c r="Q21" s="81"/>
      <c r="R21" s="81">
        <f t="shared" si="17"/>
        <v>0</v>
      </c>
      <c r="S21" s="81">
        <f t="shared" si="18"/>
        <v>0</v>
      </c>
      <c r="T21" s="82">
        <f t="shared" si="19"/>
        <v>801.5312534585056</v>
      </c>
      <c r="U21" s="7">
        <f t="shared" si="20"/>
        <v>8.0153125345850562E-2</v>
      </c>
      <c r="V21" s="93">
        <f t="shared" si="21"/>
        <v>2.0164664240306905E-2</v>
      </c>
      <c r="W21" s="100">
        <f t="shared" si="22"/>
        <v>2.4197597088368288</v>
      </c>
      <c r="X21" s="100">
        <f t="shared" si="23"/>
        <v>3.3876635923715601</v>
      </c>
      <c r="Y21" s="101">
        <f t="shared" si="24"/>
        <v>0.6108327203446644</v>
      </c>
      <c r="Z21" s="101">
        <f t="shared" si="25"/>
        <v>0.8551658084825301</v>
      </c>
    </row>
    <row r="22" spans="1:26" x14ac:dyDescent="0.25">
      <c r="A22" s="29" t="s">
        <v>207</v>
      </c>
      <c r="B22" s="72">
        <f t="shared" si="8"/>
        <v>44021.479166666664</v>
      </c>
      <c r="C22" s="45">
        <v>5</v>
      </c>
      <c r="D22" s="83">
        <v>338.2</v>
      </c>
      <c r="E22" s="84">
        <v>92.346000000000004</v>
      </c>
      <c r="F22" s="75">
        <f t="shared" si="9"/>
        <v>5.7962951514473429E-4</v>
      </c>
      <c r="G22" s="75">
        <f t="shared" si="10"/>
        <v>5.7292941303160004E-4</v>
      </c>
      <c r="H22" s="99">
        <v>0.47916666666666669</v>
      </c>
      <c r="I22" s="76">
        <f>jar_information!M7</f>
        <v>44020.5</v>
      </c>
      <c r="J22" s="77">
        <f t="shared" si="11"/>
        <v>0.97916666666424135</v>
      </c>
      <c r="K22" s="77">
        <f t="shared" si="12"/>
        <v>23.499999999941792</v>
      </c>
      <c r="L22" s="78">
        <f>jar_information!H7</f>
        <v>1184.5645645645645</v>
      </c>
      <c r="M22" s="77">
        <f t="shared" si="13"/>
        <v>0.68660858421619186</v>
      </c>
      <c r="N22" s="77">
        <f t="shared" si="14"/>
        <v>1.2564937091156312</v>
      </c>
      <c r="O22" s="79">
        <f t="shared" si="15"/>
        <v>0.34268010248608122</v>
      </c>
      <c r="P22" s="80">
        <f t="shared" si="16"/>
        <v>8.6504547722294697E-2</v>
      </c>
      <c r="Q22" s="81"/>
      <c r="R22" s="81">
        <f t="shared" si="17"/>
        <v>0</v>
      </c>
      <c r="S22" s="81">
        <f t="shared" si="18"/>
        <v>0</v>
      </c>
      <c r="T22" s="82">
        <f t="shared" si="19"/>
        <v>579.62951514473434</v>
      </c>
      <c r="U22" s="7">
        <f t="shared" si="20"/>
        <v>5.7962951514473428E-2</v>
      </c>
      <c r="V22" s="93">
        <f t="shared" si="21"/>
        <v>1.4582132020720426E-2</v>
      </c>
      <c r="W22" s="100">
        <f t="shared" si="22"/>
        <v>1.7498558424864514</v>
      </c>
      <c r="X22" s="100">
        <f t="shared" si="23"/>
        <v>2.4497981794810317</v>
      </c>
      <c r="Y22" s="101">
        <f t="shared" si="24"/>
        <v>0.44172535007238628</v>
      </c>
      <c r="Z22" s="101">
        <f t="shared" si="25"/>
        <v>0.61841549010134078</v>
      </c>
    </row>
    <row r="23" spans="1:26" x14ac:dyDescent="0.25">
      <c r="A23" s="29" t="s">
        <v>208</v>
      </c>
      <c r="B23" s="72">
        <f t="shared" si="8"/>
        <v>44021.479166666664</v>
      </c>
      <c r="C23" s="45">
        <v>5</v>
      </c>
      <c r="D23" s="83">
        <v>276.52999999999997</v>
      </c>
      <c r="E23" s="84">
        <v>76.311000000000007</v>
      </c>
      <c r="F23" s="75">
        <f t="shared" si="9"/>
        <v>4.6680339426246643E-4</v>
      </c>
      <c r="G23" s="75">
        <f t="shared" si="10"/>
        <v>4.5916084546592184E-4</v>
      </c>
      <c r="H23" s="99">
        <v>0.47916666666666669</v>
      </c>
      <c r="I23" s="76">
        <f>jar_information!M8</f>
        <v>44020.5</v>
      </c>
      <c r="J23" s="77">
        <f t="shared" si="11"/>
        <v>0.97916666666424135</v>
      </c>
      <c r="K23" s="77">
        <f t="shared" si="12"/>
        <v>23.499999999941792</v>
      </c>
      <c r="L23" s="78">
        <f>jar_information!H8</f>
        <v>1189.984962406015</v>
      </c>
      <c r="M23" s="77">
        <f t="shared" si="13"/>
        <v>0.55548901957242136</v>
      </c>
      <c r="N23" s="77">
        <f t="shared" si="14"/>
        <v>1.0165449058175311</v>
      </c>
      <c r="O23" s="79">
        <f t="shared" si="15"/>
        <v>0.27723951976841754</v>
      </c>
      <c r="P23" s="80">
        <f t="shared" si="16"/>
        <v>6.9746450771179622E-2</v>
      </c>
      <c r="Q23" s="81"/>
      <c r="R23" s="81">
        <f t="shared" si="17"/>
        <v>0</v>
      </c>
      <c r="S23" s="81">
        <f t="shared" si="18"/>
        <v>0</v>
      </c>
      <c r="T23" s="82">
        <f t="shared" si="19"/>
        <v>466.80339426246644</v>
      </c>
      <c r="U23" s="7">
        <f t="shared" si="20"/>
        <v>4.6680339426246643E-2</v>
      </c>
      <c r="V23" s="93">
        <f t="shared" si="21"/>
        <v>1.1797426373153373E-2</v>
      </c>
      <c r="W23" s="100">
        <f t="shared" si="22"/>
        <v>1.415691164778405</v>
      </c>
      <c r="X23" s="100">
        <f t="shared" si="23"/>
        <v>1.9819676306897667</v>
      </c>
      <c r="Y23" s="101">
        <f t="shared" si="24"/>
        <v>0.35615208904520373</v>
      </c>
      <c r="Z23" s="101">
        <f t="shared" si="25"/>
        <v>0.49861292466328516</v>
      </c>
    </row>
    <row r="24" spans="1:26" x14ac:dyDescent="0.25">
      <c r="A24" s="29" t="s">
        <v>209</v>
      </c>
      <c r="B24" s="72">
        <f t="shared" si="8"/>
        <v>44021.479166666664</v>
      </c>
      <c r="C24" s="45">
        <v>5</v>
      </c>
      <c r="D24" s="83">
        <v>846.88</v>
      </c>
      <c r="E24" s="84">
        <v>224.05</v>
      </c>
      <c r="F24" s="75">
        <f t="shared" si="9"/>
        <v>1.510266634820298E-3</v>
      </c>
      <c r="G24" s="75">
        <f t="shared" si="10"/>
        <v>1.507371285352777E-3</v>
      </c>
      <c r="H24" s="99">
        <v>0.47916666666666669</v>
      </c>
      <c r="I24" s="76">
        <f>jar_information!M9</f>
        <v>44020.5</v>
      </c>
      <c r="J24" s="77">
        <f t="shared" si="11"/>
        <v>0.97916666666424135</v>
      </c>
      <c r="K24" s="77">
        <f t="shared" si="12"/>
        <v>23.499999999941792</v>
      </c>
      <c r="L24" s="78">
        <f>jar_information!H9</f>
        <v>1152.3809523809523</v>
      </c>
      <c r="M24" s="77">
        <f t="shared" si="13"/>
        <v>1.7404025029833909</v>
      </c>
      <c r="N24" s="77">
        <f t="shared" si="14"/>
        <v>3.1849365804596057</v>
      </c>
      <c r="O24" s="79">
        <f t="shared" si="15"/>
        <v>0.86861906739807426</v>
      </c>
      <c r="P24" s="80">
        <f t="shared" si="16"/>
        <v>0.22381595601668172</v>
      </c>
      <c r="Q24" s="81"/>
      <c r="R24" s="81">
        <f t="shared" si="17"/>
        <v>0</v>
      </c>
      <c r="S24" s="81">
        <f t="shared" si="18"/>
        <v>0</v>
      </c>
      <c r="T24" s="82">
        <f t="shared" si="19"/>
        <v>1510.2666348202981</v>
      </c>
      <c r="U24" s="7">
        <f t="shared" si="20"/>
        <v>0.15102666348202981</v>
      </c>
      <c r="V24" s="93">
        <f t="shared" si="21"/>
        <v>3.6962513506392583E-2</v>
      </c>
      <c r="W24" s="100">
        <f t="shared" si="22"/>
        <v>4.4355016207671101</v>
      </c>
      <c r="X24" s="100">
        <f t="shared" si="23"/>
        <v>6.2097022690739543</v>
      </c>
      <c r="Y24" s="101">
        <f t="shared" si="24"/>
        <v>1.1428899881731205</v>
      </c>
      <c r="Z24" s="101">
        <f t="shared" si="25"/>
        <v>1.6000459834423686</v>
      </c>
    </row>
    <row r="25" spans="1:26" x14ac:dyDescent="0.25">
      <c r="A25" s="29" t="s">
        <v>210</v>
      </c>
      <c r="B25" s="72">
        <f t="shared" si="8"/>
        <v>44021.479166666664</v>
      </c>
      <c r="C25" s="45">
        <v>5</v>
      </c>
      <c r="D25" s="83">
        <v>740.7</v>
      </c>
      <c r="E25" s="84">
        <v>201.52</v>
      </c>
      <c r="F25" s="75">
        <f t="shared" si="9"/>
        <v>1.3160088512094792E-3</v>
      </c>
      <c r="G25" s="75">
        <f t="shared" si="10"/>
        <v>1.3475205945355194E-3</v>
      </c>
      <c r="H25" s="99">
        <v>0.47916666666666669</v>
      </c>
      <c r="I25" s="76">
        <f>jar_information!M10</f>
        <v>44020.5</v>
      </c>
      <c r="J25" s="77">
        <f t="shared" si="11"/>
        <v>0.97916666666424135</v>
      </c>
      <c r="K25" s="77">
        <f t="shared" si="12"/>
        <v>23.499999999941792</v>
      </c>
      <c r="L25" s="78">
        <f>jar_information!H10</f>
        <v>1189.984962406015</v>
      </c>
      <c r="M25" s="77">
        <f t="shared" si="13"/>
        <v>1.5660307433324951</v>
      </c>
      <c r="N25" s="77">
        <f t="shared" si="14"/>
        <v>2.8658362602984662</v>
      </c>
      <c r="O25" s="79">
        <f t="shared" si="15"/>
        <v>0.78159170735412709</v>
      </c>
      <c r="P25" s="80">
        <f t="shared" si="16"/>
        <v>0.1966287042542586</v>
      </c>
      <c r="Q25" s="81"/>
      <c r="R25" s="81">
        <f t="shared" si="17"/>
        <v>0</v>
      </c>
      <c r="S25" s="81">
        <f t="shared" si="18"/>
        <v>0</v>
      </c>
      <c r="T25" s="82">
        <f t="shared" si="19"/>
        <v>1316.0088512094792</v>
      </c>
      <c r="U25" s="7">
        <f t="shared" si="20"/>
        <v>0.13160088512094792</v>
      </c>
      <c r="V25" s="93">
        <f t="shared" si="21"/>
        <v>3.3259221589619706E-2</v>
      </c>
      <c r="W25" s="100">
        <f t="shared" si="22"/>
        <v>3.9911065907543648</v>
      </c>
      <c r="X25" s="100">
        <f t="shared" si="23"/>
        <v>5.5875492270561109</v>
      </c>
      <c r="Y25" s="101">
        <f t="shared" si="24"/>
        <v>1.0040614685348714</v>
      </c>
      <c r="Z25" s="101">
        <f t="shared" si="25"/>
        <v>1.4056860559488202</v>
      </c>
    </row>
    <row r="26" spans="1:26" x14ac:dyDescent="0.25">
      <c r="A26" s="29" t="s">
        <v>211</v>
      </c>
      <c r="B26" s="72">
        <f t="shared" si="8"/>
        <v>44021.479166666664</v>
      </c>
      <c r="C26" s="45">
        <v>5</v>
      </c>
      <c r="D26" s="83">
        <v>304.31</v>
      </c>
      <c r="E26" s="84">
        <v>88.760999999999996</v>
      </c>
      <c r="F26" s="75">
        <f t="shared" si="9"/>
        <v>5.1762728980502199E-4</v>
      </c>
      <c r="G26" s="75">
        <f t="shared" si="10"/>
        <v>5.4749378380035852E-4</v>
      </c>
      <c r="H26" s="99">
        <v>0.47916666666666669</v>
      </c>
      <c r="I26" s="76">
        <f>jar_information!M11</f>
        <v>44020.5</v>
      </c>
      <c r="J26" s="77">
        <f t="shared" si="11"/>
        <v>0.97916666666424135</v>
      </c>
      <c r="K26" s="77">
        <f t="shared" si="12"/>
        <v>23.499999999941792</v>
      </c>
      <c r="L26" s="78">
        <f>jar_information!H11</f>
        <v>1184.5645645645645</v>
      </c>
      <c r="M26" s="77">
        <f t="shared" si="13"/>
        <v>0.61316294515462155</v>
      </c>
      <c r="N26" s="77">
        <f t="shared" si="14"/>
        <v>1.1220881896329575</v>
      </c>
      <c r="O26" s="79">
        <f t="shared" si="15"/>
        <v>0.30602405171807928</v>
      </c>
      <c r="P26" s="80">
        <f t="shared" si="16"/>
        <v>7.7251267272198318E-2</v>
      </c>
      <c r="Q26" s="81"/>
      <c r="R26" s="81">
        <f t="shared" si="17"/>
        <v>0</v>
      </c>
      <c r="S26" s="81">
        <f t="shared" si="18"/>
        <v>0</v>
      </c>
      <c r="T26" s="82">
        <f t="shared" si="19"/>
        <v>517.62728980502197</v>
      </c>
      <c r="U26" s="7">
        <f t="shared" si="20"/>
        <v>5.1762728980502201E-2</v>
      </c>
      <c r="V26" s="93">
        <f t="shared" si="21"/>
        <v>1.3022300073142012E-2</v>
      </c>
      <c r="W26" s="100">
        <f t="shared" si="22"/>
        <v>1.5626760087770415</v>
      </c>
      <c r="X26" s="100">
        <f t="shared" si="23"/>
        <v>2.1877464122878578</v>
      </c>
      <c r="Y26" s="101">
        <f t="shared" si="24"/>
        <v>0.39447455628454298</v>
      </c>
      <c r="Z26" s="101">
        <f t="shared" si="25"/>
        <v>0.5522643787983601</v>
      </c>
    </row>
    <row r="27" spans="1:26" x14ac:dyDescent="0.25">
      <c r="A27" s="29" t="s">
        <v>212</v>
      </c>
      <c r="B27" s="72">
        <f t="shared" si="8"/>
        <v>44021.479166666664</v>
      </c>
      <c r="C27" s="45">
        <v>5</v>
      </c>
      <c r="D27" s="83">
        <v>464.33</v>
      </c>
      <c r="E27" s="84">
        <v>133.32</v>
      </c>
      <c r="F27" s="75">
        <f t="shared" si="9"/>
        <v>8.1038610063006652E-4</v>
      </c>
      <c r="G27" s="75">
        <f t="shared" si="10"/>
        <v>8.6364056285611484E-4</v>
      </c>
      <c r="H27" s="99">
        <v>0.47916666666666669</v>
      </c>
      <c r="I27" s="76">
        <f>jar_information!M12</f>
        <v>44020.5</v>
      </c>
      <c r="J27" s="77">
        <f t="shared" si="11"/>
        <v>0.97916666666424135</v>
      </c>
      <c r="K27" s="77">
        <f t="shared" si="12"/>
        <v>23.499999999941792</v>
      </c>
      <c r="L27" s="78">
        <f>jar_information!H12</f>
        <v>1184.5645645645645</v>
      </c>
      <c r="M27" s="77">
        <f t="shared" si="13"/>
        <v>0.95995465842203009</v>
      </c>
      <c r="N27" s="77">
        <f t="shared" si="14"/>
        <v>1.7567170249123152</v>
      </c>
      <c r="O27" s="79">
        <f t="shared" si="15"/>
        <v>0.47910464315790413</v>
      </c>
      <c r="P27" s="80">
        <f t="shared" si="16"/>
        <v>0.1209429148857841</v>
      </c>
      <c r="Q27" s="81"/>
      <c r="R27" s="81">
        <f t="shared" si="17"/>
        <v>0</v>
      </c>
      <c r="S27" s="81">
        <f t="shared" si="18"/>
        <v>0</v>
      </c>
      <c r="T27" s="82">
        <f t="shared" si="19"/>
        <v>810.38610063006649</v>
      </c>
      <c r="U27" s="7">
        <f t="shared" si="20"/>
        <v>8.1038610063006652E-2</v>
      </c>
      <c r="V27" s="93">
        <f t="shared" si="21"/>
        <v>2.03874316237911E-2</v>
      </c>
      <c r="W27" s="100">
        <f t="shared" si="22"/>
        <v>2.4464917948549321</v>
      </c>
      <c r="X27" s="100">
        <f t="shared" si="23"/>
        <v>3.4250885127969046</v>
      </c>
      <c r="Y27" s="101">
        <f t="shared" si="24"/>
        <v>0.6175808419714911</v>
      </c>
      <c r="Z27" s="101">
        <f t="shared" si="25"/>
        <v>0.86461317876008748</v>
      </c>
    </row>
    <row r="28" spans="1:26" x14ac:dyDescent="0.25">
      <c r="A28" s="29" t="s">
        <v>213</v>
      </c>
      <c r="B28" s="72">
        <f t="shared" si="8"/>
        <v>44021.479166666664</v>
      </c>
      <c r="C28" s="45">
        <v>5</v>
      </c>
      <c r="D28" s="83">
        <v>432.68</v>
      </c>
      <c r="E28" s="84">
        <v>112.37</v>
      </c>
      <c r="F28" s="75">
        <f t="shared" si="9"/>
        <v>7.5248198637801903E-4</v>
      </c>
      <c r="G28" s="75">
        <f t="shared" si="10"/>
        <v>7.1499999593993416E-4</v>
      </c>
      <c r="H28" s="99">
        <v>0.47916666666666669</v>
      </c>
      <c r="I28" s="76">
        <f>jar_information!M13</f>
        <v>44020.5</v>
      </c>
      <c r="J28" s="77">
        <f t="shared" si="11"/>
        <v>0.97916666666424135</v>
      </c>
      <c r="K28" s="77">
        <f t="shared" si="12"/>
        <v>23.499999999941792</v>
      </c>
      <c r="L28" s="78">
        <f>jar_information!H13</f>
        <v>1173.7724550898204</v>
      </c>
      <c r="M28" s="77">
        <f t="shared" si="13"/>
        <v>0.88324262856179214</v>
      </c>
      <c r="N28" s="77">
        <f t="shared" si="14"/>
        <v>1.6163340102680797</v>
      </c>
      <c r="O28" s="79">
        <f t="shared" si="15"/>
        <v>0.44081836643674899</v>
      </c>
      <c r="P28" s="80">
        <f t="shared" si="16"/>
        <v>0.11204119503072381</v>
      </c>
      <c r="Q28" s="81"/>
      <c r="R28" s="81">
        <f t="shared" si="17"/>
        <v>0</v>
      </c>
      <c r="S28" s="81">
        <f t="shared" si="18"/>
        <v>0</v>
      </c>
      <c r="T28" s="82">
        <f t="shared" si="19"/>
        <v>752.48198637801897</v>
      </c>
      <c r="U28" s="7">
        <f t="shared" si="20"/>
        <v>7.5248198637801897E-2</v>
      </c>
      <c r="V28" s="93">
        <f t="shared" si="21"/>
        <v>1.8758228359057057E-2</v>
      </c>
      <c r="W28" s="100">
        <f t="shared" si="22"/>
        <v>2.2509874030868469</v>
      </c>
      <c r="X28" s="100">
        <f t="shared" si="23"/>
        <v>3.1513823643215857</v>
      </c>
      <c r="Y28" s="101">
        <f t="shared" si="24"/>
        <v>0.57212525122213442</v>
      </c>
      <c r="Z28" s="101">
        <f t="shared" si="25"/>
        <v>0.80097535171098821</v>
      </c>
    </row>
    <row r="29" spans="1:26" x14ac:dyDescent="0.25">
      <c r="A29" s="29" t="s">
        <v>214</v>
      </c>
      <c r="B29" s="72">
        <f t="shared" si="8"/>
        <v>44021.479166666664</v>
      </c>
      <c r="C29" s="45">
        <v>5</v>
      </c>
      <c r="D29" s="83">
        <v>460.88</v>
      </c>
      <c r="E29" s="84">
        <v>123.94</v>
      </c>
      <c r="F29" s="75">
        <f t="shared" si="9"/>
        <v>8.0407427774951165E-4</v>
      </c>
      <c r="G29" s="75">
        <f t="shared" si="10"/>
        <v>7.9708932096237849E-4</v>
      </c>
      <c r="H29" s="99">
        <v>0.47916666666666669</v>
      </c>
      <c r="I29" s="76">
        <f>jar_information!M14</f>
        <v>44020.5</v>
      </c>
      <c r="J29" s="77">
        <f t="shared" si="11"/>
        <v>0.97916666666424135</v>
      </c>
      <c r="K29" s="77">
        <f t="shared" si="12"/>
        <v>23.499999999941792</v>
      </c>
      <c r="L29" s="78">
        <f>jar_information!H14</f>
        <v>1173.7724550898204</v>
      </c>
      <c r="M29" s="77">
        <f t="shared" si="13"/>
        <v>0.94380023906861843</v>
      </c>
      <c r="N29" s="77">
        <f t="shared" si="14"/>
        <v>1.7271544374955718</v>
      </c>
      <c r="O29" s="79">
        <f t="shared" si="15"/>
        <v>0.47104211931697409</v>
      </c>
      <c r="P29" s="80">
        <f t="shared" si="16"/>
        <v>0.11972305597128784</v>
      </c>
      <c r="Q29" s="81"/>
      <c r="R29" s="81">
        <f t="shared" si="17"/>
        <v>0</v>
      </c>
      <c r="S29" s="81">
        <f t="shared" si="18"/>
        <v>0</v>
      </c>
      <c r="T29" s="82">
        <f t="shared" si="19"/>
        <v>804.07427774951168</v>
      </c>
      <c r="U29" s="7">
        <f t="shared" si="20"/>
        <v>8.0407427774951162E-2</v>
      </c>
      <c r="V29" s="93">
        <f t="shared" si="21"/>
        <v>2.0044345502899609E-2</v>
      </c>
      <c r="W29" s="100">
        <f t="shared" si="22"/>
        <v>2.4053214603479529</v>
      </c>
      <c r="X29" s="100">
        <f t="shared" si="23"/>
        <v>3.3674500444871343</v>
      </c>
      <c r="Y29" s="101">
        <f t="shared" si="24"/>
        <v>0.61135177517404782</v>
      </c>
      <c r="Z29" s="101">
        <f t="shared" si="25"/>
        <v>0.85589248524366701</v>
      </c>
    </row>
    <row r="30" spans="1:26" x14ac:dyDescent="0.25">
      <c r="A30" t="s">
        <v>215</v>
      </c>
      <c r="B30" s="72">
        <f t="shared" si="8"/>
        <v>44021.479166666664</v>
      </c>
      <c r="C30" s="45">
        <v>5</v>
      </c>
      <c r="D30" s="83">
        <v>541.1</v>
      </c>
      <c r="E30" s="84">
        <v>139.04</v>
      </c>
      <c r="F30" s="75">
        <f t="shared" si="9"/>
        <v>9.5083788107650261E-4</v>
      </c>
      <c r="G30" s="75">
        <f t="shared" si="10"/>
        <v>9.0422404938406478E-4</v>
      </c>
      <c r="H30" s="99">
        <v>0.47916666666666669</v>
      </c>
      <c r="I30" s="76">
        <f>jar_information!M15</f>
        <v>44020.5</v>
      </c>
      <c r="J30" s="77">
        <f t="shared" si="11"/>
        <v>0.97916666666424135</v>
      </c>
      <c r="K30" s="77">
        <f t="shared" si="12"/>
        <v>23.499999999941792</v>
      </c>
      <c r="L30" s="78">
        <f>jar_information!H15</f>
        <v>1168.4005979073243</v>
      </c>
      <c r="M30" s="77">
        <f t="shared" si="13"/>
        <v>1.1109595487627189</v>
      </c>
      <c r="N30" s="77">
        <f t="shared" si="14"/>
        <v>2.0330559742357757</v>
      </c>
      <c r="O30" s="79">
        <f t="shared" si="15"/>
        <v>0.55446981115521154</v>
      </c>
      <c r="P30" s="80">
        <f t="shared" si="16"/>
        <v>0.1414102524304125</v>
      </c>
      <c r="Q30" s="81"/>
      <c r="R30" s="81">
        <f t="shared" si="17"/>
        <v>0</v>
      </c>
      <c r="S30" s="81">
        <f t="shared" si="18"/>
        <v>0</v>
      </c>
      <c r="T30" s="82">
        <f t="shared" si="19"/>
        <v>950.83788107650264</v>
      </c>
      <c r="U30" s="7">
        <f t="shared" si="20"/>
        <v>9.5083788107650252E-2</v>
      </c>
      <c r="V30" s="93">
        <f t="shared" si="21"/>
        <v>2.3594460049216379E-2</v>
      </c>
      <c r="W30" s="100">
        <f t="shared" si="22"/>
        <v>2.8313352059059653</v>
      </c>
      <c r="X30" s="100">
        <f t="shared" si="23"/>
        <v>3.9638692882683517</v>
      </c>
      <c r="Y30" s="101">
        <f t="shared" si="24"/>
        <v>0.72209490602942683</v>
      </c>
      <c r="Z30" s="101">
        <f t="shared" si="25"/>
        <v>1.0109328684411976</v>
      </c>
    </row>
    <row r="31" spans="1:26" x14ac:dyDescent="0.25">
      <c r="A31" t="s">
        <v>216</v>
      </c>
      <c r="B31" s="72">
        <f t="shared" si="8"/>
        <v>44021.479166666664</v>
      </c>
      <c r="C31" s="45">
        <v>5</v>
      </c>
      <c r="D31" s="83">
        <v>600.53</v>
      </c>
      <c r="E31" s="84">
        <v>151.18</v>
      </c>
      <c r="F31" s="75">
        <f t="shared" si="9"/>
        <v>1.0595658908711056E-3</v>
      </c>
      <c r="G31" s="75">
        <f t="shared" si="10"/>
        <v>9.903575330290498E-4</v>
      </c>
      <c r="H31" s="99">
        <v>0.47916666666666669</v>
      </c>
      <c r="I31" s="76">
        <f>jar_information!M16</f>
        <v>44020.5</v>
      </c>
      <c r="J31" s="77">
        <f t="shared" si="11"/>
        <v>0.97916666666424135</v>
      </c>
      <c r="K31" s="77">
        <f t="shared" si="12"/>
        <v>23.499999999941792</v>
      </c>
      <c r="L31" s="78">
        <f>jar_information!H16</f>
        <v>1179.1604197901049</v>
      </c>
      <c r="M31" s="77">
        <f t="shared" si="13"/>
        <v>1.2493981606748494</v>
      </c>
      <c r="N31" s="77">
        <f t="shared" si="14"/>
        <v>2.2863986340349745</v>
      </c>
      <c r="O31" s="79">
        <f t="shared" si="15"/>
        <v>0.6235632638277202</v>
      </c>
      <c r="P31" s="80">
        <f t="shared" si="16"/>
        <v>0.15794804783939595</v>
      </c>
      <c r="Q31" s="81"/>
      <c r="R31" s="81">
        <f t="shared" si="17"/>
        <v>0</v>
      </c>
      <c r="S31" s="81">
        <f t="shared" si="18"/>
        <v>0</v>
      </c>
      <c r="T31" s="82">
        <f t="shared" si="19"/>
        <v>1059.5658908711055</v>
      </c>
      <c r="U31" s="7">
        <f t="shared" si="20"/>
        <v>0.10595658908711056</v>
      </c>
      <c r="V31" s="93">
        <f t="shared" si="21"/>
        <v>2.6534606971458072E-2</v>
      </c>
      <c r="W31" s="100">
        <f t="shared" si="22"/>
        <v>3.1841528365749689</v>
      </c>
      <c r="X31" s="100">
        <f t="shared" si="23"/>
        <v>4.4578139712049563</v>
      </c>
      <c r="Y31" s="101">
        <f t="shared" si="24"/>
        <v>0.80654322301167924</v>
      </c>
      <c r="Z31" s="101">
        <f t="shared" si="25"/>
        <v>1.1291605122163511</v>
      </c>
    </row>
    <row r="32" spans="1:26" x14ac:dyDescent="0.25">
      <c r="A32" t="s">
        <v>217</v>
      </c>
      <c r="B32" s="72">
        <f t="shared" si="8"/>
        <v>44021.479166666664</v>
      </c>
      <c r="C32" s="45">
        <v>5</v>
      </c>
      <c r="D32" s="83">
        <v>657.12</v>
      </c>
      <c r="E32" s="84">
        <v>171.39</v>
      </c>
      <c r="F32" s="75">
        <f t="shared" si="9"/>
        <v>1.1630980812509912E-3</v>
      </c>
      <c r="G32" s="75">
        <f t="shared" si="10"/>
        <v>1.1337477887510548E-3</v>
      </c>
      <c r="H32" s="99">
        <v>0.47916666666666669</v>
      </c>
      <c r="I32" s="76">
        <f>jar_information!M17</f>
        <v>44020.5</v>
      </c>
      <c r="J32" s="77">
        <f t="shared" si="11"/>
        <v>0.97916666666424135</v>
      </c>
      <c r="K32" s="77">
        <f t="shared" si="12"/>
        <v>23.499999999941792</v>
      </c>
      <c r="L32" s="78">
        <f>jar_information!H17</f>
        <v>1173.7724550898204</v>
      </c>
      <c r="M32" s="77">
        <f t="shared" si="13"/>
        <v>1.3652124903402352</v>
      </c>
      <c r="N32" s="77">
        <f t="shared" si="14"/>
        <v>2.4983388573226306</v>
      </c>
      <c r="O32" s="79">
        <f t="shared" si="15"/>
        <v>0.68136514290617189</v>
      </c>
      <c r="P32" s="80">
        <f t="shared" si="16"/>
        <v>0.17318009111229085</v>
      </c>
      <c r="Q32" s="81"/>
      <c r="R32" s="81">
        <f t="shared" si="17"/>
        <v>0</v>
      </c>
      <c r="S32" s="81">
        <f t="shared" si="18"/>
        <v>0</v>
      </c>
      <c r="T32" s="82">
        <f t="shared" si="19"/>
        <v>1163.0980812509911</v>
      </c>
      <c r="U32" s="7">
        <f t="shared" si="20"/>
        <v>0.11630980812509911</v>
      </c>
      <c r="V32" s="93">
        <f t="shared" si="21"/>
        <v>2.899426140033445E-2</v>
      </c>
      <c r="W32" s="100">
        <f t="shared" si="22"/>
        <v>3.479311368040134</v>
      </c>
      <c r="X32" s="100">
        <f t="shared" si="23"/>
        <v>4.8710359152561873</v>
      </c>
      <c r="Y32" s="101">
        <f t="shared" si="24"/>
        <v>0.88432386951176079</v>
      </c>
      <c r="Z32" s="101">
        <f t="shared" si="25"/>
        <v>1.238053417316465</v>
      </c>
    </row>
    <row r="33" spans="1:26" x14ac:dyDescent="0.25">
      <c r="A33" t="s">
        <v>218</v>
      </c>
      <c r="B33" s="72">
        <f t="shared" si="8"/>
        <v>44021.479166666664</v>
      </c>
      <c r="C33" s="45">
        <v>5</v>
      </c>
      <c r="D33" s="83">
        <v>689.28</v>
      </c>
      <c r="E33" s="84">
        <v>194.27</v>
      </c>
      <c r="F33" s="75">
        <f t="shared" si="9"/>
        <v>1.221935247581034E-3</v>
      </c>
      <c r="G33" s="75">
        <f t="shared" si="10"/>
        <v>1.2960817348628552E-3</v>
      </c>
      <c r="H33" s="99">
        <v>0.47916666666666669</v>
      </c>
      <c r="I33" s="76">
        <f>jar_information!M18</f>
        <v>44020.5</v>
      </c>
      <c r="J33" s="77">
        <f t="shared" si="11"/>
        <v>0.97916666666424135</v>
      </c>
      <c r="K33" s="77">
        <f t="shared" si="12"/>
        <v>23.499999999941792</v>
      </c>
      <c r="L33" s="78">
        <f>jar_information!H18</f>
        <v>1200.8748114630469</v>
      </c>
      <c r="M33" s="77">
        <f t="shared" si="13"/>
        <v>1.4673912600589256</v>
      </c>
      <c r="N33" s="77">
        <f t="shared" si="14"/>
        <v>2.6853260059078341</v>
      </c>
      <c r="O33" s="79">
        <f t="shared" si="15"/>
        <v>0.73236163797486376</v>
      </c>
      <c r="P33" s="80">
        <f t="shared" si="16"/>
        <v>0.18299035820435081</v>
      </c>
      <c r="Q33" s="81"/>
      <c r="R33" s="81">
        <f t="shared" si="17"/>
        <v>0</v>
      </c>
      <c r="S33" s="81">
        <f t="shared" si="18"/>
        <v>0</v>
      </c>
      <c r="T33" s="82">
        <f t="shared" si="19"/>
        <v>1221.935247581034</v>
      </c>
      <c r="U33" s="7">
        <f t="shared" si="20"/>
        <v>0.1221935247581034</v>
      </c>
      <c r="V33" s="93">
        <f t="shared" si="21"/>
        <v>3.1164325020284159E-2</v>
      </c>
      <c r="W33" s="100">
        <f t="shared" si="22"/>
        <v>3.7397190024340992</v>
      </c>
      <c r="X33" s="100">
        <f t="shared" si="23"/>
        <v>5.2356066034077386</v>
      </c>
      <c r="Y33" s="101">
        <f t="shared" si="24"/>
        <v>0.93441885040751005</v>
      </c>
      <c r="Z33" s="101">
        <f t="shared" si="25"/>
        <v>1.308186390570514</v>
      </c>
    </row>
    <row r="34" spans="1:26" x14ac:dyDescent="0.25">
      <c r="A34" t="s">
        <v>219</v>
      </c>
      <c r="B34" s="72">
        <f t="shared" si="8"/>
        <v>44021.479166666664</v>
      </c>
      <c r="C34" s="45">
        <v>5</v>
      </c>
      <c r="D34" s="83">
        <v>460.17</v>
      </c>
      <c r="E34" s="84">
        <v>119.5</v>
      </c>
      <c r="F34" s="75">
        <f t="shared" si="9"/>
        <v>8.0277532289583229E-4</v>
      </c>
      <c r="G34" s="75">
        <f t="shared" si="10"/>
        <v>7.6558745379732651E-4</v>
      </c>
      <c r="H34" s="99">
        <v>0.47916666666666669</v>
      </c>
      <c r="I34" s="76">
        <f>jar_information!M19</f>
        <v>44020.5</v>
      </c>
      <c r="J34" s="77">
        <f t="shared" si="11"/>
        <v>0.97916666666424135</v>
      </c>
      <c r="K34" s="77">
        <f t="shared" si="12"/>
        <v>23.499999999941792</v>
      </c>
      <c r="L34" s="78">
        <f>jar_information!H19</f>
        <v>1184.5645645645645</v>
      </c>
      <c r="M34" s="77">
        <f t="shared" si="13"/>
        <v>0.95093920080927929</v>
      </c>
      <c r="N34" s="77">
        <f t="shared" si="14"/>
        <v>1.7402187374809812</v>
      </c>
      <c r="O34" s="79">
        <f t="shared" si="15"/>
        <v>0.47460511022208574</v>
      </c>
      <c r="P34" s="80">
        <f t="shared" si="16"/>
        <v>0.11980707402793811</v>
      </c>
      <c r="Q34" s="81"/>
      <c r="R34" s="81">
        <f t="shared" si="17"/>
        <v>0</v>
      </c>
      <c r="S34" s="81">
        <f t="shared" si="18"/>
        <v>0</v>
      </c>
      <c r="T34" s="82">
        <f t="shared" si="19"/>
        <v>802.77532289583223</v>
      </c>
      <c r="U34" s="7">
        <f t="shared" si="20"/>
        <v>8.0277532289583231E-2</v>
      </c>
      <c r="V34" s="93">
        <f t="shared" si="21"/>
        <v>2.0195962137160055E-2</v>
      </c>
      <c r="W34" s="100">
        <f t="shared" si="22"/>
        <v>2.4235154564592065</v>
      </c>
      <c r="X34" s="100">
        <f t="shared" si="23"/>
        <v>3.3929216390428891</v>
      </c>
      <c r="Y34" s="101">
        <f t="shared" si="24"/>
        <v>0.61178080354843334</v>
      </c>
      <c r="Z34" s="101">
        <f t="shared" si="25"/>
        <v>0.85649312496780672</v>
      </c>
    </row>
    <row r="35" spans="1:26" x14ac:dyDescent="0.25">
      <c r="A35" t="s">
        <v>220</v>
      </c>
      <c r="B35" s="72">
        <f t="shared" si="8"/>
        <v>44021.479166666664</v>
      </c>
      <c r="C35" s="45">
        <v>5</v>
      </c>
      <c r="D35" s="83">
        <v>457.59</v>
      </c>
      <c r="E35" s="84">
        <v>117.93</v>
      </c>
      <c r="F35" s="75">
        <f t="shared" si="9"/>
        <v>7.9805517708950407E-4</v>
      </c>
      <c r="G35" s="75">
        <f t="shared" si="10"/>
        <v>7.5444828004752208E-4</v>
      </c>
      <c r="H35" s="99">
        <v>0.47916666666666669</v>
      </c>
      <c r="I35" s="76">
        <f>jar_information!M20</f>
        <v>44020.5</v>
      </c>
      <c r="J35" s="77">
        <f t="shared" si="11"/>
        <v>0.97916666666424135</v>
      </c>
      <c r="K35" s="77">
        <f t="shared" si="12"/>
        <v>23.499999999941792</v>
      </c>
      <c r="L35" s="78">
        <f>jar_information!H20</f>
        <v>1184.5645645645645</v>
      </c>
      <c r="M35" s="77">
        <f t="shared" si="13"/>
        <v>0.94534788334752484</v>
      </c>
      <c r="N35" s="77">
        <f t="shared" si="14"/>
        <v>1.7299866265259705</v>
      </c>
      <c r="O35" s="79">
        <f t="shared" si="15"/>
        <v>0.47181453450708283</v>
      </c>
      <c r="P35" s="80">
        <f t="shared" si="16"/>
        <v>0.11910263426513937</v>
      </c>
      <c r="Q35" s="81"/>
      <c r="R35" s="81">
        <f t="shared" si="17"/>
        <v>0</v>
      </c>
      <c r="S35" s="81">
        <f t="shared" si="18"/>
        <v>0</v>
      </c>
      <c r="T35" s="82">
        <f t="shared" si="19"/>
        <v>798.05517708950413</v>
      </c>
      <c r="U35" s="7">
        <f t="shared" si="20"/>
        <v>7.9805517708950405E-2</v>
      </c>
      <c r="V35" s="93">
        <f t="shared" si="21"/>
        <v>2.0077214234393681E-2</v>
      </c>
      <c r="W35" s="100">
        <f t="shared" si="22"/>
        <v>2.4092657081272417</v>
      </c>
      <c r="X35" s="100">
        <f t="shared" si="23"/>
        <v>3.3729719913781384</v>
      </c>
      <c r="Y35" s="101">
        <f t="shared" si="24"/>
        <v>0.60818366433413296</v>
      </c>
      <c r="Z35" s="101">
        <f t="shared" si="25"/>
        <v>0.85145713006778623</v>
      </c>
    </row>
    <row r="36" spans="1:26" x14ac:dyDescent="0.25">
      <c r="A36" t="s">
        <v>221</v>
      </c>
      <c r="B36" s="72">
        <f t="shared" si="8"/>
        <v>44021.479166666664</v>
      </c>
      <c r="C36" s="45">
        <v>5</v>
      </c>
      <c r="D36" s="83">
        <v>372.25</v>
      </c>
      <c r="E36" s="84">
        <v>107.22</v>
      </c>
      <c r="F36" s="75">
        <f t="shared" si="9"/>
        <v>6.4192446270499399E-4</v>
      </c>
      <c r="G36" s="75">
        <f t="shared" si="10"/>
        <v>6.784606680345247E-4</v>
      </c>
      <c r="H36" s="99">
        <v>0.47916666666666669</v>
      </c>
      <c r="I36" s="76">
        <f>jar_information!M21</f>
        <v>44020.5</v>
      </c>
      <c r="J36" s="77">
        <f t="shared" si="11"/>
        <v>0.97916666666424135</v>
      </c>
      <c r="K36" s="77">
        <f t="shared" si="12"/>
        <v>23.499999999941792</v>
      </c>
      <c r="L36" s="78">
        <f>jar_information!H21</f>
        <v>1168.4005979073243</v>
      </c>
      <c r="M36" s="77">
        <f t="shared" si="13"/>
        <v>0.7500249260358528</v>
      </c>
      <c r="N36" s="77">
        <f t="shared" si="14"/>
        <v>1.3725456146456108</v>
      </c>
      <c r="O36" s="79">
        <f t="shared" si="15"/>
        <v>0.37433062217607566</v>
      </c>
      <c r="P36" s="80">
        <f t="shared" si="16"/>
        <v>9.5468115142403082E-2</v>
      </c>
      <c r="Q36" s="81"/>
      <c r="R36" s="81">
        <f t="shared" si="17"/>
        <v>0</v>
      </c>
      <c r="S36" s="81">
        <f t="shared" si="18"/>
        <v>0</v>
      </c>
      <c r="T36" s="82">
        <f t="shared" si="19"/>
        <v>641.92446270499397</v>
      </c>
      <c r="U36" s="7">
        <f t="shared" si="20"/>
        <v>6.4192446270499401E-2</v>
      </c>
      <c r="V36" s="93">
        <f t="shared" si="21"/>
        <v>1.5928962645829908E-2</v>
      </c>
      <c r="W36" s="100">
        <f t="shared" si="22"/>
        <v>1.911475517499589</v>
      </c>
      <c r="X36" s="100">
        <f t="shared" si="23"/>
        <v>2.6760657244994244</v>
      </c>
      <c r="Y36" s="101">
        <f t="shared" si="24"/>
        <v>0.48749675817518062</v>
      </c>
      <c r="Z36" s="101">
        <f t="shared" si="25"/>
        <v>0.68249546144525286</v>
      </c>
    </row>
    <row r="37" spans="1:26" x14ac:dyDescent="0.25">
      <c r="A37" t="s">
        <v>222</v>
      </c>
      <c r="B37" s="72">
        <f t="shared" si="8"/>
        <v>44021.479166666664</v>
      </c>
      <c r="C37" s="45">
        <v>5</v>
      </c>
      <c r="D37" s="83">
        <v>427.57</v>
      </c>
      <c r="E37" s="84">
        <v>127.94</v>
      </c>
      <c r="F37" s="75">
        <f t="shared" si="9"/>
        <v>7.4313317045928394E-4</v>
      </c>
      <c r="G37" s="75">
        <f t="shared" si="10"/>
        <v>8.2546938147143453E-4</v>
      </c>
      <c r="H37" s="99">
        <v>0.47916666666666669</v>
      </c>
      <c r="I37" s="76">
        <f>jar_information!M22</f>
        <v>44020.5</v>
      </c>
      <c r="J37" s="77">
        <f t="shared" si="11"/>
        <v>0.97916666666424135</v>
      </c>
      <c r="K37" s="77">
        <f t="shared" si="12"/>
        <v>23.499999999941792</v>
      </c>
      <c r="L37" s="78">
        <f>jar_information!H22</f>
        <v>1189.984962406015</v>
      </c>
      <c r="M37" s="77">
        <f t="shared" si="13"/>
        <v>0.8843172979116537</v>
      </c>
      <c r="N37" s="77">
        <f t="shared" si="14"/>
        <v>1.6183006551783263</v>
      </c>
      <c r="O37" s="79">
        <f t="shared" si="15"/>
        <v>0.44135472413954352</v>
      </c>
      <c r="P37" s="80">
        <f t="shared" si="16"/>
        <v>0.11103368511653638</v>
      </c>
      <c r="Q37" s="81"/>
      <c r="R37" s="81">
        <f t="shared" si="17"/>
        <v>0</v>
      </c>
      <c r="S37" s="81">
        <f t="shared" si="18"/>
        <v>0</v>
      </c>
      <c r="T37" s="82">
        <f t="shared" si="19"/>
        <v>743.13317045928397</v>
      </c>
      <c r="U37" s="7">
        <f t="shared" si="20"/>
        <v>7.431331704592839E-2</v>
      </c>
      <c r="V37" s="93">
        <f t="shared" si="21"/>
        <v>1.8781052091090926E-2</v>
      </c>
      <c r="W37" s="100">
        <f t="shared" si="22"/>
        <v>2.2537262509309111</v>
      </c>
      <c r="X37" s="100">
        <f t="shared" si="23"/>
        <v>3.1552167513032754</v>
      </c>
      <c r="Y37" s="101">
        <f t="shared" si="24"/>
        <v>0.56698051974541996</v>
      </c>
      <c r="Z37" s="101">
        <f t="shared" si="25"/>
        <v>0.79377272764358786</v>
      </c>
    </row>
    <row r="38" spans="1:26" x14ac:dyDescent="0.25">
      <c r="A38" t="s">
        <v>223</v>
      </c>
      <c r="B38" s="72">
        <f t="shared" si="8"/>
        <v>44021.479166666664</v>
      </c>
      <c r="C38" s="45">
        <v>5</v>
      </c>
      <c r="D38" s="83">
        <v>481.77</v>
      </c>
      <c r="E38" s="84">
        <v>125.37</v>
      </c>
      <c r="F38" s="75">
        <f t="shared" si="9"/>
        <v>8.4229282266974148E-4</v>
      </c>
      <c r="G38" s="75">
        <f t="shared" si="10"/>
        <v>8.0723519259436602E-4</v>
      </c>
      <c r="H38" s="99">
        <v>0.47916666666666669</v>
      </c>
      <c r="I38" s="76">
        <f>jar_information!M23</f>
        <v>44020.5</v>
      </c>
      <c r="J38" s="77">
        <f t="shared" si="11"/>
        <v>0.97916666666424135</v>
      </c>
      <c r="K38" s="77">
        <f t="shared" si="12"/>
        <v>23.499999999941792</v>
      </c>
      <c r="L38" s="78">
        <f>jar_information!H23</f>
        <v>1168.4005979073243</v>
      </c>
      <c r="M38" s="77">
        <f t="shared" si="13"/>
        <v>0.98413543762037381</v>
      </c>
      <c r="N38" s="77">
        <f t="shared" si="14"/>
        <v>1.8009678508452842</v>
      </c>
      <c r="O38" s="79">
        <f t="shared" si="15"/>
        <v>0.49117305023053204</v>
      </c>
      <c r="P38" s="80">
        <f t="shared" si="16"/>
        <v>0.1252672438115342</v>
      </c>
      <c r="Q38" s="81"/>
      <c r="R38" s="81">
        <f t="shared" si="17"/>
        <v>0</v>
      </c>
      <c r="S38" s="81">
        <f t="shared" si="18"/>
        <v>0</v>
      </c>
      <c r="T38" s="82">
        <f t="shared" si="19"/>
        <v>842.29282266974144</v>
      </c>
      <c r="U38" s="7">
        <f t="shared" si="20"/>
        <v>8.4229282266974154E-2</v>
      </c>
      <c r="V38" s="93">
        <f t="shared" si="21"/>
        <v>2.0900980860925473E-2</v>
      </c>
      <c r="W38" s="100">
        <f t="shared" si="22"/>
        <v>2.5081177033110569</v>
      </c>
      <c r="X38" s="100">
        <f t="shared" si="23"/>
        <v>3.5113647846354796</v>
      </c>
      <c r="Y38" s="101">
        <f t="shared" si="24"/>
        <v>0.63966252159239734</v>
      </c>
      <c r="Z38" s="101">
        <f t="shared" si="25"/>
        <v>0.89552753022935627</v>
      </c>
    </row>
    <row r="39" spans="1:26" x14ac:dyDescent="0.25">
      <c r="A39" t="s">
        <v>224</v>
      </c>
      <c r="B39" s="72">
        <f t="shared" si="8"/>
        <v>44021.479166666664</v>
      </c>
      <c r="C39" s="45">
        <v>5</v>
      </c>
      <c r="D39" s="83">
        <v>396.2</v>
      </c>
      <c r="E39" s="84">
        <v>115.19</v>
      </c>
      <c r="F39" s="75">
        <f t="shared" si="9"/>
        <v>6.8574132009319448E-4</v>
      </c>
      <c r="G39" s="75">
        <f t="shared" si="10"/>
        <v>7.3500793859881865E-4</v>
      </c>
      <c r="H39" s="99">
        <v>0.47916666666666669</v>
      </c>
      <c r="I39" s="76">
        <f>jar_information!M24</f>
        <v>44020.5</v>
      </c>
      <c r="J39" s="77">
        <f t="shared" si="11"/>
        <v>0.97916666666424135</v>
      </c>
      <c r="K39" s="77">
        <f t="shared" si="12"/>
        <v>23.499999999941792</v>
      </c>
      <c r="L39" s="78">
        <f>jar_information!H24</f>
        <v>1147.072808320951</v>
      </c>
      <c r="M39" s="77">
        <f t="shared" si="13"/>
        <v>0.78659522182101682</v>
      </c>
      <c r="N39" s="77">
        <f t="shared" si="14"/>
        <v>1.4394692559324609</v>
      </c>
      <c r="O39" s="79">
        <f t="shared" si="15"/>
        <v>0.39258252434521657</v>
      </c>
      <c r="P39" s="80">
        <f t="shared" si="16"/>
        <v>0.10150330927767753</v>
      </c>
      <c r="Q39" s="81"/>
      <c r="R39" s="81">
        <f t="shared" si="17"/>
        <v>0</v>
      </c>
      <c r="S39" s="81">
        <f t="shared" si="18"/>
        <v>0</v>
      </c>
      <c r="T39" s="82">
        <f t="shared" si="19"/>
        <v>685.74132009319453</v>
      </c>
      <c r="U39" s="7">
        <f t="shared" si="20"/>
        <v>6.8574132009319444E-2</v>
      </c>
      <c r="V39" s="93">
        <f t="shared" si="21"/>
        <v>1.6705639333880383E-2</v>
      </c>
      <c r="W39" s="100">
        <f t="shared" si="22"/>
        <v>2.0046767200656461</v>
      </c>
      <c r="X39" s="100">
        <f t="shared" si="23"/>
        <v>2.8065474080919044</v>
      </c>
      <c r="Y39" s="101">
        <f t="shared" si="24"/>
        <v>0.51831477078091392</v>
      </c>
      <c r="Z39" s="101">
        <f t="shared" si="25"/>
        <v>0.72564067909327945</v>
      </c>
    </row>
    <row r="40" spans="1:26" x14ac:dyDescent="0.25">
      <c r="A40" t="s">
        <v>225</v>
      </c>
      <c r="B40" s="72">
        <f t="shared" si="8"/>
        <v>44021.479166666664</v>
      </c>
      <c r="C40" s="45">
        <v>5</v>
      </c>
      <c r="D40" s="83">
        <v>533.07000000000005</v>
      </c>
      <c r="E40" s="84">
        <v>144.9</v>
      </c>
      <c r="F40" s="75">
        <f t="shared" si="9"/>
        <v>9.3614688463277622E-4</v>
      </c>
      <c r="G40" s="75">
        <f t="shared" si="10"/>
        <v>9.4580083802983184E-4</v>
      </c>
      <c r="H40" s="99">
        <v>0.47916666666666669</v>
      </c>
      <c r="I40" s="76">
        <f>jar_information!M25</f>
        <v>44020.5</v>
      </c>
      <c r="J40" s="77">
        <f t="shared" si="11"/>
        <v>0.97916666666424135</v>
      </c>
      <c r="K40" s="77">
        <f t="shared" si="12"/>
        <v>23.499999999941792</v>
      </c>
      <c r="L40" s="78">
        <f>jar_information!H25</f>
        <v>1179.1604197901049</v>
      </c>
      <c r="M40" s="77">
        <f t="shared" si="13"/>
        <v>1.1038673534687833</v>
      </c>
      <c r="N40" s="77">
        <f t="shared" si="14"/>
        <v>2.0200772568478733</v>
      </c>
      <c r="O40" s="79">
        <f t="shared" si="15"/>
        <v>0.55093016095851088</v>
      </c>
      <c r="P40" s="80">
        <f t="shared" si="16"/>
        <v>0.1395501442549423</v>
      </c>
      <c r="Q40" s="81"/>
      <c r="R40" s="81">
        <f t="shared" si="17"/>
        <v>0</v>
      </c>
      <c r="S40" s="81">
        <f t="shared" si="18"/>
        <v>0</v>
      </c>
      <c r="T40" s="82">
        <f t="shared" si="19"/>
        <v>936.14688463277616</v>
      </c>
      <c r="U40" s="7">
        <f t="shared" si="20"/>
        <v>9.3614688463277626E-2</v>
      </c>
      <c r="V40" s="93">
        <f t="shared" si="21"/>
        <v>2.3443836636590446E-2</v>
      </c>
      <c r="W40" s="100">
        <f t="shared" si="22"/>
        <v>2.8132603963908536</v>
      </c>
      <c r="X40" s="100">
        <f t="shared" si="23"/>
        <v>3.9385645549471953</v>
      </c>
      <c r="Y40" s="101">
        <f t="shared" si="24"/>
        <v>0.71259648130359798</v>
      </c>
      <c r="Z40" s="101">
        <f t="shared" si="25"/>
        <v>0.99763507382503736</v>
      </c>
    </row>
    <row r="41" spans="1:26" x14ac:dyDescent="0.25">
      <c r="A41" t="s">
        <v>226</v>
      </c>
      <c r="B41" s="72">
        <f t="shared" si="8"/>
        <v>44021.479166666664</v>
      </c>
      <c r="C41" s="45">
        <v>5</v>
      </c>
      <c r="D41" s="83">
        <v>354.98</v>
      </c>
      <c r="E41" s="84">
        <v>102.79</v>
      </c>
      <c r="F41" s="75">
        <f t="shared" si="9"/>
        <v>6.103287580246508E-4</v>
      </c>
      <c r="G41" s="75">
        <f t="shared" si="10"/>
        <v>6.4702975102074519E-4</v>
      </c>
      <c r="H41" s="99">
        <v>0.47916666666666669</v>
      </c>
      <c r="I41" s="76">
        <f>jar_information!M26</f>
        <v>44020.5</v>
      </c>
      <c r="J41" s="77">
        <f t="shared" si="11"/>
        <v>0.97916666666424135</v>
      </c>
      <c r="K41" s="77">
        <f t="shared" si="12"/>
        <v>23.499999999941792</v>
      </c>
      <c r="L41" s="78">
        <f>jar_information!H26</f>
        <v>1179.1604197901049</v>
      </c>
      <c r="M41" s="77">
        <f t="shared" si="13"/>
        <v>0.71967551452232059</v>
      </c>
      <c r="N41" s="77">
        <f t="shared" si="14"/>
        <v>1.3170061915758466</v>
      </c>
      <c r="O41" s="79">
        <f t="shared" si="15"/>
        <v>0.35918350679341271</v>
      </c>
      <c r="P41" s="80">
        <f t="shared" si="16"/>
        <v>9.0980878773837009E-2</v>
      </c>
      <c r="Q41" s="81"/>
      <c r="R41" s="81">
        <f t="shared" si="17"/>
        <v>0</v>
      </c>
      <c r="S41" s="81">
        <f t="shared" si="18"/>
        <v>0</v>
      </c>
      <c r="T41" s="82">
        <f t="shared" si="19"/>
        <v>610.32875802465082</v>
      </c>
      <c r="U41" s="7">
        <f t="shared" si="20"/>
        <v>6.1032875802465081E-2</v>
      </c>
      <c r="V41" s="93">
        <f t="shared" si="21"/>
        <v>1.5284404544438399E-2</v>
      </c>
      <c r="W41" s="100">
        <f t="shared" si="22"/>
        <v>1.8341285453326077</v>
      </c>
      <c r="X41" s="100">
        <f t="shared" si="23"/>
        <v>2.5677799634656511</v>
      </c>
      <c r="Y41" s="101">
        <f t="shared" si="24"/>
        <v>0.46458321076116943</v>
      </c>
      <c r="Z41" s="101">
        <f t="shared" si="25"/>
        <v>0.65041649506563726</v>
      </c>
    </row>
    <row r="42" spans="1:26" x14ac:dyDescent="0.25">
      <c r="A42" t="s">
        <v>227</v>
      </c>
      <c r="B42" s="72">
        <f t="shared" si="8"/>
        <v>44021.479166666664</v>
      </c>
      <c r="C42" s="45">
        <v>5</v>
      </c>
      <c r="D42" s="83">
        <v>613.63</v>
      </c>
      <c r="E42" s="84">
        <v>156.36000000000001</v>
      </c>
      <c r="F42" s="75">
        <f t="shared" si="9"/>
        <v>1.0835325226784302E-3</v>
      </c>
      <c r="G42" s="75">
        <f t="shared" si="10"/>
        <v>1.0271097113882773E-3</v>
      </c>
      <c r="H42" s="99">
        <v>0.47916666666666669</v>
      </c>
      <c r="I42" s="76">
        <f>jar_information!M27</f>
        <v>44020.5</v>
      </c>
      <c r="J42" s="77">
        <f t="shared" si="11"/>
        <v>0.97916666666424135</v>
      </c>
      <c r="K42" s="77">
        <f t="shared" si="12"/>
        <v>23.499999999941792</v>
      </c>
      <c r="L42" s="78">
        <f>jar_information!H27</f>
        <v>1173.7724550898204</v>
      </c>
      <c r="M42" s="77">
        <f t="shared" si="13"/>
        <v>1.2718206293139274</v>
      </c>
      <c r="N42" s="77">
        <f t="shared" si="14"/>
        <v>2.3274317516444873</v>
      </c>
      <c r="O42" s="79">
        <f t="shared" si="15"/>
        <v>0.63475411408486015</v>
      </c>
      <c r="P42" s="80">
        <f t="shared" si="16"/>
        <v>0.16133313606600966</v>
      </c>
      <c r="Q42" s="81"/>
      <c r="R42" s="81">
        <f t="shared" si="17"/>
        <v>0</v>
      </c>
      <c r="S42" s="81">
        <f t="shared" si="18"/>
        <v>0</v>
      </c>
      <c r="T42" s="82">
        <f t="shared" si="19"/>
        <v>1083.5325226784303</v>
      </c>
      <c r="U42" s="7">
        <f t="shared" si="20"/>
        <v>0.10835325226784302</v>
      </c>
      <c r="V42" s="93">
        <f t="shared" si="21"/>
        <v>2.7010813365380103E-2</v>
      </c>
      <c r="W42" s="100">
        <f t="shared" si="22"/>
        <v>3.2412976038456121</v>
      </c>
      <c r="X42" s="100">
        <f t="shared" si="23"/>
        <v>4.5378166453838569</v>
      </c>
      <c r="Y42" s="101">
        <f t="shared" si="24"/>
        <v>0.82382877991357917</v>
      </c>
      <c r="Z42" s="101">
        <f t="shared" si="25"/>
        <v>1.1533602918790109</v>
      </c>
    </row>
    <row r="43" spans="1:26" x14ac:dyDescent="0.25">
      <c r="A43" t="s">
        <v>228</v>
      </c>
      <c r="B43" s="72">
        <f t="shared" si="8"/>
        <v>44021.479166666664</v>
      </c>
      <c r="C43" s="45">
        <v>5</v>
      </c>
      <c r="D43" s="83">
        <v>521.85</v>
      </c>
      <c r="E43" s="84">
        <v>134.38999999999999</v>
      </c>
      <c r="F43" s="75">
        <f t="shared" si="9"/>
        <v>9.1561973891688428E-4</v>
      </c>
      <c r="G43" s="75">
        <f t="shared" si="10"/>
        <v>8.7123222904228719E-4</v>
      </c>
      <c r="H43" s="99">
        <v>0.47916666666666669</v>
      </c>
      <c r="I43" s="76">
        <f>jar_information!M28</f>
        <v>44020.5</v>
      </c>
      <c r="J43" s="77">
        <f t="shared" si="11"/>
        <v>0.97916666666424135</v>
      </c>
      <c r="K43" s="77">
        <f t="shared" si="12"/>
        <v>23.499999999941792</v>
      </c>
      <c r="L43" s="78">
        <f>jar_information!H28</f>
        <v>1173.7724550898204</v>
      </c>
      <c r="M43" s="77">
        <f t="shared" si="13"/>
        <v>1.0747292288771717</v>
      </c>
      <c r="N43" s="77">
        <f t="shared" si="14"/>
        <v>1.9667544888452242</v>
      </c>
      <c r="O43" s="79">
        <f t="shared" si="15"/>
        <v>0.53638758786687923</v>
      </c>
      <c r="P43" s="80">
        <f t="shared" si="16"/>
        <v>0.1363316751750534</v>
      </c>
      <c r="Q43" s="81"/>
      <c r="R43" s="81">
        <f t="shared" si="17"/>
        <v>0</v>
      </c>
      <c r="S43" s="81">
        <f t="shared" si="18"/>
        <v>0</v>
      </c>
      <c r="T43" s="82">
        <f t="shared" si="19"/>
        <v>915.61973891688433</v>
      </c>
      <c r="U43" s="7">
        <f t="shared" si="20"/>
        <v>9.1561973891688436E-2</v>
      </c>
      <c r="V43" s="93">
        <f t="shared" si="21"/>
        <v>2.2825003739072675E-2</v>
      </c>
      <c r="W43" s="100">
        <f t="shared" si="22"/>
        <v>2.7390004486887207</v>
      </c>
      <c r="X43" s="100">
        <f t="shared" si="23"/>
        <v>3.8346006281642095</v>
      </c>
      <c r="Y43" s="101">
        <f t="shared" si="24"/>
        <v>0.69616174557646504</v>
      </c>
      <c r="Z43" s="101">
        <f t="shared" si="25"/>
        <v>0.97462644380705121</v>
      </c>
    </row>
    <row r="44" spans="1:26" ht="15.75" thickBot="1" x14ac:dyDescent="0.3">
      <c r="A44" t="s">
        <v>229</v>
      </c>
      <c r="B44" s="72">
        <f t="shared" si="8"/>
        <v>44021.479166666664</v>
      </c>
      <c r="C44" s="45">
        <v>5</v>
      </c>
      <c r="D44" s="129">
        <v>323.87</v>
      </c>
      <c r="E44" s="130">
        <v>87.135999999999996</v>
      </c>
      <c r="F44" s="75">
        <f t="shared" si="9"/>
        <v>5.5341258126695089E-4</v>
      </c>
      <c r="G44" s="75">
        <f t="shared" si="10"/>
        <v>5.3596438421855453E-4</v>
      </c>
      <c r="H44" s="99">
        <v>0.47916666666666669</v>
      </c>
      <c r="I44" s="76">
        <f>jar_information!M29</f>
        <v>44020.5</v>
      </c>
      <c r="J44" s="77">
        <f t="shared" si="11"/>
        <v>0.97916666666424135</v>
      </c>
      <c r="K44" s="77">
        <f t="shared" si="12"/>
        <v>23.499999999941792</v>
      </c>
      <c r="L44" s="78">
        <f>jar_information!H29</f>
        <v>1173.7724550898204</v>
      </c>
      <c r="M44" s="77">
        <f t="shared" si="13"/>
        <v>0.64958044419130367</v>
      </c>
      <c r="N44" s="77">
        <f t="shared" si="14"/>
        <v>1.1887322128700857</v>
      </c>
      <c r="O44" s="79">
        <f t="shared" si="15"/>
        <v>0.32419969441911423</v>
      </c>
      <c r="P44" s="80">
        <f t="shared" si="16"/>
        <v>8.2400652869632565E-2</v>
      </c>
      <c r="Q44" s="81"/>
      <c r="R44" s="81">
        <f t="shared" si="17"/>
        <v>0</v>
      </c>
      <c r="S44" s="81">
        <f t="shared" si="18"/>
        <v>0</v>
      </c>
      <c r="T44" s="82">
        <f t="shared" si="19"/>
        <v>553.41258126695084</v>
      </c>
      <c r="U44" s="7">
        <f t="shared" si="20"/>
        <v>5.5341258126695089E-2</v>
      </c>
      <c r="V44" s="93">
        <f t="shared" si="21"/>
        <v>1.3795731677443288E-2</v>
      </c>
      <c r="W44" s="100">
        <f t="shared" si="22"/>
        <v>1.6554878012931944</v>
      </c>
      <c r="X44" s="100">
        <f t="shared" si="23"/>
        <v>2.3176829218104724</v>
      </c>
      <c r="Y44" s="101">
        <f t="shared" si="24"/>
        <v>0.42076929125022977</v>
      </c>
      <c r="Z44" s="101">
        <f t="shared" si="25"/>
        <v>0.58907700775032179</v>
      </c>
    </row>
  </sheetData>
  <mergeCells count="1">
    <mergeCell ref="W13:Z13"/>
  </mergeCells>
  <conditionalFormatting sqref="O18:O44">
    <cfRule type="cellIs" dxfId="29" priority="1" operator="greaterThan">
      <formula>4</formula>
    </cfRule>
    <cfRule type="cellIs" dxfId="28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7" workbookViewId="0">
      <selection activeCell="H18" sqref="H18:H44"/>
    </sheetView>
  </sheetViews>
  <sheetFormatPr baseColWidth="10" defaultRowHeight="15" x14ac:dyDescent="0.25"/>
  <cols>
    <col min="2" max="2" width="15.140625" bestFit="1" customWidth="1"/>
  </cols>
  <sheetData>
    <row r="1" spans="1:26" x14ac:dyDescent="0.25">
      <c r="A1" s="48" t="s">
        <v>60</v>
      </c>
      <c r="B1" s="49" t="s">
        <v>46</v>
      </c>
      <c r="C1" s="49" t="s">
        <v>61</v>
      </c>
      <c r="D1" s="49" t="s">
        <v>62</v>
      </c>
      <c r="E1" s="49" t="s">
        <v>63</v>
      </c>
      <c r="F1" s="49" t="s">
        <v>64</v>
      </c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26" ht="17.25" x14ac:dyDescent="0.25">
      <c r="A2" s="52" t="s">
        <v>65</v>
      </c>
      <c r="B2" s="52" t="s">
        <v>66</v>
      </c>
      <c r="C2" s="52" t="s">
        <v>67</v>
      </c>
      <c r="D2" s="52" t="s">
        <v>68</v>
      </c>
      <c r="E2" s="52" t="s">
        <v>68</v>
      </c>
      <c r="F2" s="52" t="s">
        <v>69</v>
      </c>
      <c r="G2" s="52"/>
      <c r="H2" s="52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26" x14ac:dyDescent="0.25">
      <c r="A3" s="45">
        <v>5</v>
      </c>
      <c r="B3" s="53">
        <v>44022</v>
      </c>
      <c r="C3" s="54">
        <v>2992</v>
      </c>
      <c r="D3" s="43">
        <v>1599.9</v>
      </c>
      <c r="E3" s="55">
        <v>351.72</v>
      </c>
      <c r="F3" s="56">
        <f>A3/1000*C3</f>
        <v>14.96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26" x14ac:dyDescent="0.25">
      <c r="A4" s="45">
        <v>4.4000000000000004</v>
      </c>
      <c r="B4" s="53">
        <v>44022</v>
      </c>
      <c r="C4" s="54">
        <v>2992</v>
      </c>
      <c r="D4" s="55">
        <v>1398.9</v>
      </c>
      <c r="E4" s="55">
        <v>322.35000000000002</v>
      </c>
      <c r="F4" s="56">
        <f t="shared" ref="F4:F15" si="0">A4/1000*C4</f>
        <v>13.164800000000001</v>
      </c>
      <c r="G4" s="57"/>
      <c r="H4" s="57"/>
      <c r="I4" s="57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26" x14ac:dyDescent="0.25">
      <c r="A5" s="45">
        <v>4</v>
      </c>
      <c r="B5" s="53">
        <v>44022</v>
      </c>
      <c r="C5" s="54">
        <v>2992</v>
      </c>
      <c r="D5" s="43">
        <v>1320.2</v>
      </c>
      <c r="E5" s="55">
        <v>289.61</v>
      </c>
      <c r="F5" s="56">
        <f t="shared" si="0"/>
        <v>11.968</v>
      </c>
      <c r="G5" s="45"/>
      <c r="H5" s="45"/>
      <c r="I5" s="58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x14ac:dyDescent="0.25">
      <c r="A6" s="45">
        <v>3.4</v>
      </c>
      <c r="B6" s="53">
        <v>44022</v>
      </c>
      <c r="C6" s="54">
        <v>2992</v>
      </c>
      <c r="D6" s="55">
        <v>1106</v>
      </c>
      <c r="E6" s="55">
        <v>251.51</v>
      </c>
      <c r="F6" s="56">
        <f t="shared" si="0"/>
        <v>10.172799999999999</v>
      </c>
      <c r="G6" s="57"/>
      <c r="H6" s="57"/>
      <c r="I6" s="57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26" x14ac:dyDescent="0.25">
      <c r="A7" s="45">
        <v>3</v>
      </c>
      <c r="B7" s="53">
        <v>44022</v>
      </c>
      <c r="C7" s="54">
        <v>2992</v>
      </c>
      <c r="D7" s="43">
        <v>1023.4</v>
      </c>
      <c r="E7" s="55">
        <v>323.02999999999997</v>
      </c>
      <c r="F7" s="56">
        <f t="shared" si="0"/>
        <v>8.9760000000000009</v>
      </c>
      <c r="G7" s="45"/>
      <c r="H7" s="45"/>
      <c r="I7" s="58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26" x14ac:dyDescent="0.25">
      <c r="A8" s="45">
        <v>2.4</v>
      </c>
      <c r="B8" s="53">
        <v>44022</v>
      </c>
      <c r="C8" s="54">
        <v>2992</v>
      </c>
      <c r="D8" s="55">
        <v>821.81</v>
      </c>
      <c r="E8" s="55">
        <v>187.86</v>
      </c>
      <c r="F8" s="56">
        <f t="shared" si="0"/>
        <v>7.1807999999999996</v>
      </c>
      <c r="G8" s="57"/>
      <c r="H8" s="57"/>
      <c r="I8" s="57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26" x14ac:dyDescent="0.25">
      <c r="A9" s="45">
        <v>2</v>
      </c>
      <c r="B9" s="53">
        <v>44022</v>
      </c>
      <c r="C9" s="54">
        <v>2992</v>
      </c>
      <c r="D9" s="43">
        <v>688.22</v>
      </c>
      <c r="E9" s="55">
        <v>161.66</v>
      </c>
      <c r="F9" s="56">
        <f t="shared" si="0"/>
        <v>5.984</v>
      </c>
      <c r="G9" s="59" t="s">
        <v>70</v>
      </c>
      <c r="H9" s="59"/>
      <c r="I9" s="60">
        <f>SLOPE(F3:F15,D3:D15)</f>
        <v>9.2473060026013465E-3</v>
      </c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26" x14ac:dyDescent="0.25">
      <c r="A10" s="45">
        <v>1.4</v>
      </c>
      <c r="B10" s="53">
        <v>44022</v>
      </c>
      <c r="C10" s="54">
        <v>2992</v>
      </c>
      <c r="D10" s="43">
        <v>479.07</v>
      </c>
      <c r="E10" s="55">
        <v>118.46</v>
      </c>
      <c r="F10" s="56">
        <f t="shared" si="0"/>
        <v>4.1887999999999996</v>
      </c>
      <c r="G10" s="59" t="s">
        <v>71</v>
      </c>
      <c r="H10" s="59"/>
      <c r="I10" s="60">
        <f>INTERCEPT(F3:F15,D3:D15)</f>
        <v>-0.12532461471769718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26" x14ac:dyDescent="0.25">
      <c r="A11" s="45">
        <v>1</v>
      </c>
      <c r="B11" s="53">
        <v>44022</v>
      </c>
      <c r="C11" s="54">
        <v>2992</v>
      </c>
      <c r="D11" s="43">
        <v>360.25</v>
      </c>
      <c r="E11" s="55">
        <v>84.5</v>
      </c>
      <c r="F11" s="56">
        <f t="shared" si="0"/>
        <v>2.992</v>
      </c>
      <c r="G11" s="45"/>
      <c r="H11" s="45"/>
      <c r="I11" s="60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26" x14ac:dyDescent="0.25">
      <c r="A12" s="61">
        <v>0.4</v>
      </c>
      <c r="B12" s="53">
        <v>44022</v>
      </c>
      <c r="C12" s="54">
        <v>2992</v>
      </c>
      <c r="D12" s="61">
        <v>127.37</v>
      </c>
      <c r="E12" s="61">
        <v>35.484999999999999</v>
      </c>
      <c r="F12" s="56">
        <f t="shared" si="0"/>
        <v>1.1968000000000001</v>
      </c>
      <c r="G12" s="62" t="s">
        <v>72</v>
      </c>
      <c r="H12" s="62"/>
      <c r="I12" s="63">
        <f>SLOPE(F3:F15,E3:E15)</f>
        <v>3.8830132954641355E-2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26" x14ac:dyDescent="0.25">
      <c r="A13" s="61">
        <v>0.2</v>
      </c>
      <c r="B13" s="53">
        <v>44022</v>
      </c>
      <c r="C13" s="54">
        <v>2992</v>
      </c>
      <c r="D13" s="61">
        <v>59.497</v>
      </c>
      <c r="E13" s="61">
        <v>19.298999999999999</v>
      </c>
      <c r="F13" s="56">
        <f t="shared" si="0"/>
        <v>0.59840000000000004</v>
      </c>
      <c r="G13" s="64" t="s">
        <v>73</v>
      </c>
      <c r="H13" s="64"/>
      <c r="I13" s="63">
        <f>INTERCEPT(F3:F15,E3:E15)</f>
        <v>-0.15106056018302549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26" x14ac:dyDescent="0.25">
      <c r="A14" s="61">
        <v>0.1</v>
      </c>
      <c r="B14" s="53">
        <v>44022</v>
      </c>
      <c r="C14" s="54">
        <v>2992</v>
      </c>
      <c r="D14" s="61">
        <v>24.582000000000001</v>
      </c>
      <c r="E14" s="61">
        <v>8.6519999999999992</v>
      </c>
      <c r="F14" s="56">
        <f t="shared" si="0"/>
        <v>0.29920000000000002</v>
      </c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W14" s="125" t="s">
        <v>121</v>
      </c>
      <c r="X14" s="125" t="s">
        <v>122</v>
      </c>
      <c r="Y14" s="125" t="s">
        <v>121</v>
      </c>
      <c r="Z14" s="125" t="s">
        <v>122</v>
      </c>
    </row>
    <row r="15" spans="1:26" x14ac:dyDescent="0.25">
      <c r="A15" s="61">
        <v>0</v>
      </c>
      <c r="B15" s="53">
        <v>44022</v>
      </c>
      <c r="C15" s="54">
        <v>2992</v>
      </c>
      <c r="D15" s="61">
        <v>0</v>
      </c>
      <c r="E15" s="61">
        <v>0</v>
      </c>
      <c r="F15" s="56">
        <f t="shared" si="0"/>
        <v>0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W15" s="125"/>
      <c r="X15" s="125"/>
      <c r="Y15" s="125"/>
      <c r="Z15" s="125"/>
    </row>
    <row r="16" spans="1:26" ht="18" x14ac:dyDescent="0.35">
      <c r="A16" s="65" t="s">
        <v>74</v>
      </c>
      <c r="B16" s="65" t="s">
        <v>75</v>
      </c>
      <c r="C16" s="65" t="s">
        <v>76</v>
      </c>
      <c r="D16" s="65" t="s">
        <v>62</v>
      </c>
      <c r="E16" s="65" t="s">
        <v>63</v>
      </c>
      <c r="F16" s="66" t="s">
        <v>77</v>
      </c>
      <c r="G16" s="66" t="s">
        <v>78</v>
      </c>
      <c r="H16" s="66" t="s">
        <v>118</v>
      </c>
      <c r="I16" s="67" t="s">
        <v>79</v>
      </c>
      <c r="J16" s="65" t="s">
        <v>80</v>
      </c>
      <c r="K16" s="65" t="s">
        <v>80</v>
      </c>
      <c r="L16" s="65" t="s">
        <v>81</v>
      </c>
      <c r="M16" s="65" t="s">
        <v>82</v>
      </c>
      <c r="N16" s="65" t="s">
        <v>83</v>
      </c>
      <c r="O16" s="65" t="s">
        <v>84</v>
      </c>
      <c r="P16" s="68" t="s">
        <v>85</v>
      </c>
      <c r="Q16" s="68" t="s">
        <v>86</v>
      </c>
      <c r="R16" s="68" t="s">
        <v>86</v>
      </c>
      <c r="S16" s="68" t="s">
        <v>86</v>
      </c>
      <c r="T16" s="68" t="s">
        <v>87</v>
      </c>
      <c r="U16" s="65" t="s">
        <v>88</v>
      </c>
      <c r="V16" s="65" t="s">
        <v>114</v>
      </c>
      <c r="W16" s="65" t="s">
        <v>84</v>
      </c>
      <c r="X16" s="65" t="s">
        <v>84</v>
      </c>
      <c r="Y16" s="68" t="s">
        <v>85</v>
      </c>
      <c r="Z16" s="68" t="s">
        <v>85</v>
      </c>
    </row>
    <row r="17" spans="1:26" ht="18.75" thickBot="1" x14ac:dyDescent="0.4">
      <c r="A17" s="69" t="s">
        <v>89</v>
      </c>
      <c r="B17" s="69" t="s">
        <v>90</v>
      </c>
      <c r="C17" s="69" t="s">
        <v>65</v>
      </c>
      <c r="D17" s="52" t="s">
        <v>68</v>
      </c>
      <c r="E17" s="52" t="s">
        <v>68</v>
      </c>
      <c r="F17" s="70" t="s">
        <v>91</v>
      </c>
      <c r="G17" s="70" t="s">
        <v>92</v>
      </c>
      <c r="H17" s="70"/>
      <c r="I17" s="71" t="s">
        <v>93</v>
      </c>
      <c r="J17" s="69" t="s">
        <v>94</v>
      </c>
      <c r="K17" s="69" t="s">
        <v>93</v>
      </c>
      <c r="L17" s="69" t="s">
        <v>65</v>
      </c>
      <c r="M17" s="69" t="s">
        <v>65</v>
      </c>
      <c r="N17" s="69" t="s">
        <v>95</v>
      </c>
      <c r="O17" s="69" t="s">
        <v>95</v>
      </c>
      <c r="P17" s="69" t="s">
        <v>95</v>
      </c>
      <c r="Q17" s="69" t="s">
        <v>96</v>
      </c>
      <c r="R17" s="69" t="s">
        <v>95</v>
      </c>
      <c r="S17" s="69" t="s">
        <v>97</v>
      </c>
      <c r="V17" s="94" t="s">
        <v>113</v>
      </c>
    </row>
    <row r="18" spans="1:26" x14ac:dyDescent="0.25">
      <c r="A18" s="29" t="s">
        <v>158</v>
      </c>
      <c r="B18" s="72">
        <f>$B$3+H18</f>
        <v>44022.479166666664</v>
      </c>
      <c r="C18" s="45">
        <v>5</v>
      </c>
      <c r="D18" s="73">
        <v>646.35</v>
      </c>
      <c r="E18" s="74">
        <v>146.36000000000001</v>
      </c>
      <c r="F18" s="75">
        <f>((I$9*D18)+I$10)/C18/1000</f>
        <v>1.1703343240127367E-3</v>
      </c>
      <c r="G18" s="75">
        <f>((I$12*E18)+I$13)/C18/1000</f>
        <v>1.1064235398116566E-3</v>
      </c>
      <c r="H18" s="99">
        <v>0.47916666666666669</v>
      </c>
      <c r="I18" s="76">
        <f>jar_information!M3</f>
        <v>44020.5</v>
      </c>
      <c r="J18" s="77">
        <f t="shared" ref="J18:J44" si="1">B18-I18</f>
        <v>1.9791666666642413</v>
      </c>
      <c r="K18" s="77">
        <f>J18*24</f>
        <v>47.499999999941792</v>
      </c>
      <c r="L18" s="78">
        <f>jar_information!H3</f>
        <v>1189.984962406015</v>
      </c>
      <c r="M18" s="77">
        <f>F18*L18</f>
        <v>1.3926802465627655</v>
      </c>
      <c r="N18" s="77">
        <f>M18*1.83</f>
        <v>2.5486048512098609</v>
      </c>
      <c r="O18" s="79">
        <f t="shared" ref="O18:O44" si="2">N18*(12/(12+(16*2)))</f>
        <v>0.69507405032996206</v>
      </c>
      <c r="P18" s="80">
        <f>O18*(400/(400+L18))</f>
        <v>0.17486305009530512</v>
      </c>
      <c r="Q18" s="81"/>
      <c r="R18" s="81">
        <f>Q18/314.7</f>
        <v>0</v>
      </c>
      <c r="S18" s="81">
        <f>R18/P18*100</f>
        <v>0</v>
      </c>
      <c r="T18" s="82">
        <f>F18*1000000</f>
        <v>1170.3343240127367</v>
      </c>
      <c r="U18" s="7">
        <f>M18/L18*100</f>
        <v>0.11703343240127366</v>
      </c>
      <c r="V18" s="93">
        <f>O18/K18</f>
        <v>1.4633137901701343E-2</v>
      </c>
      <c r="W18" s="100">
        <f t="shared" ref="W18" si="3">V18*24*5</f>
        <v>1.7559765482041612</v>
      </c>
      <c r="X18" s="100">
        <f t="shared" ref="X18" si="4">V18*24*7</f>
        <v>2.4583671674858256</v>
      </c>
      <c r="Y18" s="101">
        <f t="shared" ref="Y18" si="5">W18*(400/(400+L18))</f>
        <v>0.44175928445183843</v>
      </c>
      <c r="Z18" s="101">
        <f t="shared" ref="Z18" si="6">X18*(400/(400+L18))</f>
        <v>0.61846299823257378</v>
      </c>
    </row>
    <row r="19" spans="1:26" x14ac:dyDescent="0.25">
      <c r="A19" s="29" t="s">
        <v>159</v>
      </c>
      <c r="B19" s="72">
        <f t="shared" ref="B19:B44" si="7">$B$3+H19</f>
        <v>44022.479166666664</v>
      </c>
      <c r="C19" s="45">
        <v>5</v>
      </c>
      <c r="D19" s="83">
        <v>328.54</v>
      </c>
      <c r="E19" s="84">
        <v>79.799000000000007</v>
      </c>
      <c r="F19" s="75">
        <f t="shared" ref="F19:F44" si="8">((I$9*D19)+I$10)/C19/1000</f>
        <v>5.8255705987538984E-4</v>
      </c>
      <c r="G19" s="75">
        <f t="shared" ref="G19:G44" si="9">((I$12*E19)+I$13)/C19/1000</f>
        <v>5.895090438928801E-4</v>
      </c>
      <c r="H19" s="99">
        <v>0.47916666666666669</v>
      </c>
      <c r="I19" s="76">
        <f>jar_information!M4</f>
        <v>44020.5</v>
      </c>
      <c r="J19" s="77">
        <f t="shared" si="1"/>
        <v>1.9791666666642413</v>
      </c>
      <c r="K19" s="77">
        <f t="shared" ref="K19:K44" si="10">J19*24</f>
        <v>47.499999999941792</v>
      </c>
      <c r="L19" s="78">
        <f>jar_information!H4</f>
        <v>1184.5645645645645</v>
      </c>
      <c r="M19" s="77">
        <f t="shared" ref="M19:M44" si="11">F19*L19</f>
        <v>0.69007644996530415</v>
      </c>
      <c r="N19" s="77">
        <f t="shared" ref="N19:N44" si="12">M19*1.83</f>
        <v>1.2628399034365065</v>
      </c>
      <c r="O19" s="79">
        <f t="shared" si="2"/>
        <v>0.34441088275541087</v>
      </c>
      <c r="P19" s="80">
        <f t="shared" ref="P19:P44" si="13">O19*(400/(400+L19))</f>
        <v>8.6941457724710486E-2</v>
      </c>
      <c r="Q19" s="81"/>
      <c r="R19" s="81">
        <f t="shared" ref="R19:R44" si="14">Q19/314.7</f>
        <v>0</v>
      </c>
      <c r="S19" s="81">
        <f t="shared" ref="S19:S44" si="15">R19/P19*100</f>
        <v>0</v>
      </c>
      <c r="T19" s="82">
        <f t="shared" ref="T19:T44" si="16">F19*1000000</f>
        <v>582.55705987538988</v>
      </c>
      <c r="U19" s="7">
        <f t="shared" ref="U19:U44" si="17">M19/L19*100</f>
        <v>5.8255705987538986E-2</v>
      </c>
      <c r="V19" s="93">
        <f t="shared" ref="V19:V44" si="18">O19/K19</f>
        <v>7.2507554264385878E-3</v>
      </c>
      <c r="W19" s="100">
        <f t="shared" ref="W19:W44" si="19">V19*24*5</f>
        <v>0.87009065117263051</v>
      </c>
      <c r="X19" s="100">
        <f t="shared" ref="X19:X44" si="20">V19*24*7</f>
        <v>1.2181269116416829</v>
      </c>
      <c r="Y19" s="101">
        <f t="shared" ref="Y19:Y44" si="21">W19*(400/(400+L19))</f>
        <v>0.21964157741006404</v>
      </c>
      <c r="Z19" s="101">
        <f t="shared" ref="Z19:Z44" si="22">X19*(400/(400+L19))</f>
        <v>0.3074982083740897</v>
      </c>
    </row>
    <row r="20" spans="1:26" x14ac:dyDescent="0.25">
      <c r="A20" s="29" t="s">
        <v>160</v>
      </c>
      <c r="B20" s="72">
        <f t="shared" si="7"/>
        <v>44022.479166666664</v>
      </c>
      <c r="C20" s="45">
        <v>5</v>
      </c>
      <c r="D20" s="83">
        <v>220.89</v>
      </c>
      <c r="E20" s="84">
        <v>59.158999999999999</v>
      </c>
      <c r="F20" s="75">
        <f t="shared" si="8"/>
        <v>3.8346256163938284E-4</v>
      </c>
      <c r="G20" s="75">
        <f t="shared" si="9"/>
        <v>4.2921825505612047E-4</v>
      </c>
      <c r="H20" s="99">
        <v>0.47916666666666669</v>
      </c>
      <c r="I20" s="76">
        <f>jar_information!M5</f>
        <v>44020.5</v>
      </c>
      <c r="J20" s="77">
        <f t="shared" si="1"/>
        <v>1.9791666666642413</v>
      </c>
      <c r="K20" s="77">
        <f t="shared" si="10"/>
        <v>47.499999999941792</v>
      </c>
      <c r="L20" s="78">
        <f>jar_information!H5</f>
        <v>1189.984962406015</v>
      </c>
      <c r="M20" s="77">
        <f t="shared" si="11"/>
        <v>0.45631468199655523</v>
      </c>
      <c r="N20" s="77">
        <f t="shared" si="12"/>
        <v>0.83505586805369614</v>
      </c>
      <c r="O20" s="79">
        <f t="shared" si="2"/>
        <v>0.22774250946918984</v>
      </c>
      <c r="P20" s="80">
        <f t="shared" si="13"/>
        <v>5.7294254940515342E-2</v>
      </c>
      <c r="Q20" s="81"/>
      <c r="R20" s="81">
        <f t="shared" si="14"/>
        <v>0</v>
      </c>
      <c r="S20" s="81">
        <f t="shared" si="15"/>
        <v>0</v>
      </c>
      <c r="T20" s="82">
        <f t="shared" si="16"/>
        <v>383.46256163938284</v>
      </c>
      <c r="U20" s="7">
        <f t="shared" si="17"/>
        <v>3.8346256163938282E-2</v>
      </c>
      <c r="V20" s="93">
        <f t="shared" si="18"/>
        <v>4.7945791467256613E-3</v>
      </c>
      <c r="W20" s="100">
        <f t="shared" si="19"/>
        <v>0.57534949760707932</v>
      </c>
      <c r="X20" s="100">
        <f t="shared" si="20"/>
        <v>0.80548929664991109</v>
      </c>
      <c r="Y20" s="101">
        <f t="shared" si="21"/>
        <v>0.14474338090253192</v>
      </c>
      <c r="Z20" s="101">
        <f t="shared" si="22"/>
        <v>0.2026407332635447</v>
      </c>
    </row>
    <row r="21" spans="1:26" x14ac:dyDescent="0.25">
      <c r="A21" s="29" t="s">
        <v>161</v>
      </c>
      <c r="B21" s="72">
        <f t="shared" si="7"/>
        <v>44022.479166666664</v>
      </c>
      <c r="C21" s="45">
        <v>5</v>
      </c>
      <c r="D21" s="83">
        <v>722.11</v>
      </c>
      <c r="E21" s="84">
        <v>177.42</v>
      </c>
      <c r="F21" s="75">
        <f t="shared" si="8"/>
        <v>1.3104495045641522E-3</v>
      </c>
      <c r="G21" s="75">
        <f t="shared" si="9"/>
        <v>1.3476363257258887E-3</v>
      </c>
      <c r="H21" s="99">
        <v>0.47916666666666669</v>
      </c>
      <c r="I21" s="76">
        <f>jar_information!M6</f>
        <v>44020.5</v>
      </c>
      <c r="J21" s="77">
        <f t="shared" si="1"/>
        <v>1.9791666666642413</v>
      </c>
      <c r="K21" s="77">
        <f t="shared" si="10"/>
        <v>47.499999999941792</v>
      </c>
      <c r="L21" s="78">
        <f>jar_information!H6</f>
        <v>1184.5645645645645</v>
      </c>
      <c r="M21" s="77">
        <f t="shared" si="11"/>
        <v>1.5523120467578841</v>
      </c>
      <c r="N21" s="77">
        <f t="shared" si="12"/>
        <v>2.8407310455669279</v>
      </c>
      <c r="O21" s="79">
        <f t="shared" si="2"/>
        <v>0.77474483060916211</v>
      </c>
      <c r="P21" s="80">
        <f t="shared" si="13"/>
        <v>0.19557292847125118</v>
      </c>
      <c r="Q21" s="81"/>
      <c r="R21" s="81">
        <f t="shared" si="14"/>
        <v>0</v>
      </c>
      <c r="S21" s="81">
        <f t="shared" si="15"/>
        <v>0</v>
      </c>
      <c r="T21" s="82">
        <f t="shared" si="16"/>
        <v>1310.4495045641522</v>
      </c>
      <c r="U21" s="7">
        <f t="shared" si="17"/>
        <v>0.1310449504564152</v>
      </c>
      <c r="V21" s="93">
        <f t="shared" si="18"/>
        <v>1.6310417486528662E-2</v>
      </c>
      <c r="W21" s="100">
        <f t="shared" si="19"/>
        <v>1.9572500983834396</v>
      </c>
      <c r="X21" s="100">
        <f t="shared" si="20"/>
        <v>2.7401501377368156</v>
      </c>
      <c r="Y21" s="101">
        <f t="shared" si="21"/>
        <v>0.49407897719113475</v>
      </c>
      <c r="Z21" s="101">
        <f t="shared" si="22"/>
        <v>0.69171056806758868</v>
      </c>
    </row>
    <row r="22" spans="1:26" x14ac:dyDescent="0.25">
      <c r="A22" s="29" t="s">
        <v>162</v>
      </c>
      <c r="B22" s="72">
        <f t="shared" si="7"/>
        <v>44022.479166666664</v>
      </c>
      <c r="C22" s="45">
        <v>5</v>
      </c>
      <c r="D22" s="83">
        <v>519.35</v>
      </c>
      <c r="E22" s="84">
        <v>119.83</v>
      </c>
      <c r="F22" s="75">
        <f t="shared" si="8"/>
        <v>9.354527515466625E-4</v>
      </c>
      <c r="G22" s="75">
        <f t="shared" si="9"/>
        <v>9.0039085435432962E-4</v>
      </c>
      <c r="H22" s="99">
        <v>0.47916666666666669</v>
      </c>
      <c r="I22" s="76">
        <f>jar_information!M7</f>
        <v>44020.5</v>
      </c>
      <c r="J22" s="77">
        <f t="shared" si="1"/>
        <v>1.9791666666642413</v>
      </c>
      <c r="K22" s="77">
        <f t="shared" si="10"/>
        <v>47.499999999941792</v>
      </c>
      <c r="L22" s="78">
        <f>jar_information!H7</f>
        <v>1184.5645645645645</v>
      </c>
      <c r="M22" s="77">
        <f t="shared" si="11"/>
        <v>1.1081041813065959</v>
      </c>
      <c r="N22" s="77">
        <f t="shared" si="12"/>
        <v>2.0278306517910707</v>
      </c>
      <c r="O22" s="79">
        <f t="shared" si="2"/>
        <v>0.55304472321574649</v>
      </c>
      <c r="P22" s="80">
        <f t="shared" si="13"/>
        <v>0.13960799972015586</v>
      </c>
      <c r="Q22" s="81"/>
      <c r="R22" s="81">
        <f t="shared" si="14"/>
        <v>0</v>
      </c>
      <c r="S22" s="81">
        <f t="shared" si="15"/>
        <v>0</v>
      </c>
      <c r="T22" s="82">
        <f t="shared" si="16"/>
        <v>935.45275154666251</v>
      </c>
      <c r="U22" s="7">
        <f t="shared" si="17"/>
        <v>9.3545275154666235E-2</v>
      </c>
      <c r="V22" s="93">
        <f t="shared" si="18"/>
        <v>1.1643046804556299E-2</v>
      </c>
      <c r="W22" s="100">
        <f t="shared" si="19"/>
        <v>1.3971656165467559</v>
      </c>
      <c r="X22" s="100">
        <f t="shared" si="20"/>
        <v>1.9560318631654581</v>
      </c>
      <c r="Y22" s="101">
        <f t="shared" si="21"/>
        <v>0.3526938940302996</v>
      </c>
      <c r="Z22" s="101">
        <f t="shared" si="22"/>
        <v>0.49377145164241942</v>
      </c>
    </row>
    <row r="23" spans="1:26" x14ac:dyDescent="0.25">
      <c r="A23" s="29" t="s">
        <v>163</v>
      </c>
      <c r="B23" s="72">
        <f t="shared" si="7"/>
        <v>44022.479166666664</v>
      </c>
      <c r="C23" s="45">
        <v>5</v>
      </c>
      <c r="D23" s="83">
        <v>430.46</v>
      </c>
      <c r="E23" s="84">
        <v>101.7</v>
      </c>
      <c r="F23" s="75">
        <f t="shared" si="8"/>
        <v>7.7105414543241553E-4</v>
      </c>
      <c r="G23" s="75">
        <f t="shared" si="9"/>
        <v>7.5959279226080016E-4</v>
      </c>
      <c r="H23" s="99">
        <v>0.47916666666666669</v>
      </c>
      <c r="I23" s="76">
        <f>jar_information!M8</f>
        <v>44020.5</v>
      </c>
      <c r="J23" s="77">
        <f t="shared" si="1"/>
        <v>1.9791666666642413</v>
      </c>
      <c r="K23" s="77">
        <f t="shared" si="10"/>
        <v>47.499999999941792</v>
      </c>
      <c r="L23" s="78">
        <f>jar_information!H8</f>
        <v>1189.984962406015</v>
      </c>
      <c r="M23" s="77">
        <f t="shared" si="11"/>
        <v>0.91754283826539507</v>
      </c>
      <c r="N23" s="77">
        <f t="shared" si="12"/>
        <v>1.679103394025673</v>
      </c>
      <c r="O23" s="79">
        <f t="shared" si="2"/>
        <v>0.45793728927972899</v>
      </c>
      <c r="P23" s="80">
        <f t="shared" si="13"/>
        <v>0.11520543907201837</v>
      </c>
      <c r="Q23" s="81"/>
      <c r="R23" s="81">
        <f t="shared" si="14"/>
        <v>0</v>
      </c>
      <c r="S23" s="81">
        <f t="shared" si="15"/>
        <v>0</v>
      </c>
      <c r="T23" s="82">
        <f t="shared" si="16"/>
        <v>771.05414543241557</v>
      </c>
      <c r="U23" s="7">
        <f t="shared" si="17"/>
        <v>7.710541454324156E-2</v>
      </c>
      <c r="V23" s="93">
        <f t="shared" si="18"/>
        <v>9.6407850374797925E-3</v>
      </c>
      <c r="W23" s="100">
        <f t="shared" si="19"/>
        <v>1.1568942044975752</v>
      </c>
      <c r="X23" s="100">
        <f t="shared" si="20"/>
        <v>1.6196518862966052</v>
      </c>
      <c r="Y23" s="101">
        <f t="shared" si="21"/>
        <v>0.2910453197612452</v>
      </c>
      <c r="Z23" s="101">
        <f t="shared" si="22"/>
        <v>0.40746344766574327</v>
      </c>
    </row>
    <row r="24" spans="1:26" x14ac:dyDescent="0.25">
      <c r="A24" s="29" t="s">
        <v>164</v>
      </c>
      <c r="B24" s="72">
        <f t="shared" si="7"/>
        <v>44022.479166666664</v>
      </c>
      <c r="C24" s="45">
        <v>5</v>
      </c>
      <c r="D24" s="83">
        <v>1526.3</v>
      </c>
      <c r="E24" s="84">
        <v>335.02</v>
      </c>
      <c r="F24" s="75">
        <f t="shared" si="8"/>
        <v>2.7977677074105473E-3</v>
      </c>
      <c r="G24" s="75">
        <f t="shared" si="9"/>
        <v>2.571562116456184E-3</v>
      </c>
      <c r="H24" s="99">
        <v>0.47916666666666669</v>
      </c>
      <c r="I24" s="76">
        <f>jar_information!M9</f>
        <v>44020.5</v>
      </c>
      <c r="J24" s="77">
        <f t="shared" si="1"/>
        <v>1.9791666666642413</v>
      </c>
      <c r="K24" s="77">
        <f t="shared" si="10"/>
        <v>47.499999999941792</v>
      </c>
      <c r="L24" s="78">
        <f>jar_information!H9</f>
        <v>1152.3809523809523</v>
      </c>
      <c r="M24" s="77">
        <f t="shared" si="11"/>
        <v>3.2240942152064398</v>
      </c>
      <c r="N24" s="77">
        <f t="shared" si="12"/>
        <v>5.9000924138277853</v>
      </c>
      <c r="O24" s="79">
        <f t="shared" si="2"/>
        <v>1.6091161128621232</v>
      </c>
      <c r="P24" s="80">
        <f t="shared" si="13"/>
        <v>0.41461887570680478</v>
      </c>
      <c r="Q24" s="81"/>
      <c r="R24" s="81">
        <f t="shared" si="14"/>
        <v>0</v>
      </c>
      <c r="S24" s="81">
        <f t="shared" si="15"/>
        <v>0</v>
      </c>
      <c r="T24" s="82">
        <f t="shared" si="16"/>
        <v>2797.7677074105472</v>
      </c>
      <c r="U24" s="7">
        <f t="shared" si="17"/>
        <v>0.27977677074105473</v>
      </c>
      <c r="V24" s="93">
        <f t="shared" si="18"/>
        <v>3.3876128691875687E-2</v>
      </c>
      <c r="W24" s="100">
        <f t="shared" si="19"/>
        <v>4.0651354430250821</v>
      </c>
      <c r="X24" s="100">
        <f t="shared" si="20"/>
        <v>5.6911896202351153</v>
      </c>
      <c r="Y24" s="101">
        <f t="shared" si="21"/>
        <v>1.0474582123132115</v>
      </c>
      <c r="Z24" s="101">
        <f t="shared" si="22"/>
        <v>1.466441497238496</v>
      </c>
    </row>
    <row r="25" spans="1:26" x14ac:dyDescent="0.25">
      <c r="A25" s="29" t="s">
        <v>165</v>
      </c>
      <c r="B25" s="72">
        <f t="shared" si="7"/>
        <v>44022.479166666664</v>
      </c>
      <c r="C25" s="45">
        <v>5</v>
      </c>
      <c r="D25" s="83">
        <v>1300.4000000000001</v>
      </c>
      <c r="E25" s="84">
        <v>302.48</v>
      </c>
      <c r="F25" s="75">
        <f t="shared" si="8"/>
        <v>2.3799744222130184E-3</v>
      </c>
      <c r="G25" s="75">
        <f t="shared" si="9"/>
        <v>2.3188556111873788E-3</v>
      </c>
      <c r="H25" s="99">
        <v>0.47916666666666669</v>
      </c>
      <c r="I25" s="76">
        <f>jar_information!M10</f>
        <v>44020.5</v>
      </c>
      <c r="J25" s="77">
        <f t="shared" si="1"/>
        <v>1.9791666666642413</v>
      </c>
      <c r="K25" s="77">
        <f t="shared" si="10"/>
        <v>47.499999999941792</v>
      </c>
      <c r="L25" s="78">
        <f>jar_information!H10</f>
        <v>1189.984962406015</v>
      </c>
      <c r="M25" s="77">
        <f t="shared" si="11"/>
        <v>2.8321337733444363</v>
      </c>
      <c r="N25" s="77">
        <f t="shared" si="12"/>
        <v>5.1828048052203188</v>
      </c>
      <c r="O25" s="79">
        <f t="shared" si="2"/>
        <v>1.4134922196055415</v>
      </c>
      <c r="P25" s="80">
        <f t="shared" si="13"/>
        <v>0.35559889005908601</v>
      </c>
      <c r="Q25" s="81"/>
      <c r="R25" s="81">
        <f t="shared" si="14"/>
        <v>0</v>
      </c>
      <c r="S25" s="81">
        <f t="shared" si="15"/>
        <v>0</v>
      </c>
      <c r="T25" s="82">
        <f t="shared" si="16"/>
        <v>2379.9744222130184</v>
      </c>
      <c r="U25" s="7">
        <f t="shared" si="17"/>
        <v>0.23799744222130184</v>
      </c>
      <c r="V25" s="93">
        <f t="shared" si="18"/>
        <v>2.9757730939100498E-2</v>
      </c>
      <c r="W25" s="100">
        <f t="shared" si="19"/>
        <v>3.5709277126920598</v>
      </c>
      <c r="X25" s="100">
        <f t="shared" si="20"/>
        <v>4.9992987977688834</v>
      </c>
      <c r="Y25" s="101">
        <f t="shared" si="21"/>
        <v>0.89835509067668662</v>
      </c>
      <c r="Z25" s="101">
        <f t="shared" si="22"/>
        <v>1.2576971269473614</v>
      </c>
    </row>
    <row r="26" spans="1:26" x14ac:dyDescent="0.25">
      <c r="A26" s="29" t="s">
        <v>166</v>
      </c>
      <c r="B26" s="72">
        <f t="shared" si="7"/>
        <v>44022.479166666664</v>
      </c>
      <c r="C26" s="45">
        <v>5</v>
      </c>
      <c r="D26" s="83">
        <v>562.01</v>
      </c>
      <c r="E26" s="84">
        <v>126.03</v>
      </c>
      <c r="F26" s="75">
        <f t="shared" si="8"/>
        <v>1.0143507663608572E-3</v>
      </c>
      <c r="G26" s="75">
        <f t="shared" si="9"/>
        <v>9.4854021921808498E-4</v>
      </c>
      <c r="H26" s="99">
        <v>0.47916666666666669</v>
      </c>
      <c r="I26" s="76">
        <f>jar_information!M11</f>
        <v>44020.5</v>
      </c>
      <c r="J26" s="77">
        <f t="shared" si="1"/>
        <v>1.9791666666642413</v>
      </c>
      <c r="K26" s="77">
        <f t="shared" si="10"/>
        <v>47.499999999941792</v>
      </c>
      <c r="L26" s="78">
        <f>jar_information!H11</f>
        <v>1184.5645645645645</v>
      </c>
      <c r="M26" s="77">
        <f t="shared" si="11"/>
        <v>1.201563973869981</v>
      </c>
      <c r="N26" s="77">
        <f t="shared" si="12"/>
        <v>2.1988620721820653</v>
      </c>
      <c r="O26" s="79">
        <f t="shared" si="2"/>
        <v>0.59968965604965419</v>
      </c>
      <c r="P26" s="80">
        <f t="shared" si="13"/>
        <v>0.15138282641438416</v>
      </c>
      <c r="Q26" s="81"/>
      <c r="R26" s="81">
        <f t="shared" si="14"/>
        <v>0</v>
      </c>
      <c r="S26" s="81">
        <f t="shared" si="15"/>
        <v>0</v>
      </c>
      <c r="T26" s="82">
        <f t="shared" si="16"/>
        <v>1014.3507663608572</v>
      </c>
      <c r="U26" s="7">
        <f t="shared" si="17"/>
        <v>0.10143507663608571</v>
      </c>
      <c r="V26" s="93">
        <f t="shared" si="18"/>
        <v>1.2625045390534507E-2</v>
      </c>
      <c r="W26" s="100">
        <f t="shared" si="19"/>
        <v>1.5150054468641407</v>
      </c>
      <c r="X26" s="100">
        <f t="shared" si="20"/>
        <v>2.1210076256097969</v>
      </c>
      <c r="Y26" s="101">
        <f t="shared" si="21"/>
        <v>0.38244082462628126</v>
      </c>
      <c r="Z26" s="101">
        <f t="shared" si="22"/>
        <v>0.53541715447679372</v>
      </c>
    </row>
    <row r="27" spans="1:26" x14ac:dyDescent="0.25">
      <c r="A27" s="29" t="s">
        <v>167</v>
      </c>
      <c r="B27" s="72">
        <f t="shared" si="7"/>
        <v>44022.479166666664</v>
      </c>
      <c r="C27" s="45">
        <v>5</v>
      </c>
      <c r="D27" s="83">
        <v>816.16</v>
      </c>
      <c r="E27" s="84">
        <v>183.84</v>
      </c>
      <c r="F27" s="75">
        <f t="shared" si="8"/>
        <v>1.4843913304730836E-3</v>
      </c>
      <c r="G27" s="75">
        <f t="shared" si="9"/>
        <v>1.3974942164396483E-3</v>
      </c>
      <c r="H27" s="99">
        <v>0.47916666666666669</v>
      </c>
      <c r="I27" s="76">
        <f>jar_information!M12</f>
        <v>44020.5</v>
      </c>
      <c r="J27" s="77">
        <f t="shared" si="1"/>
        <v>1.9791666666642413</v>
      </c>
      <c r="K27" s="77">
        <f t="shared" si="10"/>
        <v>47.499999999941792</v>
      </c>
      <c r="L27" s="78">
        <f>jar_information!H12</f>
        <v>1184.5645645645645</v>
      </c>
      <c r="M27" s="77">
        <f t="shared" si="11"/>
        <v>1.7583573700252628</v>
      </c>
      <c r="N27" s="77">
        <f t="shared" si="12"/>
        <v>3.2177939871462309</v>
      </c>
      <c r="O27" s="79">
        <f t="shared" si="2"/>
        <v>0.87758017831260837</v>
      </c>
      <c r="P27" s="80">
        <f t="shared" si="13"/>
        <v>0.22153219829291484</v>
      </c>
      <c r="Q27" s="81"/>
      <c r="R27" s="81">
        <f t="shared" si="14"/>
        <v>0</v>
      </c>
      <c r="S27" s="81">
        <f t="shared" si="15"/>
        <v>0</v>
      </c>
      <c r="T27" s="82">
        <f t="shared" si="16"/>
        <v>1484.3913304730836</v>
      </c>
      <c r="U27" s="7">
        <f t="shared" si="17"/>
        <v>0.14843913304730835</v>
      </c>
      <c r="V27" s="93">
        <f t="shared" si="18"/>
        <v>1.8475372175024922E-2</v>
      </c>
      <c r="W27" s="100">
        <f t="shared" si="19"/>
        <v>2.2170446610029906</v>
      </c>
      <c r="X27" s="100">
        <f t="shared" si="20"/>
        <v>3.1038625254041867</v>
      </c>
      <c r="Y27" s="101">
        <f t="shared" si="21"/>
        <v>0.55966029042489174</v>
      </c>
      <c r="Z27" s="101">
        <f t="shared" si="22"/>
        <v>0.78352440659484845</v>
      </c>
    </row>
    <row r="28" spans="1:26" x14ac:dyDescent="0.25">
      <c r="A28" s="29" t="s">
        <v>168</v>
      </c>
      <c r="B28" s="72">
        <f t="shared" si="7"/>
        <v>44022.479166666664</v>
      </c>
      <c r="C28" s="45">
        <v>5</v>
      </c>
      <c r="D28" s="83">
        <v>679.1</v>
      </c>
      <c r="E28" s="84">
        <v>160.19</v>
      </c>
      <c r="F28" s="75">
        <f t="shared" si="8"/>
        <v>1.2309041783297753E-3</v>
      </c>
      <c r="G28" s="75">
        <f t="shared" si="9"/>
        <v>1.2138276875641946E-3</v>
      </c>
      <c r="H28" s="99">
        <v>0.47916666666666669</v>
      </c>
      <c r="I28" s="76">
        <f>jar_information!M13</f>
        <v>44020.5</v>
      </c>
      <c r="J28" s="77">
        <f t="shared" si="1"/>
        <v>1.9791666666642413</v>
      </c>
      <c r="K28" s="77">
        <f t="shared" si="10"/>
        <v>47.499999999941792</v>
      </c>
      <c r="L28" s="78">
        <f>jar_information!H13</f>
        <v>1173.7724550898204</v>
      </c>
      <c r="M28" s="77">
        <f t="shared" si="11"/>
        <v>1.4448014193784584</v>
      </c>
      <c r="N28" s="77">
        <f t="shared" si="12"/>
        <v>2.6439865974625789</v>
      </c>
      <c r="O28" s="79">
        <f t="shared" si="2"/>
        <v>0.72108725385343053</v>
      </c>
      <c r="P28" s="80">
        <f t="shared" si="13"/>
        <v>0.18327611504987887</v>
      </c>
      <c r="Q28" s="81"/>
      <c r="R28" s="81">
        <f t="shared" si="14"/>
        <v>0</v>
      </c>
      <c r="S28" s="81">
        <f t="shared" si="15"/>
        <v>0</v>
      </c>
      <c r="T28" s="82">
        <f t="shared" si="16"/>
        <v>1230.9041783297753</v>
      </c>
      <c r="U28" s="7">
        <f t="shared" si="17"/>
        <v>0.12309041783297753</v>
      </c>
      <c r="V28" s="93">
        <f t="shared" si="18"/>
        <v>1.5180784291669773E-2</v>
      </c>
      <c r="W28" s="100">
        <f t="shared" si="19"/>
        <v>1.8216941150003727</v>
      </c>
      <c r="X28" s="100">
        <f t="shared" si="20"/>
        <v>2.5503717610005219</v>
      </c>
      <c r="Y28" s="101">
        <f t="shared" si="21"/>
        <v>0.46301334328447186</v>
      </c>
      <c r="Z28" s="101">
        <f t="shared" si="22"/>
        <v>0.64821868059826071</v>
      </c>
    </row>
    <row r="29" spans="1:26" x14ac:dyDescent="0.25">
      <c r="A29" s="29" t="s">
        <v>169</v>
      </c>
      <c r="B29" s="72">
        <f t="shared" si="7"/>
        <v>44022.479166666664</v>
      </c>
      <c r="C29" s="45">
        <v>5</v>
      </c>
      <c r="D29" s="83">
        <v>685.96</v>
      </c>
      <c r="E29" s="84">
        <v>159.66</v>
      </c>
      <c r="F29" s="75">
        <f t="shared" si="8"/>
        <v>1.2435914821653446E-3</v>
      </c>
      <c r="G29" s="75">
        <f t="shared" si="9"/>
        <v>1.2097116934710027E-3</v>
      </c>
      <c r="H29" s="99">
        <v>0.47916666666666669</v>
      </c>
      <c r="I29" s="76">
        <f>jar_information!M14</f>
        <v>44020.5</v>
      </c>
      <c r="J29" s="77">
        <f t="shared" si="1"/>
        <v>1.9791666666642413</v>
      </c>
      <c r="K29" s="77">
        <f t="shared" si="10"/>
        <v>47.499999999941792</v>
      </c>
      <c r="L29" s="78">
        <f>jar_information!H14</f>
        <v>1173.7724550898204</v>
      </c>
      <c r="M29" s="77">
        <f t="shared" si="11"/>
        <v>1.4596934271500051</v>
      </c>
      <c r="N29" s="77">
        <f t="shared" si="12"/>
        <v>2.6712389716845095</v>
      </c>
      <c r="O29" s="79">
        <f t="shared" si="2"/>
        <v>0.72851971955032069</v>
      </c>
      <c r="P29" s="80">
        <f t="shared" si="13"/>
        <v>0.18516519772453172</v>
      </c>
      <c r="Q29" s="81"/>
      <c r="R29" s="81">
        <f t="shared" si="14"/>
        <v>0</v>
      </c>
      <c r="S29" s="81">
        <f t="shared" si="15"/>
        <v>0</v>
      </c>
      <c r="T29" s="82">
        <f t="shared" si="16"/>
        <v>1243.5914821653446</v>
      </c>
      <c r="U29" s="7">
        <f t="shared" si="17"/>
        <v>0.12435914821653446</v>
      </c>
      <c r="V29" s="93">
        <f t="shared" si="18"/>
        <v>1.5337257253709756E-2</v>
      </c>
      <c r="W29" s="100">
        <f t="shared" si="19"/>
        <v>1.8404708704451709</v>
      </c>
      <c r="X29" s="100">
        <f t="shared" si="20"/>
        <v>2.5766592186232393</v>
      </c>
      <c r="Y29" s="101">
        <f t="shared" si="21"/>
        <v>0.46778576267307442</v>
      </c>
      <c r="Z29" s="101">
        <f t="shared" si="22"/>
        <v>0.65490006774230425</v>
      </c>
    </row>
    <row r="30" spans="1:26" x14ac:dyDescent="0.25">
      <c r="A30" t="s">
        <v>170</v>
      </c>
      <c r="B30" s="72">
        <f t="shared" si="7"/>
        <v>44022.479166666664</v>
      </c>
      <c r="C30" s="45">
        <v>5</v>
      </c>
      <c r="D30" s="83">
        <v>822.14</v>
      </c>
      <c r="E30" s="84">
        <v>179.9</v>
      </c>
      <c r="F30" s="75">
        <f t="shared" si="8"/>
        <v>1.4954511084521946E-3</v>
      </c>
      <c r="G30" s="75">
        <f t="shared" si="9"/>
        <v>1.3668960716713909E-3</v>
      </c>
      <c r="H30" s="99">
        <v>0.47916666666666669</v>
      </c>
      <c r="I30" s="76">
        <f>jar_information!M15</f>
        <v>44020.5</v>
      </c>
      <c r="J30" s="77">
        <f t="shared" si="1"/>
        <v>1.9791666666642413</v>
      </c>
      <c r="K30" s="77">
        <f t="shared" si="10"/>
        <v>47.499999999941792</v>
      </c>
      <c r="L30" s="78">
        <f>jar_information!H15</f>
        <v>1168.4005979073243</v>
      </c>
      <c r="M30" s="77">
        <f t="shared" si="11"/>
        <v>1.7472859692567149</v>
      </c>
      <c r="N30" s="77">
        <f t="shared" si="12"/>
        <v>3.1975333237397883</v>
      </c>
      <c r="O30" s="79">
        <f t="shared" si="2"/>
        <v>0.872054542838124</v>
      </c>
      <c r="P30" s="80">
        <f t="shared" si="13"/>
        <v>0.22240607253062347</v>
      </c>
      <c r="Q30" s="81"/>
      <c r="R30" s="81">
        <f t="shared" si="14"/>
        <v>0</v>
      </c>
      <c r="S30" s="81">
        <f t="shared" si="15"/>
        <v>0</v>
      </c>
      <c r="T30" s="82">
        <f t="shared" si="16"/>
        <v>1495.4511084521946</v>
      </c>
      <c r="U30" s="7">
        <f t="shared" si="17"/>
        <v>0.14954511084521946</v>
      </c>
      <c r="V30" s="93">
        <f t="shared" si="18"/>
        <v>1.8359043007140897E-2</v>
      </c>
      <c r="W30" s="100">
        <f t="shared" si="19"/>
        <v>2.2030851608569075</v>
      </c>
      <c r="X30" s="100">
        <f t="shared" si="20"/>
        <v>3.0843192251996707</v>
      </c>
      <c r="Y30" s="101">
        <f t="shared" si="21"/>
        <v>0.56186797270963196</v>
      </c>
      <c r="Z30" s="101">
        <f t="shared" si="22"/>
        <v>0.7866151617934849</v>
      </c>
    </row>
    <row r="31" spans="1:26" x14ac:dyDescent="0.25">
      <c r="A31" t="s">
        <v>171</v>
      </c>
      <c r="B31" s="72">
        <f t="shared" si="7"/>
        <v>44022.479166666664</v>
      </c>
      <c r="C31" s="45">
        <v>5</v>
      </c>
      <c r="D31" s="83">
        <v>852.75</v>
      </c>
      <c r="E31" s="84">
        <v>199.85</v>
      </c>
      <c r="F31" s="75">
        <f t="shared" si="8"/>
        <v>1.5520631158001202E-3</v>
      </c>
      <c r="G31" s="75">
        <f t="shared" si="9"/>
        <v>1.5218283021604098E-3</v>
      </c>
      <c r="H31" s="99">
        <v>0.47916666666666669</v>
      </c>
      <c r="I31" s="76">
        <f>jar_information!M16</f>
        <v>44020.5</v>
      </c>
      <c r="J31" s="77">
        <f t="shared" si="1"/>
        <v>1.9791666666642413</v>
      </c>
      <c r="K31" s="77">
        <f t="shared" si="10"/>
        <v>47.499999999941792</v>
      </c>
      <c r="L31" s="78">
        <f>jar_information!H16</f>
        <v>1179.1604197901049</v>
      </c>
      <c r="M31" s="77">
        <f t="shared" si="11"/>
        <v>1.8301313951676079</v>
      </c>
      <c r="N31" s="77">
        <f t="shared" si="12"/>
        <v>3.3491404531567226</v>
      </c>
      <c r="O31" s="79">
        <f t="shared" si="2"/>
        <v>0.91340194177001521</v>
      </c>
      <c r="P31" s="80">
        <f t="shared" si="13"/>
        <v>0.23136394005909056</v>
      </c>
      <c r="Q31" s="81"/>
      <c r="R31" s="81">
        <f t="shared" si="14"/>
        <v>0</v>
      </c>
      <c r="S31" s="81">
        <f t="shared" si="15"/>
        <v>0</v>
      </c>
      <c r="T31" s="82">
        <f t="shared" si="16"/>
        <v>1552.0631158001202</v>
      </c>
      <c r="U31" s="7">
        <f t="shared" si="17"/>
        <v>0.15520631158001202</v>
      </c>
      <c r="V31" s="93">
        <f t="shared" si="18"/>
        <v>1.9229514563602831E-2</v>
      </c>
      <c r="W31" s="100">
        <f t="shared" si="19"/>
        <v>2.3075417476323397</v>
      </c>
      <c r="X31" s="100">
        <f t="shared" si="20"/>
        <v>3.2305584466852753</v>
      </c>
      <c r="Y31" s="101">
        <f t="shared" si="21"/>
        <v>0.58449837488683976</v>
      </c>
      <c r="Z31" s="101">
        <f t="shared" si="22"/>
        <v>0.81829772484157559</v>
      </c>
    </row>
    <row r="32" spans="1:26" x14ac:dyDescent="0.25">
      <c r="A32" t="s">
        <v>172</v>
      </c>
      <c r="B32" s="72">
        <f t="shared" si="7"/>
        <v>44022.479166666664</v>
      </c>
      <c r="C32" s="45">
        <v>5</v>
      </c>
      <c r="D32" s="83">
        <v>935.23</v>
      </c>
      <c r="E32" s="84">
        <v>205.1</v>
      </c>
      <c r="F32" s="75">
        <f t="shared" si="8"/>
        <v>1.7046066756190321E-3</v>
      </c>
      <c r="G32" s="75">
        <f t="shared" si="9"/>
        <v>1.5625999417627834E-3</v>
      </c>
      <c r="H32" s="99">
        <v>0.47916666666666669</v>
      </c>
      <c r="I32" s="76">
        <f>jar_information!M17</f>
        <v>44020.5</v>
      </c>
      <c r="J32" s="77">
        <f t="shared" si="1"/>
        <v>1.9791666666642413</v>
      </c>
      <c r="K32" s="77">
        <f t="shared" si="10"/>
        <v>47.499999999941792</v>
      </c>
      <c r="L32" s="78">
        <f>jar_information!H17</f>
        <v>1173.7724550898204</v>
      </c>
      <c r="M32" s="77">
        <f t="shared" si="11"/>
        <v>2.0008203626038483</v>
      </c>
      <c r="N32" s="77">
        <f t="shared" si="12"/>
        <v>3.6615012635650426</v>
      </c>
      <c r="O32" s="79">
        <f t="shared" si="2"/>
        <v>0.99859125369955704</v>
      </c>
      <c r="P32" s="80">
        <f t="shared" si="13"/>
        <v>0.25380829368819119</v>
      </c>
      <c r="Q32" s="81"/>
      <c r="R32" s="81">
        <f t="shared" si="14"/>
        <v>0</v>
      </c>
      <c r="S32" s="81">
        <f t="shared" si="15"/>
        <v>0</v>
      </c>
      <c r="T32" s="82">
        <f t="shared" si="16"/>
        <v>1704.6066756190321</v>
      </c>
      <c r="U32" s="7">
        <f t="shared" si="17"/>
        <v>0.1704606675619032</v>
      </c>
      <c r="V32" s="93">
        <f t="shared" si="18"/>
        <v>2.1022973762121699E-2</v>
      </c>
      <c r="W32" s="100">
        <f t="shared" si="19"/>
        <v>2.5227568514546039</v>
      </c>
      <c r="X32" s="100">
        <f t="shared" si="20"/>
        <v>3.5318595920364455</v>
      </c>
      <c r="Y32" s="101">
        <f t="shared" si="21"/>
        <v>0.64119989984463721</v>
      </c>
      <c r="Z32" s="101">
        <f t="shared" si="22"/>
        <v>0.8976798597824921</v>
      </c>
    </row>
    <row r="33" spans="1:26" x14ac:dyDescent="0.25">
      <c r="A33" t="s">
        <v>173</v>
      </c>
      <c r="B33" s="72">
        <f t="shared" si="7"/>
        <v>44022.479166666664</v>
      </c>
      <c r="C33" s="45">
        <v>5</v>
      </c>
      <c r="D33" s="83">
        <v>1181.3</v>
      </c>
      <c r="E33" s="84">
        <v>268.64999999999998</v>
      </c>
      <c r="F33" s="75">
        <f t="shared" si="8"/>
        <v>2.1597035932310548E-3</v>
      </c>
      <c r="G33" s="75">
        <f t="shared" si="9"/>
        <v>2.0561309316162748E-3</v>
      </c>
      <c r="H33" s="99">
        <v>0.47916666666666669</v>
      </c>
      <c r="I33" s="76">
        <f>jar_information!M18</f>
        <v>44020.5</v>
      </c>
      <c r="J33" s="77">
        <f t="shared" si="1"/>
        <v>1.9791666666642413</v>
      </c>
      <c r="K33" s="77">
        <f t="shared" si="10"/>
        <v>47.499999999941792</v>
      </c>
      <c r="L33" s="78">
        <f>jar_information!H18</f>
        <v>1200.8748114630469</v>
      </c>
      <c r="M33" s="77">
        <f t="shared" si="11"/>
        <v>2.5935336453374078</v>
      </c>
      <c r="N33" s="77">
        <f t="shared" si="12"/>
        <v>4.7461665709674561</v>
      </c>
      <c r="O33" s="79">
        <f t="shared" si="2"/>
        <v>1.2944090648093061</v>
      </c>
      <c r="P33" s="80">
        <f t="shared" si="13"/>
        <v>0.32342543103075988</v>
      </c>
      <c r="Q33" s="81"/>
      <c r="R33" s="81">
        <f t="shared" si="14"/>
        <v>0</v>
      </c>
      <c r="S33" s="81">
        <f t="shared" si="15"/>
        <v>0</v>
      </c>
      <c r="T33" s="82">
        <f t="shared" si="16"/>
        <v>2159.7035932310546</v>
      </c>
      <c r="U33" s="7">
        <f t="shared" si="17"/>
        <v>0.21597035932310549</v>
      </c>
      <c r="V33" s="93">
        <f t="shared" si="18"/>
        <v>2.7250717153913522E-2</v>
      </c>
      <c r="W33" s="100">
        <f t="shared" si="19"/>
        <v>3.2700860584696221</v>
      </c>
      <c r="X33" s="100">
        <f t="shared" si="20"/>
        <v>4.5781204818574714</v>
      </c>
      <c r="Y33" s="101">
        <f t="shared" si="21"/>
        <v>0.81707477313134191</v>
      </c>
      <c r="Z33" s="101">
        <f t="shared" si="22"/>
        <v>1.1439046823838788</v>
      </c>
    </row>
    <row r="34" spans="1:26" x14ac:dyDescent="0.25">
      <c r="A34" t="s">
        <v>174</v>
      </c>
      <c r="B34" s="72">
        <f t="shared" si="7"/>
        <v>44022.479166666664</v>
      </c>
      <c r="C34" s="45">
        <v>5</v>
      </c>
      <c r="D34" s="83">
        <v>716.12</v>
      </c>
      <c r="E34" s="84">
        <v>160.74</v>
      </c>
      <c r="F34" s="75">
        <f t="shared" si="8"/>
        <v>1.2993712319730357E-3</v>
      </c>
      <c r="G34" s="75">
        <f t="shared" si="9"/>
        <v>1.2180990021892052E-3</v>
      </c>
      <c r="H34" s="99">
        <v>0.47916666666666669</v>
      </c>
      <c r="I34" s="76">
        <f>jar_information!M19</f>
        <v>44020.5</v>
      </c>
      <c r="J34" s="77">
        <f t="shared" si="1"/>
        <v>1.9791666666642413</v>
      </c>
      <c r="K34" s="77">
        <f t="shared" si="10"/>
        <v>47.499999999941792</v>
      </c>
      <c r="L34" s="78">
        <f>jar_information!H19</f>
        <v>1184.5645645645645</v>
      </c>
      <c r="M34" s="77">
        <f t="shared" si="11"/>
        <v>1.5391891176098609</v>
      </c>
      <c r="N34" s="77">
        <f t="shared" si="12"/>
        <v>2.8167160852260453</v>
      </c>
      <c r="O34" s="79">
        <f t="shared" si="2"/>
        <v>0.76819529597073954</v>
      </c>
      <c r="P34" s="80">
        <f t="shared" si="13"/>
        <v>0.1939195948590049</v>
      </c>
      <c r="Q34" s="81"/>
      <c r="R34" s="81">
        <f t="shared" si="14"/>
        <v>0</v>
      </c>
      <c r="S34" s="81">
        <f t="shared" si="15"/>
        <v>0</v>
      </c>
      <c r="T34" s="82">
        <f t="shared" si="16"/>
        <v>1299.3712319730357</v>
      </c>
      <c r="U34" s="7">
        <f t="shared" si="17"/>
        <v>0.12993712319730358</v>
      </c>
      <c r="V34" s="93">
        <f t="shared" si="18"/>
        <v>1.6172532546772228E-2</v>
      </c>
      <c r="W34" s="100">
        <f t="shared" si="19"/>
        <v>1.9407039056126674</v>
      </c>
      <c r="X34" s="100">
        <f t="shared" si="20"/>
        <v>2.7169854678577341</v>
      </c>
      <c r="Y34" s="101">
        <f t="shared" si="21"/>
        <v>0.48990213438124419</v>
      </c>
      <c r="Z34" s="101">
        <f t="shared" si="22"/>
        <v>0.6858629881337418</v>
      </c>
    </row>
    <row r="35" spans="1:26" x14ac:dyDescent="0.25">
      <c r="A35" t="s">
        <v>175</v>
      </c>
      <c r="B35" s="72">
        <f t="shared" si="7"/>
        <v>44022.479166666664</v>
      </c>
      <c r="C35" s="45">
        <v>5</v>
      </c>
      <c r="D35" s="83">
        <v>171.54</v>
      </c>
      <c r="E35" s="84">
        <v>177.4</v>
      </c>
      <c r="F35" s="75">
        <f t="shared" si="8"/>
        <v>2.9219165139370755E-4</v>
      </c>
      <c r="G35" s="75">
        <f t="shared" si="9"/>
        <v>1.3474810051940702E-3</v>
      </c>
      <c r="H35" s="99">
        <v>0.47916666666666669</v>
      </c>
      <c r="I35" s="76">
        <f>jar_information!M20</f>
        <v>44020.5</v>
      </c>
      <c r="J35" s="77">
        <f t="shared" si="1"/>
        <v>1.9791666666642413</v>
      </c>
      <c r="K35" s="77">
        <f t="shared" si="10"/>
        <v>47.499999999941792</v>
      </c>
      <c r="L35" s="78">
        <f>jar_information!H20</f>
        <v>1184.5645645645645</v>
      </c>
      <c r="M35" s="77">
        <f t="shared" si="11"/>
        <v>0.34611987630258823</v>
      </c>
      <c r="N35" s="77">
        <f t="shared" si="12"/>
        <v>0.63339937363373644</v>
      </c>
      <c r="O35" s="79">
        <f t="shared" si="2"/>
        <v>0.17274528371829173</v>
      </c>
      <c r="P35" s="80">
        <f t="shared" si="13"/>
        <v>4.3607004114915783E-2</v>
      </c>
      <c r="Q35" s="81"/>
      <c r="R35" s="81">
        <f t="shared" si="14"/>
        <v>0</v>
      </c>
      <c r="S35" s="81">
        <f t="shared" si="15"/>
        <v>0</v>
      </c>
      <c r="T35" s="82">
        <f t="shared" si="16"/>
        <v>292.19165139370756</v>
      </c>
      <c r="U35" s="7">
        <f t="shared" si="17"/>
        <v>2.9219165139370756E-2</v>
      </c>
      <c r="V35" s="93">
        <f t="shared" si="18"/>
        <v>3.6367428151263879E-3</v>
      </c>
      <c r="W35" s="100">
        <f t="shared" si="19"/>
        <v>0.43640913781516655</v>
      </c>
      <c r="X35" s="100">
        <f t="shared" si="20"/>
        <v>0.61097279294123319</v>
      </c>
      <c r="Y35" s="101">
        <f t="shared" si="21"/>
        <v>0.11016506302729066</v>
      </c>
      <c r="Z35" s="101">
        <f t="shared" si="22"/>
        <v>0.15423108823820691</v>
      </c>
    </row>
    <row r="36" spans="1:26" x14ac:dyDescent="0.25">
      <c r="A36" t="s">
        <v>176</v>
      </c>
      <c r="B36" s="72">
        <f t="shared" si="7"/>
        <v>44022.479166666664</v>
      </c>
      <c r="C36" s="45">
        <v>5</v>
      </c>
      <c r="D36" s="83">
        <v>599.73</v>
      </c>
      <c r="E36" s="84">
        <v>145.46</v>
      </c>
      <c r="F36" s="75">
        <f t="shared" si="8"/>
        <v>1.0841124428444817E-3</v>
      </c>
      <c r="G36" s="75">
        <f t="shared" si="9"/>
        <v>1.0994341158798214E-3</v>
      </c>
      <c r="H36" s="99">
        <v>0.47916666666666669</v>
      </c>
      <c r="I36" s="76">
        <f>jar_information!M21</f>
        <v>44020.5</v>
      </c>
      <c r="J36" s="77">
        <f t="shared" si="1"/>
        <v>1.9791666666642413</v>
      </c>
      <c r="K36" s="77">
        <f t="shared" si="10"/>
        <v>47.499999999941792</v>
      </c>
      <c r="L36" s="78">
        <f>jar_information!H21</f>
        <v>1168.4005979073243</v>
      </c>
      <c r="M36" s="77">
        <f t="shared" si="11"/>
        <v>1.2666776264182624</v>
      </c>
      <c r="N36" s="77">
        <f t="shared" si="12"/>
        <v>2.3180200563454205</v>
      </c>
      <c r="O36" s="79">
        <f t="shared" si="2"/>
        <v>0.63218728809420555</v>
      </c>
      <c r="P36" s="80">
        <f t="shared" si="13"/>
        <v>0.16123107551418087</v>
      </c>
      <c r="Q36" s="81"/>
      <c r="R36" s="81">
        <f t="shared" si="14"/>
        <v>0</v>
      </c>
      <c r="S36" s="81">
        <f t="shared" si="15"/>
        <v>0</v>
      </c>
      <c r="T36" s="82">
        <f t="shared" si="16"/>
        <v>1084.1124428444816</v>
      </c>
      <c r="U36" s="7">
        <f t="shared" si="17"/>
        <v>0.10841124428444818</v>
      </c>
      <c r="V36" s="93">
        <f t="shared" si="18"/>
        <v>1.3309206065157479E-2</v>
      </c>
      <c r="W36" s="100">
        <f t="shared" si="19"/>
        <v>1.5971047278188975</v>
      </c>
      <c r="X36" s="100">
        <f t="shared" si="20"/>
        <v>2.2359466189464565</v>
      </c>
      <c r="Y36" s="101">
        <f t="shared" si="21"/>
        <v>0.40732061182579815</v>
      </c>
      <c r="Z36" s="101">
        <f t="shared" si="22"/>
        <v>0.57024885655611746</v>
      </c>
    </row>
    <row r="37" spans="1:26" x14ac:dyDescent="0.25">
      <c r="A37" t="s">
        <v>177</v>
      </c>
      <c r="B37" s="72">
        <f t="shared" si="7"/>
        <v>44022.479166666664</v>
      </c>
      <c r="C37" s="45">
        <v>5</v>
      </c>
      <c r="D37" s="83">
        <v>675.94</v>
      </c>
      <c r="E37" s="84">
        <v>160.84</v>
      </c>
      <c r="F37" s="75">
        <f t="shared" si="8"/>
        <v>1.2250598809361315E-3</v>
      </c>
      <c r="G37" s="75">
        <f t="shared" si="9"/>
        <v>1.2188756048482981E-3</v>
      </c>
      <c r="H37" s="99">
        <v>0.47916666666666669</v>
      </c>
      <c r="I37" s="76">
        <f>jar_information!M22</f>
        <v>44020.5</v>
      </c>
      <c r="J37" s="77">
        <f t="shared" si="1"/>
        <v>1.9791666666642413</v>
      </c>
      <c r="K37" s="77">
        <f t="shared" si="10"/>
        <v>47.499999999941792</v>
      </c>
      <c r="L37" s="78">
        <f>jar_information!H22</f>
        <v>1189.984962406015</v>
      </c>
      <c r="M37" s="77">
        <f t="shared" si="11"/>
        <v>1.4578028363608997</v>
      </c>
      <c r="N37" s="77">
        <f t="shared" si="12"/>
        <v>2.6677791905404464</v>
      </c>
      <c r="O37" s="79">
        <f t="shared" si="2"/>
        <v>0.72757614287466721</v>
      </c>
      <c r="P37" s="80">
        <f t="shared" si="13"/>
        <v>0.1830397544826276</v>
      </c>
      <c r="Q37" s="81"/>
      <c r="R37" s="81">
        <f t="shared" si="14"/>
        <v>0</v>
      </c>
      <c r="S37" s="81">
        <f t="shared" si="15"/>
        <v>0</v>
      </c>
      <c r="T37" s="82">
        <f t="shared" si="16"/>
        <v>1225.0598809361315</v>
      </c>
      <c r="U37" s="7">
        <f t="shared" si="17"/>
        <v>0.12250598809361314</v>
      </c>
      <c r="V37" s="93">
        <f t="shared" si="18"/>
        <v>1.5317392481590711E-2</v>
      </c>
      <c r="W37" s="100">
        <f t="shared" si="19"/>
        <v>1.8380870977908854</v>
      </c>
      <c r="X37" s="100">
        <f t="shared" si="20"/>
        <v>2.5733219369072393</v>
      </c>
      <c r="Y37" s="101">
        <f t="shared" si="21"/>
        <v>0.46241622185141534</v>
      </c>
      <c r="Z37" s="101">
        <f t="shared" si="22"/>
        <v>0.64738271059198138</v>
      </c>
    </row>
    <row r="38" spans="1:26" x14ac:dyDescent="0.25">
      <c r="A38" t="s">
        <v>178</v>
      </c>
      <c r="B38" s="72">
        <f t="shared" si="7"/>
        <v>44022.479166666664</v>
      </c>
      <c r="C38" s="45">
        <v>5</v>
      </c>
      <c r="D38" s="83">
        <v>627.74</v>
      </c>
      <c r="E38" s="84">
        <v>145.27000000000001</v>
      </c>
      <c r="F38" s="75">
        <f t="shared" si="8"/>
        <v>1.1359158510710545E-3</v>
      </c>
      <c r="G38" s="75">
        <f t="shared" si="9"/>
        <v>1.097958570827545E-3</v>
      </c>
      <c r="H38" s="99">
        <v>0.47916666666666669</v>
      </c>
      <c r="I38" s="76">
        <f>jar_information!M23</f>
        <v>44020.5</v>
      </c>
      <c r="J38" s="77">
        <f t="shared" si="1"/>
        <v>1.9791666666642413</v>
      </c>
      <c r="K38" s="77">
        <f t="shared" si="10"/>
        <v>47.499999999941792</v>
      </c>
      <c r="L38" s="78">
        <f>jar_information!H23</f>
        <v>1168.4005979073243</v>
      </c>
      <c r="M38" s="77">
        <f t="shared" si="11"/>
        <v>1.3272047595638272</v>
      </c>
      <c r="N38" s="77">
        <f t="shared" si="12"/>
        <v>2.4287847100018038</v>
      </c>
      <c r="O38" s="79">
        <f t="shared" si="2"/>
        <v>0.66239583000049196</v>
      </c>
      <c r="P38" s="80">
        <f t="shared" si="13"/>
        <v>0.16893536788606414</v>
      </c>
      <c r="Q38" s="81"/>
      <c r="R38" s="81">
        <f t="shared" si="14"/>
        <v>0</v>
      </c>
      <c r="S38" s="81">
        <f t="shared" si="15"/>
        <v>0</v>
      </c>
      <c r="T38" s="82">
        <f t="shared" si="16"/>
        <v>1135.9158510710545</v>
      </c>
      <c r="U38" s="7">
        <f t="shared" si="17"/>
        <v>0.11359158510710544</v>
      </c>
      <c r="V38" s="93">
        <f t="shared" si="18"/>
        <v>1.3945175368448498E-2</v>
      </c>
      <c r="W38" s="100">
        <f t="shared" si="19"/>
        <v>1.6734210442138198</v>
      </c>
      <c r="X38" s="100">
        <f t="shared" si="20"/>
        <v>2.3427894618993479</v>
      </c>
      <c r="Y38" s="101">
        <f t="shared" si="21"/>
        <v>0.42678408729163236</v>
      </c>
      <c r="Z38" s="101">
        <f t="shared" si="22"/>
        <v>0.59749772220828534</v>
      </c>
    </row>
    <row r="39" spans="1:26" x14ac:dyDescent="0.25">
      <c r="A39" t="s">
        <v>179</v>
      </c>
      <c r="B39" s="72">
        <f t="shared" si="7"/>
        <v>44022.479166666664</v>
      </c>
      <c r="C39" s="45">
        <v>5</v>
      </c>
      <c r="D39" s="83">
        <v>593.26</v>
      </c>
      <c r="E39" s="84">
        <v>144.06</v>
      </c>
      <c r="F39" s="75">
        <f t="shared" si="8"/>
        <v>1.0721464288771156E-3</v>
      </c>
      <c r="G39" s="75">
        <f t="shared" si="9"/>
        <v>1.0885616786525216E-3</v>
      </c>
      <c r="H39" s="99">
        <v>0.47916666666666669</v>
      </c>
      <c r="I39" s="76">
        <f>jar_information!M24</f>
        <v>44020.5</v>
      </c>
      <c r="J39" s="77">
        <f t="shared" si="1"/>
        <v>1.9791666666642413</v>
      </c>
      <c r="K39" s="77">
        <f t="shared" si="10"/>
        <v>47.499999999941792</v>
      </c>
      <c r="L39" s="78">
        <f>jar_information!H24</f>
        <v>1147.072808320951</v>
      </c>
      <c r="M39" s="77">
        <f t="shared" si="11"/>
        <v>1.2298300151033519</v>
      </c>
      <c r="N39" s="77">
        <f t="shared" si="12"/>
        <v>2.250588927639134</v>
      </c>
      <c r="O39" s="79">
        <f t="shared" si="2"/>
        <v>0.61379698026521834</v>
      </c>
      <c r="P39" s="80">
        <f t="shared" si="13"/>
        <v>0.15869892534182062</v>
      </c>
      <c r="Q39" s="81"/>
      <c r="R39" s="81">
        <f t="shared" si="14"/>
        <v>0</v>
      </c>
      <c r="S39" s="81">
        <f t="shared" si="15"/>
        <v>0</v>
      </c>
      <c r="T39" s="82">
        <f t="shared" si="16"/>
        <v>1072.1464288771156</v>
      </c>
      <c r="U39" s="7">
        <f t="shared" si="17"/>
        <v>0.10721464288771157</v>
      </c>
      <c r="V39" s="93">
        <f t="shared" si="18"/>
        <v>1.2922041689809906E-2</v>
      </c>
      <c r="W39" s="100">
        <f t="shared" si="19"/>
        <v>1.5506450027771888</v>
      </c>
      <c r="X39" s="100">
        <f t="shared" si="20"/>
        <v>2.1709030038880641</v>
      </c>
      <c r="Y39" s="101">
        <f t="shared" si="21"/>
        <v>0.40092360086403811</v>
      </c>
      <c r="Z39" s="101">
        <f t="shared" si="22"/>
        <v>0.56129304120965329</v>
      </c>
    </row>
    <row r="40" spans="1:26" x14ac:dyDescent="0.25">
      <c r="A40" t="s">
        <v>180</v>
      </c>
      <c r="B40" s="72">
        <f t="shared" si="7"/>
        <v>44022.479166666664</v>
      </c>
      <c r="C40" s="45">
        <v>5</v>
      </c>
      <c r="D40" s="83">
        <v>717.17</v>
      </c>
      <c r="E40" s="84">
        <v>158.46</v>
      </c>
      <c r="F40" s="75">
        <f t="shared" si="8"/>
        <v>1.3013131662335819E-3</v>
      </c>
      <c r="G40" s="75">
        <f t="shared" si="9"/>
        <v>1.2003924615618887E-3</v>
      </c>
      <c r="H40" s="99">
        <v>0.47916666666666669</v>
      </c>
      <c r="I40" s="76">
        <f>jar_information!M25</f>
        <v>44020.5</v>
      </c>
      <c r="J40" s="77">
        <f t="shared" si="1"/>
        <v>1.9791666666642413</v>
      </c>
      <c r="K40" s="77">
        <f t="shared" si="10"/>
        <v>47.499999999941792</v>
      </c>
      <c r="L40" s="78">
        <f>jar_information!H25</f>
        <v>1179.1604197901049</v>
      </c>
      <c r="M40" s="77">
        <f t="shared" si="11"/>
        <v>1.534456979374381</v>
      </c>
      <c r="N40" s="77">
        <f t="shared" si="12"/>
        <v>2.8080562722551172</v>
      </c>
      <c r="O40" s="79">
        <f t="shared" si="2"/>
        <v>0.76583352879685007</v>
      </c>
      <c r="P40" s="80">
        <f t="shared" si="13"/>
        <v>0.1939849857429029</v>
      </c>
      <c r="Q40" s="81"/>
      <c r="R40" s="81">
        <f t="shared" si="14"/>
        <v>0</v>
      </c>
      <c r="S40" s="81">
        <f t="shared" si="15"/>
        <v>0</v>
      </c>
      <c r="T40" s="82">
        <f t="shared" si="16"/>
        <v>1301.313166233582</v>
      </c>
      <c r="U40" s="7">
        <f t="shared" si="17"/>
        <v>0.1301313166233582</v>
      </c>
      <c r="V40" s="93">
        <f t="shared" si="18"/>
        <v>1.6122811132585024E-2</v>
      </c>
      <c r="W40" s="100">
        <f t="shared" si="19"/>
        <v>1.9347373359102027</v>
      </c>
      <c r="X40" s="100">
        <f t="shared" si="20"/>
        <v>2.7086322702742835</v>
      </c>
      <c r="Y40" s="101">
        <f t="shared" si="21"/>
        <v>0.49006733240372363</v>
      </c>
      <c r="Z40" s="101">
        <f t="shared" si="22"/>
        <v>0.68609426536521312</v>
      </c>
    </row>
    <row r="41" spans="1:26" x14ac:dyDescent="0.25">
      <c r="A41" t="s">
        <v>181</v>
      </c>
      <c r="B41" s="72">
        <f t="shared" si="7"/>
        <v>44022.479166666664</v>
      </c>
      <c r="C41" s="45">
        <v>5</v>
      </c>
      <c r="D41" s="83">
        <v>439.33</v>
      </c>
      <c r="E41" s="84">
        <v>108.4</v>
      </c>
      <c r="F41" s="75">
        <f t="shared" si="8"/>
        <v>7.874588662810303E-4</v>
      </c>
      <c r="G41" s="75">
        <f t="shared" si="9"/>
        <v>8.1162517042001952E-4</v>
      </c>
      <c r="H41" s="99">
        <v>0.47916666666666669</v>
      </c>
      <c r="I41" s="76">
        <f>jar_information!M26</f>
        <v>44020.5</v>
      </c>
      <c r="J41" s="77">
        <f t="shared" si="1"/>
        <v>1.9791666666642413</v>
      </c>
      <c r="K41" s="77">
        <f t="shared" si="10"/>
        <v>47.499999999941792</v>
      </c>
      <c r="L41" s="78">
        <f>jar_information!H26</f>
        <v>1179.1604197901049</v>
      </c>
      <c r="M41" s="77">
        <f t="shared" si="11"/>
        <v>0.92854032733137981</v>
      </c>
      <c r="N41" s="77">
        <f t="shared" si="12"/>
        <v>1.6992287990164252</v>
      </c>
      <c r="O41" s="79">
        <f t="shared" si="2"/>
        <v>0.46342603609538868</v>
      </c>
      <c r="P41" s="80">
        <f t="shared" si="13"/>
        <v>0.11738542336490052</v>
      </c>
      <c r="Q41" s="81"/>
      <c r="R41" s="81">
        <f t="shared" si="14"/>
        <v>0</v>
      </c>
      <c r="S41" s="81">
        <f t="shared" si="15"/>
        <v>0</v>
      </c>
      <c r="T41" s="82">
        <f t="shared" si="16"/>
        <v>787.45886628103028</v>
      </c>
      <c r="U41" s="7">
        <f t="shared" si="17"/>
        <v>7.8745886628103029E-2</v>
      </c>
      <c r="V41" s="93">
        <f t="shared" si="18"/>
        <v>9.7563376020201389E-3</v>
      </c>
      <c r="W41" s="100">
        <f t="shared" si="19"/>
        <v>1.1707605122424167</v>
      </c>
      <c r="X41" s="100">
        <f t="shared" si="20"/>
        <v>1.6390647171393833</v>
      </c>
      <c r="Y41" s="101">
        <f t="shared" si="21"/>
        <v>0.29655264850116475</v>
      </c>
      <c r="Z41" s="101">
        <f t="shared" si="22"/>
        <v>0.41517370790163061</v>
      </c>
    </row>
    <row r="42" spans="1:26" x14ac:dyDescent="0.25">
      <c r="A42" t="s">
        <v>182</v>
      </c>
      <c r="B42" s="72">
        <f t="shared" si="7"/>
        <v>44022.479166666664</v>
      </c>
      <c r="C42" s="45">
        <v>5</v>
      </c>
      <c r="D42" s="83">
        <v>977.27</v>
      </c>
      <c r="E42" s="84">
        <v>215.61</v>
      </c>
      <c r="F42" s="75">
        <f t="shared" si="8"/>
        <v>1.7823580244889043E-3</v>
      </c>
      <c r="G42" s="75">
        <f t="shared" si="9"/>
        <v>1.6442208812334394E-3</v>
      </c>
      <c r="H42" s="99">
        <v>0.47916666666666669</v>
      </c>
      <c r="I42" s="76">
        <f>jar_information!M27</f>
        <v>44020.5</v>
      </c>
      <c r="J42" s="77">
        <f t="shared" si="1"/>
        <v>1.9791666666642413</v>
      </c>
      <c r="K42" s="77">
        <f t="shared" si="10"/>
        <v>47.499999999941792</v>
      </c>
      <c r="L42" s="78">
        <f>jar_information!H27</f>
        <v>1173.7724550898204</v>
      </c>
      <c r="M42" s="77">
        <f t="shared" si="11"/>
        <v>2.0920827542533833</v>
      </c>
      <c r="N42" s="77">
        <f t="shared" si="12"/>
        <v>3.8285114402836915</v>
      </c>
      <c r="O42" s="79">
        <f t="shared" si="2"/>
        <v>1.0441394837137339</v>
      </c>
      <c r="P42" s="80">
        <f t="shared" si="13"/>
        <v>0.26538512104131123</v>
      </c>
      <c r="Q42" s="81"/>
      <c r="R42" s="81">
        <f t="shared" si="14"/>
        <v>0</v>
      </c>
      <c r="S42" s="81">
        <f t="shared" si="15"/>
        <v>0</v>
      </c>
      <c r="T42" s="82">
        <f t="shared" si="16"/>
        <v>1782.3580244889044</v>
      </c>
      <c r="U42" s="7">
        <f t="shared" si="17"/>
        <v>0.17823580244889042</v>
      </c>
      <c r="V42" s="93">
        <f t="shared" si="18"/>
        <v>2.1981883867684491E-2</v>
      </c>
      <c r="W42" s="100">
        <f t="shared" si="19"/>
        <v>2.6378260641221392</v>
      </c>
      <c r="X42" s="100">
        <f t="shared" si="20"/>
        <v>3.6929564897709946</v>
      </c>
      <c r="Y42" s="101">
        <f t="shared" si="21"/>
        <v>0.67044662157887114</v>
      </c>
      <c r="Z42" s="101">
        <f t="shared" si="22"/>
        <v>0.93862527021041942</v>
      </c>
    </row>
    <row r="43" spans="1:26" x14ac:dyDescent="0.25">
      <c r="A43" t="s">
        <v>183</v>
      </c>
      <c r="B43" s="72">
        <f t="shared" si="7"/>
        <v>44022.479166666664</v>
      </c>
      <c r="C43" s="45">
        <v>5</v>
      </c>
      <c r="D43" s="83">
        <v>838.54</v>
      </c>
      <c r="E43" s="84">
        <v>184.69</v>
      </c>
      <c r="F43" s="75">
        <f t="shared" si="8"/>
        <v>1.5257822721407271E-3</v>
      </c>
      <c r="G43" s="75">
        <f t="shared" si="9"/>
        <v>1.4040953390419373E-3</v>
      </c>
      <c r="H43" s="99">
        <v>0.47916666666666669</v>
      </c>
      <c r="I43" s="76">
        <f>jar_information!M28</f>
        <v>44020.5</v>
      </c>
      <c r="J43" s="77">
        <f t="shared" si="1"/>
        <v>1.9791666666642413</v>
      </c>
      <c r="K43" s="77">
        <f t="shared" si="10"/>
        <v>47.499999999941792</v>
      </c>
      <c r="L43" s="78">
        <f>jar_information!H28</f>
        <v>1173.7724550898204</v>
      </c>
      <c r="M43" s="77">
        <f t="shared" si="11"/>
        <v>1.7909212035031457</v>
      </c>
      <c r="N43" s="77">
        <f t="shared" si="12"/>
        <v>3.2773858024107567</v>
      </c>
      <c r="O43" s="79">
        <f t="shared" si="2"/>
        <v>0.89383249156656996</v>
      </c>
      <c r="P43" s="80">
        <f t="shared" si="13"/>
        <v>0.22718214152898134</v>
      </c>
      <c r="Q43" s="81"/>
      <c r="R43" s="81">
        <f t="shared" si="14"/>
        <v>0</v>
      </c>
      <c r="S43" s="81">
        <f t="shared" si="15"/>
        <v>0</v>
      </c>
      <c r="T43" s="82">
        <f t="shared" si="16"/>
        <v>1525.7822721407272</v>
      </c>
      <c r="U43" s="7">
        <f t="shared" si="17"/>
        <v>0.15257822721407271</v>
      </c>
      <c r="V43" s="93">
        <f t="shared" si="18"/>
        <v>1.8817526138266639E-2</v>
      </c>
      <c r="W43" s="100">
        <f t="shared" si="19"/>
        <v>2.2581031365919966</v>
      </c>
      <c r="X43" s="100">
        <f t="shared" si="20"/>
        <v>3.1613443912287957</v>
      </c>
      <c r="Y43" s="101">
        <f t="shared" si="21"/>
        <v>0.57393383123181407</v>
      </c>
      <c r="Z43" s="101">
        <f t="shared" si="22"/>
        <v>0.80350736372453979</v>
      </c>
    </row>
    <row r="44" spans="1:26" ht="15.75" thickBot="1" x14ac:dyDescent="0.3">
      <c r="A44" t="s">
        <v>184</v>
      </c>
      <c r="B44" s="72">
        <f t="shared" si="7"/>
        <v>44022.479166666664</v>
      </c>
      <c r="C44" s="45">
        <v>5</v>
      </c>
      <c r="D44" s="129">
        <v>499.87</v>
      </c>
      <c r="E44" s="130">
        <v>117.26</v>
      </c>
      <c r="F44" s="75">
        <f t="shared" si="8"/>
        <v>8.9942524736052749E-4</v>
      </c>
      <c r="G44" s="75">
        <f t="shared" si="9"/>
        <v>8.8043216601564405E-4</v>
      </c>
      <c r="H44" s="99">
        <v>0.47916666666666669</v>
      </c>
      <c r="I44" s="76">
        <f>jar_information!M29</f>
        <v>44020.5</v>
      </c>
      <c r="J44" s="77">
        <f t="shared" si="1"/>
        <v>1.9791666666642413</v>
      </c>
      <c r="K44" s="77">
        <f t="shared" si="10"/>
        <v>47.499999999941792</v>
      </c>
      <c r="L44" s="78">
        <f>jar_information!H29</f>
        <v>1173.7724550898204</v>
      </c>
      <c r="M44" s="77">
        <f t="shared" si="11"/>
        <v>1.0557205807641352</v>
      </c>
      <c r="N44" s="77">
        <f t="shared" si="12"/>
        <v>1.9319686627983674</v>
      </c>
      <c r="O44" s="79">
        <f t="shared" si="2"/>
        <v>0.52690054439955469</v>
      </c>
      <c r="P44" s="80">
        <f t="shared" si="13"/>
        <v>0.13392038796853456</v>
      </c>
      <c r="Q44" s="81"/>
      <c r="R44" s="81">
        <f t="shared" si="14"/>
        <v>0</v>
      </c>
      <c r="S44" s="81">
        <f t="shared" si="15"/>
        <v>0</v>
      </c>
      <c r="T44" s="82">
        <f t="shared" si="16"/>
        <v>899.42524736052746</v>
      </c>
      <c r="U44" s="7">
        <f t="shared" si="17"/>
        <v>8.9942524736052742E-2</v>
      </c>
      <c r="V44" s="93">
        <f t="shared" si="18"/>
        <v>1.1092643040004218E-2</v>
      </c>
      <c r="W44" s="100">
        <f t="shared" si="19"/>
        <v>1.331117164800506</v>
      </c>
      <c r="X44" s="100">
        <f t="shared" si="20"/>
        <v>1.8635640307207084</v>
      </c>
      <c r="Y44" s="101">
        <f t="shared" si="21"/>
        <v>0.33832519065776501</v>
      </c>
      <c r="Z44" s="101">
        <f t="shared" si="22"/>
        <v>0.47365526692087101</v>
      </c>
    </row>
  </sheetData>
  <conditionalFormatting sqref="O18:O44">
    <cfRule type="cellIs" dxfId="27" priority="1" operator="greaterThan">
      <formula>4</formula>
    </cfRule>
    <cfRule type="cellIs" dxfId="26" priority="2" operator="between">
      <formula>2</formula>
      <formula>3.9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Methods</vt:lpstr>
      <vt:lpstr>Samples</vt:lpstr>
      <vt:lpstr>Dryweights</vt:lpstr>
      <vt:lpstr>WHC</vt:lpstr>
      <vt:lpstr>Leakage</vt:lpstr>
      <vt:lpstr>jar_information</vt:lpstr>
      <vt:lpstr>13C</vt:lpstr>
      <vt:lpstr>2019_IncRep_09.07.20</vt:lpstr>
      <vt:lpstr>2019_IncRep_10.07.20</vt:lpstr>
      <vt:lpstr>2019_IncRep_13.07.20</vt:lpstr>
      <vt:lpstr>2019_IncRep_15.07.20</vt:lpstr>
      <vt:lpstr>2019_IncRep_17.07.20</vt:lpstr>
      <vt:lpstr>2019_IncRep_20.07.20</vt:lpstr>
      <vt:lpstr>2019_IncRep_22.07.20</vt:lpstr>
      <vt:lpstr>14C</vt:lpstr>
      <vt:lpstr>2019_IncRep_24.07.20</vt:lpstr>
      <vt:lpstr>CO2 Template</vt:lpstr>
      <vt:lpstr>C development</vt:lpstr>
      <vt:lpstr>2019_IncRep_27.07.20</vt:lpstr>
      <vt:lpstr>2019_IncRep_29.07.20</vt:lpstr>
      <vt:lpstr>2019_IncRep_10.08.20</vt:lpstr>
      <vt:lpstr>2019_IncRep_02.09.20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mrost</cp:lastModifiedBy>
  <cp:lastPrinted>2020-09-24T12:36:40Z</cp:lastPrinted>
  <dcterms:created xsi:type="dcterms:W3CDTF">2018-06-07T19:49:10Z</dcterms:created>
  <dcterms:modified xsi:type="dcterms:W3CDTF">2020-09-25T12:48:25Z</dcterms:modified>
</cp:coreProperties>
</file>