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checkCompatibility="1" autoCompressPictures="0"/>
  <bookViews>
    <workbookView xWindow="1180" yWindow="0" windowWidth="26060" windowHeight="17460" tabRatio="500" activeTab="2"/>
  </bookViews>
  <sheets>
    <sheet name="pivot" sheetId="2" r:id="rId1"/>
    <sheet name="RespRates_Rasmussen2006" sheetId="1" r:id="rId2"/>
    <sheet name="RatesSum" sheetId="5" r:id="rId3"/>
    <sheet name="bulk01.csv" sheetId="3" r:id="rId4"/>
    <sheet name="bulk19.csv" sheetId="4" r:id="rId5"/>
  </sheets>
  <calcPr calcId="140000" concurrentCalc="0"/>
  <pivotCaches>
    <pivotCache cacheId="9" r:id="rId6"/>
    <pivotCache cacheId="1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A3" i="5"/>
  <c r="K3" i="5"/>
  <c r="N3" i="5"/>
  <c r="H4" i="5"/>
  <c r="A4" i="5"/>
  <c r="K4" i="5"/>
  <c r="N4" i="5"/>
  <c r="H5" i="5"/>
  <c r="A5" i="5"/>
  <c r="K5" i="5"/>
  <c r="N5" i="5"/>
  <c r="H6" i="5"/>
  <c r="A6" i="5"/>
  <c r="K6" i="5"/>
  <c r="N6" i="5"/>
  <c r="H7" i="5"/>
  <c r="A7" i="5"/>
  <c r="K7" i="5"/>
  <c r="N7" i="5"/>
  <c r="H8" i="5"/>
  <c r="A8" i="5"/>
  <c r="K8" i="5"/>
  <c r="N8" i="5"/>
  <c r="H9" i="5"/>
  <c r="A9" i="5"/>
  <c r="K9" i="5"/>
  <c r="N9" i="5"/>
  <c r="H10" i="5"/>
  <c r="A10" i="5"/>
  <c r="K10" i="5"/>
  <c r="N10" i="5"/>
  <c r="H2" i="5"/>
  <c r="A2" i="5"/>
  <c r="K2" i="5"/>
  <c r="N2" i="5"/>
  <c r="I3" i="5"/>
  <c r="I4" i="5"/>
  <c r="I5" i="5"/>
  <c r="I6" i="5"/>
  <c r="I7" i="5"/>
  <c r="I8" i="5"/>
  <c r="I9" i="5"/>
  <c r="I10" i="5"/>
  <c r="I2" i="5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2" i="5"/>
  <c r="M2" i="5"/>
  <c r="O2" i="5"/>
  <c r="O10" i="5"/>
  <c r="O9" i="5"/>
  <c r="O8" i="5"/>
  <c r="O7" i="5"/>
  <c r="E6" i="5"/>
  <c r="E7" i="5"/>
  <c r="O6" i="5"/>
  <c r="O5" i="5"/>
  <c r="O4" i="5"/>
  <c r="E3" i="5"/>
  <c r="E4" i="5"/>
  <c r="O3" i="5"/>
  <c r="I34" i="3"/>
  <c r="H34" i="3"/>
  <c r="I35" i="3"/>
  <c r="I33" i="3"/>
  <c r="H33" i="3"/>
  <c r="H35" i="3"/>
  <c r="I36" i="3"/>
  <c r="H36" i="3"/>
  <c r="I37" i="3"/>
  <c r="H37" i="3"/>
  <c r="I38" i="3"/>
  <c r="H38" i="3"/>
  <c r="I39" i="3"/>
  <c r="H39" i="3"/>
  <c r="I40" i="3"/>
  <c r="H40" i="3"/>
  <c r="I41" i="3"/>
  <c r="H41" i="3"/>
  <c r="I42" i="3"/>
  <c r="H42" i="3"/>
  <c r="I43" i="3"/>
  <c r="H43" i="3"/>
  <c r="I44" i="3"/>
  <c r="H44" i="3"/>
  <c r="I45" i="3"/>
  <c r="H45" i="3"/>
  <c r="I46" i="3"/>
  <c r="H46" i="3"/>
  <c r="I47" i="3"/>
  <c r="H47" i="3"/>
  <c r="I48" i="3"/>
  <c r="H48" i="3"/>
  <c r="I49" i="3"/>
  <c r="H49" i="3"/>
  <c r="I50" i="3"/>
  <c r="H50" i="3"/>
  <c r="I51" i="3"/>
  <c r="H51" i="3"/>
  <c r="I52" i="3"/>
  <c r="H52" i="3"/>
  <c r="I53" i="3"/>
  <c r="H53" i="3"/>
  <c r="I54" i="3"/>
  <c r="H54" i="3"/>
  <c r="I55" i="3"/>
  <c r="H55" i="3"/>
  <c r="I56" i="3"/>
  <c r="H56" i="3"/>
  <c r="I57" i="3"/>
  <c r="H57" i="3"/>
  <c r="I58" i="3"/>
  <c r="H58" i="3"/>
  <c r="I59" i="3"/>
  <c r="H59" i="3"/>
  <c r="I60" i="3"/>
  <c r="H60" i="3"/>
  <c r="I61" i="3"/>
  <c r="H61" i="3"/>
  <c r="I62" i="3"/>
  <c r="H62" i="3"/>
  <c r="I63" i="3"/>
  <c r="H63" i="3"/>
  <c r="I64" i="3"/>
  <c r="H64" i="3"/>
  <c r="I65" i="3"/>
  <c r="H65" i="3"/>
  <c r="I66" i="3"/>
  <c r="H66" i="3"/>
  <c r="I67" i="3"/>
  <c r="H67" i="3"/>
  <c r="I68" i="3"/>
  <c r="H68" i="3"/>
  <c r="I69" i="3"/>
  <c r="H69" i="3"/>
  <c r="I70" i="3"/>
  <c r="H70" i="3"/>
  <c r="I71" i="3"/>
  <c r="H71" i="3"/>
  <c r="I72" i="3"/>
  <c r="H72" i="3"/>
  <c r="I73" i="3"/>
  <c r="H73" i="3"/>
  <c r="I74" i="3"/>
  <c r="H74" i="3"/>
  <c r="I75" i="3"/>
  <c r="H75" i="3"/>
  <c r="I76" i="3"/>
  <c r="H76" i="3"/>
  <c r="I77" i="3"/>
  <c r="H77" i="3"/>
  <c r="I78" i="3"/>
  <c r="H78" i="3"/>
  <c r="I79" i="3"/>
  <c r="H79" i="3"/>
  <c r="I80" i="3"/>
  <c r="H80" i="3"/>
  <c r="I81" i="3"/>
  <c r="H81" i="3"/>
  <c r="I82" i="3"/>
  <c r="H82" i="3"/>
  <c r="I2" i="3"/>
  <c r="H2" i="3"/>
  <c r="I3" i="3"/>
  <c r="H3" i="3"/>
  <c r="I12" i="3"/>
  <c r="H12" i="3"/>
  <c r="I13" i="3"/>
  <c r="I11" i="3"/>
  <c r="H11" i="3"/>
  <c r="I10" i="3"/>
  <c r="H10" i="3"/>
  <c r="I4" i="3"/>
  <c r="H4" i="3"/>
  <c r="I5" i="3"/>
  <c r="H5" i="3"/>
  <c r="I6" i="3"/>
  <c r="H6" i="3"/>
  <c r="I7" i="3"/>
  <c r="H7" i="3"/>
  <c r="I8" i="3"/>
  <c r="H8" i="3"/>
  <c r="I9" i="3"/>
  <c r="H9" i="3"/>
  <c r="H13" i="3"/>
  <c r="I14" i="3"/>
  <c r="H14" i="3"/>
  <c r="I15" i="3"/>
  <c r="H15" i="3"/>
  <c r="I16" i="3"/>
  <c r="H16" i="3"/>
  <c r="I17" i="3"/>
  <c r="H17" i="3"/>
  <c r="I18" i="3"/>
  <c r="H18" i="3"/>
  <c r="I19" i="3"/>
  <c r="H19" i="3"/>
  <c r="I20" i="3"/>
  <c r="H20" i="3"/>
  <c r="I21" i="3"/>
  <c r="H21" i="3"/>
  <c r="I22" i="3"/>
  <c r="H22" i="3"/>
  <c r="I23" i="3"/>
  <c r="H23" i="3"/>
  <c r="I24" i="3"/>
  <c r="H24" i="3"/>
  <c r="I25" i="3"/>
  <c r="H25" i="3"/>
  <c r="I26" i="3"/>
  <c r="H26" i="3"/>
  <c r="I27" i="3"/>
  <c r="H27" i="3"/>
  <c r="I28" i="3"/>
  <c r="H28" i="3"/>
  <c r="I29" i="3"/>
  <c r="H29" i="3"/>
  <c r="I30" i="3"/>
  <c r="H30" i="3"/>
  <c r="I31" i="3"/>
  <c r="H31" i="3"/>
  <c r="I32" i="3"/>
  <c r="H32" i="3"/>
  <c r="G82" i="3"/>
  <c r="A82" i="3"/>
  <c r="B82" i="3"/>
  <c r="G81" i="3"/>
  <c r="A81" i="3"/>
  <c r="B81" i="3"/>
  <c r="G80" i="3"/>
  <c r="A80" i="3"/>
  <c r="B80" i="3"/>
  <c r="G79" i="3"/>
  <c r="A79" i="3"/>
  <c r="B79" i="3"/>
  <c r="G78" i="3"/>
  <c r="A78" i="3"/>
  <c r="B78" i="3"/>
  <c r="G77" i="3"/>
  <c r="A77" i="3"/>
  <c r="B77" i="3"/>
  <c r="G76" i="3"/>
  <c r="A76" i="3"/>
  <c r="B76" i="3"/>
  <c r="G75" i="3"/>
  <c r="A75" i="3"/>
  <c r="B75" i="3"/>
  <c r="G74" i="3"/>
  <c r="A74" i="3"/>
  <c r="B74" i="3"/>
  <c r="G73" i="3"/>
  <c r="A73" i="3"/>
  <c r="B73" i="3"/>
  <c r="G72" i="3"/>
  <c r="A72" i="3"/>
  <c r="B72" i="3"/>
  <c r="G71" i="3"/>
  <c r="A71" i="3"/>
  <c r="B71" i="3"/>
  <c r="G70" i="3"/>
  <c r="A70" i="3"/>
  <c r="B70" i="3"/>
  <c r="G69" i="3"/>
  <c r="A69" i="3"/>
  <c r="B69" i="3"/>
  <c r="G68" i="3"/>
  <c r="A68" i="3"/>
  <c r="B68" i="3"/>
  <c r="G67" i="3"/>
  <c r="A67" i="3"/>
  <c r="B67" i="3"/>
  <c r="G66" i="3"/>
  <c r="A66" i="3"/>
  <c r="B66" i="3"/>
  <c r="G65" i="3"/>
  <c r="A65" i="3"/>
  <c r="B65" i="3"/>
  <c r="G64" i="3"/>
  <c r="A64" i="3"/>
  <c r="B64" i="3"/>
  <c r="G63" i="3"/>
  <c r="A63" i="3"/>
  <c r="B63" i="3"/>
  <c r="G62" i="3"/>
  <c r="A62" i="3"/>
  <c r="B62" i="3"/>
  <c r="G61" i="3"/>
  <c r="A61" i="3"/>
  <c r="B61" i="3"/>
  <c r="G60" i="3"/>
  <c r="A60" i="3"/>
  <c r="B60" i="3"/>
  <c r="G59" i="3"/>
  <c r="A59" i="3"/>
  <c r="B59" i="3"/>
  <c r="G58" i="3"/>
  <c r="A58" i="3"/>
  <c r="B58" i="3"/>
  <c r="G57" i="3"/>
  <c r="A57" i="3"/>
  <c r="B57" i="3"/>
  <c r="G56" i="3"/>
  <c r="A56" i="3"/>
  <c r="B56" i="3"/>
  <c r="G55" i="3"/>
  <c r="A55" i="3"/>
  <c r="B55" i="3"/>
  <c r="G54" i="3"/>
  <c r="A54" i="3"/>
  <c r="B54" i="3"/>
  <c r="G53" i="3"/>
  <c r="A53" i="3"/>
  <c r="B53" i="3"/>
  <c r="G52" i="3"/>
  <c r="A52" i="3"/>
  <c r="B52" i="3"/>
  <c r="G51" i="3"/>
  <c r="A51" i="3"/>
  <c r="B51" i="3"/>
  <c r="G50" i="3"/>
  <c r="A50" i="3"/>
  <c r="B50" i="3"/>
  <c r="G49" i="3"/>
  <c r="A49" i="3"/>
  <c r="B49" i="3"/>
  <c r="G48" i="3"/>
  <c r="A48" i="3"/>
  <c r="B48" i="3"/>
  <c r="G47" i="3"/>
  <c r="A47" i="3"/>
  <c r="B47" i="3"/>
  <c r="G46" i="3"/>
  <c r="A46" i="3"/>
  <c r="B46" i="3"/>
  <c r="G45" i="3"/>
  <c r="A45" i="3"/>
  <c r="B45" i="3"/>
  <c r="G44" i="3"/>
  <c r="A44" i="3"/>
  <c r="B44" i="3"/>
  <c r="G43" i="3"/>
  <c r="A43" i="3"/>
  <c r="B43" i="3"/>
  <c r="G42" i="3"/>
  <c r="A42" i="3"/>
  <c r="B42" i="3"/>
  <c r="G41" i="3"/>
  <c r="A41" i="3"/>
  <c r="B41" i="3"/>
  <c r="G40" i="3"/>
  <c r="A40" i="3"/>
  <c r="B40" i="3"/>
  <c r="G39" i="3"/>
  <c r="A39" i="3"/>
  <c r="B39" i="3"/>
  <c r="G38" i="3"/>
  <c r="A38" i="3"/>
  <c r="B38" i="3"/>
  <c r="G37" i="3"/>
  <c r="A37" i="3"/>
  <c r="B37" i="3"/>
  <c r="G36" i="3"/>
  <c r="A36" i="3"/>
  <c r="B36" i="3"/>
  <c r="G35" i="3"/>
  <c r="A35" i="3"/>
  <c r="B35" i="3"/>
  <c r="G34" i="3"/>
  <c r="A34" i="3"/>
  <c r="B34" i="3"/>
  <c r="G33" i="3"/>
  <c r="A33" i="3"/>
  <c r="B33" i="3"/>
  <c r="G32" i="3"/>
  <c r="A32" i="3"/>
  <c r="B32" i="3"/>
  <c r="G31" i="3"/>
  <c r="A31" i="3"/>
  <c r="B31" i="3"/>
  <c r="G30" i="3"/>
  <c r="A30" i="3"/>
  <c r="B30" i="3"/>
  <c r="G29" i="3"/>
  <c r="A29" i="3"/>
  <c r="B29" i="3"/>
  <c r="G28" i="3"/>
  <c r="A28" i="3"/>
  <c r="B28" i="3"/>
  <c r="G27" i="3"/>
  <c r="A27" i="3"/>
  <c r="B27" i="3"/>
  <c r="G26" i="3"/>
  <c r="A26" i="3"/>
  <c r="B26" i="3"/>
  <c r="G25" i="3"/>
  <c r="A25" i="3"/>
  <c r="B25" i="3"/>
  <c r="G24" i="3"/>
  <c r="A24" i="3"/>
  <c r="B24" i="3"/>
  <c r="G23" i="3"/>
  <c r="A23" i="3"/>
  <c r="B23" i="3"/>
  <c r="G22" i="3"/>
  <c r="A22" i="3"/>
  <c r="B22" i="3"/>
  <c r="G21" i="3"/>
  <c r="A21" i="3"/>
  <c r="B21" i="3"/>
  <c r="G20" i="3"/>
  <c r="A20" i="3"/>
  <c r="B20" i="3"/>
  <c r="G19" i="3"/>
  <c r="A19" i="3"/>
  <c r="B19" i="3"/>
  <c r="G18" i="3"/>
  <c r="A18" i="3"/>
  <c r="B18" i="3"/>
  <c r="G17" i="3"/>
  <c r="A17" i="3"/>
  <c r="B17" i="3"/>
  <c r="G16" i="3"/>
  <c r="A16" i="3"/>
  <c r="B16" i="3"/>
  <c r="G15" i="3"/>
  <c r="A15" i="3"/>
  <c r="B15" i="3"/>
  <c r="G14" i="3"/>
  <c r="A14" i="3"/>
  <c r="B14" i="3"/>
  <c r="G13" i="3"/>
  <c r="A13" i="3"/>
  <c r="B13" i="3"/>
  <c r="G12" i="3"/>
  <c r="A12" i="3"/>
  <c r="B12" i="3"/>
  <c r="G11" i="3"/>
  <c r="A11" i="3"/>
  <c r="B11" i="3"/>
  <c r="G10" i="3"/>
  <c r="A10" i="3"/>
  <c r="B10" i="3"/>
  <c r="G9" i="3"/>
  <c r="A9" i="3"/>
  <c r="B9" i="3"/>
  <c r="G8" i="3"/>
  <c r="A8" i="3"/>
  <c r="B8" i="3"/>
  <c r="G7" i="3"/>
  <c r="A7" i="3"/>
  <c r="B7" i="3"/>
  <c r="G6" i="3"/>
  <c r="A6" i="3"/>
  <c r="B6" i="3"/>
  <c r="G5" i="3"/>
  <c r="A5" i="3"/>
  <c r="B5" i="3"/>
  <c r="G4" i="3"/>
  <c r="A4" i="3"/>
  <c r="B4" i="3"/>
  <c r="G3" i="3"/>
  <c r="A3" i="3"/>
  <c r="B3" i="3"/>
  <c r="G2" i="3"/>
  <c r="A2" i="3"/>
  <c r="B2" i="3"/>
  <c r="E14" i="2"/>
  <c r="E13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G2" i="1"/>
  <c r="F2" i="1"/>
  <c r="C15" i="1"/>
  <c r="C16" i="1"/>
  <c r="C12" i="1"/>
  <c r="C13" i="1"/>
  <c r="C6" i="1"/>
  <c r="C7" i="1"/>
  <c r="C3" i="1"/>
  <c r="C4" i="1"/>
</calcChain>
</file>

<file path=xl/comments1.xml><?xml version="1.0" encoding="utf-8"?>
<comments xmlns="http://schemas.openxmlformats.org/spreadsheetml/2006/main">
  <authors>
    <author>Jeff Beem-Miller</author>
  </authors>
  <commentList>
    <comment ref="H1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assumed 65 day incubation based on fig.  2 in Rasmussen et al. 2006</t>
        </r>
      </text>
    </comment>
  </commentList>
</comments>
</file>

<file path=xl/sharedStrings.xml><?xml version="1.0" encoding="utf-8"?>
<sst xmlns="http://schemas.openxmlformats.org/spreadsheetml/2006/main" count="1122" uniqueCount="200">
  <si>
    <t>PM</t>
  </si>
  <si>
    <t>ECO</t>
  </si>
  <si>
    <t>incTemp</t>
  </si>
  <si>
    <t>pp</t>
  </si>
  <si>
    <t>GR</t>
  </si>
  <si>
    <t>BS</t>
  </si>
  <si>
    <t>AN</t>
  </si>
  <si>
    <t>wf</t>
  </si>
  <si>
    <t>rf</t>
  </si>
  <si>
    <t>mgC_gSoil</t>
  </si>
  <si>
    <t>mgC_gC</t>
  </si>
  <si>
    <t>Row Labels</t>
  </si>
  <si>
    <t>Grand Total</t>
  </si>
  <si>
    <t>Total</t>
  </si>
  <si>
    <t>Average of mgC_gC</t>
  </si>
  <si>
    <t>mgC_gSoil_d</t>
  </si>
  <si>
    <t>mgC_gC_d</t>
  </si>
  <si>
    <t>gC_kgSoil</t>
  </si>
  <si>
    <t>ID</t>
  </si>
  <si>
    <t>sampleid</t>
  </si>
  <si>
    <t>C%</t>
  </si>
  <si>
    <t>bd g/cm3</t>
  </si>
  <si>
    <t>fine earth%</t>
  </si>
  <si>
    <t>rep</t>
  </si>
  <si>
    <t>top</t>
  </si>
  <si>
    <t>bot</t>
  </si>
  <si>
    <t>BSRF1 0-3</t>
  </si>
  <si>
    <t>BSRF1 3-8</t>
  </si>
  <si>
    <t>BSRF1 8-15</t>
  </si>
  <si>
    <t>BSRF1 15-30</t>
  </si>
  <si>
    <t>BSRF2 0-3</t>
  </si>
  <si>
    <t>BSRF2 3-8</t>
  </si>
  <si>
    <t>BSRF2 8-15</t>
  </si>
  <si>
    <t>BSRF2 15-30</t>
  </si>
  <si>
    <t>BSRF3 0-3</t>
  </si>
  <si>
    <t>BSRF3 3-8</t>
  </si>
  <si>
    <t>BSRF3 8-15</t>
  </si>
  <si>
    <t>BSRF3 15-30</t>
  </si>
  <si>
    <t>BSSP1 0-10</t>
  </si>
  <si>
    <t>BSSP1 10-19</t>
  </si>
  <si>
    <t>BSSP1 19-40</t>
  </si>
  <si>
    <t>BSSP2 0-10</t>
  </si>
  <si>
    <t>BSSP2 10-19</t>
  </si>
  <si>
    <t>BSSP2 19-40</t>
  </si>
  <si>
    <t>BSSP3 0-10</t>
  </si>
  <si>
    <t>BSSP3 10-19</t>
  </si>
  <si>
    <t>BSSP3 19-40</t>
  </si>
  <si>
    <t>BSPP1 0-7</t>
  </si>
  <si>
    <t>BSPP1 7-18</t>
  </si>
  <si>
    <t>BSPP1 18-28</t>
  </si>
  <si>
    <t>BSPP1 28-49</t>
  </si>
  <si>
    <t>BSPP2 0-7</t>
  </si>
  <si>
    <t>BSPP2 7-18</t>
  </si>
  <si>
    <t>BSPP2 18-28</t>
  </si>
  <si>
    <t>BSPP2 28-49</t>
  </si>
  <si>
    <t>BSPP3 0-7</t>
  </si>
  <si>
    <t>BSPP3 7-18</t>
  </si>
  <si>
    <t>BSPP3 18-28</t>
  </si>
  <si>
    <t>BSPP3 28-49</t>
  </si>
  <si>
    <t>ANRF1 0-11</t>
  </si>
  <si>
    <t>ANRF1 11-32</t>
  </si>
  <si>
    <t>ANRF2 0-11</t>
  </si>
  <si>
    <t>ANRF2 11-32</t>
  </si>
  <si>
    <t>ANRF3 0-11</t>
  </si>
  <si>
    <t>ANRF3 11-32</t>
  </si>
  <si>
    <t>ANPP1 0-6</t>
  </si>
  <si>
    <t>ANPP1 6-13</t>
  </si>
  <si>
    <t>ANPP1 13-33</t>
  </si>
  <si>
    <t>ANPP2 0-6</t>
  </si>
  <si>
    <t>ANPP2 6-13</t>
  </si>
  <si>
    <t>ANPP2 13-33</t>
  </si>
  <si>
    <t>ANPP3 0-6</t>
  </si>
  <si>
    <t>ANPP3 6-13</t>
  </si>
  <si>
    <t>ANPP3 13-33</t>
  </si>
  <si>
    <t>ANSP1 0-11</t>
  </si>
  <si>
    <t>ANSP1 11-35</t>
  </si>
  <si>
    <t>ANSP2 0-11</t>
  </si>
  <si>
    <t>ANSP2 11-35</t>
  </si>
  <si>
    <t>ANSP3 0-11</t>
  </si>
  <si>
    <t>ANSP3 11-35</t>
  </si>
  <si>
    <t>GRRF1 0-3</t>
  </si>
  <si>
    <t>GRRF1 3-8</t>
  </si>
  <si>
    <t>GRRF1 8-27</t>
  </si>
  <si>
    <t>GRRF2 0-3</t>
  </si>
  <si>
    <t>GRRF2 3-8</t>
  </si>
  <si>
    <t>GRRF2 8-27</t>
  </si>
  <si>
    <t>GRRF3 0-3</t>
  </si>
  <si>
    <t>GRRF3 3-8</t>
  </si>
  <si>
    <t>GRRF3 8-27</t>
  </si>
  <si>
    <t>GRPP1 0-7</t>
  </si>
  <si>
    <t>GRPP1 7-15</t>
  </si>
  <si>
    <t>GRPP1 15-27</t>
  </si>
  <si>
    <t>GRPP2 0-7</t>
  </si>
  <si>
    <t>GRPP2 7-15</t>
  </si>
  <si>
    <t>GRPP2 15-27</t>
  </si>
  <si>
    <t>GRPP3 0-7</t>
  </si>
  <si>
    <t>GRPP3 7-15</t>
  </si>
  <si>
    <t>GRPP3 15-27</t>
  </si>
  <si>
    <t>GRSP1 0-4</t>
  </si>
  <si>
    <t>GRSP1 4-13</t>
  </si>
  <si>
    <t>GRSP1 13-28</t>
  </si>
  <si>
    <t>GRSP2 0-4</t>
  </si>
  <si>
    <t>GRSP2 4-13</t>
  </si>
  <si>
    <t>GRSP2 13-28</t>
  </si>
  <si>
    <t>GRSP3 0-4</t>
  </si>
  <si>
    <t>GRSP3 4-13</t>
  </si>
  <si>
    <t>GRSP3 13-28</t>
  </si>
  <si>
    <t>hzn</t>
  </si>
  <si>
    <t>air_dry_wt_g</t>
  </si>
  <si>
    <t>Notes</t>
  </si>
  <si>
    <t>eco</t>
  </si>
  <si>
    <t>Index</t>
  </si>
  <si>
    <t>air_dry_wt_g_remaining</t>
  </si>
  <si>
    <t>Samples&lt;25g</t>
  </si>
  <si>
    <t>lyr_c_org</t>
  </si>
  <si>
    <t>A</t>
  </si>
  <si>
    <t>hzn designations taken from Dahlgren et al 1997, "Sirretta" site</t>
  </si>
  <si>
    <t/>
  </si>
  <si>
    <t>Bw</t>
  </si>
  <si>
    <t>Saprolite too tough at pit1 for 60-70cm sample</t>
  </si>
  <si>
    <t>Cr started at ~70</t>
  </si>
  <si>
    <t>O</t>
  </si>
  <si>
    <t>thickness determined at pit1; composite collected for site as grab sample</t>
  </si>
  <si>
    <t>hzn designations taken from Dahlgren et al 1997, "Shaver" site</t>
  </si>
  <si>
    <t>confirm horizon</t>
  </si>
  <si>
    <t>avg O hzn thickness determined at pit1 (variable thickness; range 4-10cm); composite collected for site as grab sample</t>
  </si>
  <si>
    <t>AE</t>
  </si>
  <si>
    <t>hzn designations taken from Dahlgren et al 1997, "Musick" site</t>
  </si>
  <si>
    <t>Ebt</t>
  </si>
  <si>
    <t>Bt</t>
  </si>
  <si>
    <t>Too difficult to sample deeper; from roadcut estimate weathered hzn extends &gt;2m</t>
  </si>
  <si>
    <t>avg O hzn thickness determined at pit1 (variable thickness; range 5-10cm); composite collected for site as grab sample</t>
  </si>
  <si>
    <t>hzn designations taken from Rasmussen et al 2007; A1 0-8cm</t>
  </si>
  <si>
    <t>A2 8-24</t>
  </si>
  <si>
    <t>A2 8-24; Bw1 24-38</t>
  </si>
  <si>
    <t>Bw1 24-38</t>
  </si>
  <si>
    <t>Bw2 38-57</t>
  </si>
  <si>
    <t>Hit saprolite at 60cm, so stopped sampling (BC 57-79; Cr &gt; 79 in Rasmussen 2007)</t>
  </si>
  <si>
    <t>avg O hzn thickness determined at pit3 (2-3cm); composite collected for site as grab sample</t>
  </si>
  <si>
    <t>hzn designations taken from Rasmussen et al 2007</t>
  </si>
  <si>
    <t>A1 0-19cm</t>
  </si>
  <si>
    <t>A2 19-32</t>
  </si>
  <si>
    <t>Bw1 32-48</t>
  </si>
  <si>
    <t>Hit fractured breccia/welded tuff at 60cm, so stopped sampling (starts at ~83 according to Rasmussen 2007); Bw2 48-83</t>
  </si>
  <si>
    <t>Litter sample collected as grab sample (mix of Oie and Oa); clear Oi/e but difficult to discern Oa/A boundary</t>
  </si>
  <si>
    <t>hzn designations taken from Rasmussen et al 2007; A1 0-10</t>
  </si>
  <si>
    <t>ABt</t>
  </si>
  <si>
    <t>ABt 10-40</t>
  </si>
  <si>
    <t>Bt1 40-60</t>
  </si>
  <si>
    <t>Bt2 60-100</t>
  </si>
  <si>
    <t xml:space="preserve">complete C. foliolosa coverage </t>
  </si>
  <si>
    <t>More felsic/intermediate than pit 1</t>
  </si>
  <si>
    <t>complete C. foliolosa coverage</t>
  </si>
  <si>
    <t>Litter sample collected as grab sample; O horizon 6-7cm, clearer boundary w/ A hzn than ANwf site</t>
  </si>
  <si>
    <t>A/C</t>
  </si>
  <si>
    <t>hzn designations taken from Rasmussen et al 2010; A 0-5cm; C 5-12cm</t>
  </si>
  <si>
    <t>Ab</t>
  </si>
  <si>
    <t>2Ab 12-27; note that "2" prefix is used to indicate discontinuous, buried A hzn (ostensibly of different lithologic origin...?)</t>
  </si>
  <si>
    <t>2Ab 12-27</t>
  </si>
  <si>
    <t>Bwb</t>
  </si>
  <si>
    <t>2Bwb1 27-45</t>
  </si>
  <si>
    <t>2Bwb2 45-73</t>
  </si>
  <si>
    <t>Very rocky at ~70 so no sample collected for 70-80cm</t>
  </si>
  <si>
    <t>Very rocky by 80cm (NB Rasmussen 2010 hit R hzn at 73cm)</t>
  </si>
  <si>
    <t>Litter composite collected as grab sample; O hzn very thin, likely due to recent burn</t>
  </si>
  <si>
    <t>hzn designations taken from Rasmussen et al 2010; A 0-10</t>
  </si>
  <si>
    <t>AB</t>
  </si>
  <si>
    <t>AB 10-19</t>
  </si>
  <si>
    <t>Bw1 19-40</t>
  </si>
  <si>
    <t>Bw2 40-60</t>
  </si>
  <si>
    <t>BC</t>
  </si>
  <si>
    <t>BC 60-100</t>
  </si>
  <si>
    <t>Litter composite collected as grab sample; did not record O horizon depth (need to verify in pictures...)</t>
  </si>
  <si>
    <t>hzn designations taken from Rasmussen et al 2010; A 0-7</t>
  </si>
  <si>
    <t>AB 7-18</t>
  </si>
  <si>
    <t>Bt1 18-28</t>
  </si>
  <si>
    <t>Bt2 28-49</t>
  </si>
  <si>
    <t>Bt3 49-75</t>
  </si>
  <si>
    <t>Sampled 70-75 from pit floor; Bt3 49-75</t>
  </si>
  <si>
    <t>Sampled 70-75 from pit floor</t>
  </si>
  <si>
    <t>Litter composite collected as grab sample</t>
  </si>
  <si>
    <t>ANpp</t>
  </si>
  <si>
    <t>ANrf</t>
  </si>
  <si>
    <t>ANwf</t>
  </si>
  <si>
    <t>BSpp</t>
  </si>
  <si>
    <t>BSrf</t>
  </si>
  <si>
    <t>BSwf</t>
  </si>
  <si>
    <t>GRpp</t>
  </si>
  <si>
    <t>GRrf</t>
  </si>
  <si>
    <t>GRwf</t>
  </si>
  <si>
    <t>Average of bd g/cm3</t>
  </si>
  <si>
    <t>gSoil_cm3</t>
  </si>
  <si>
    <t>PMeco</t>
  </si>
  <si>
    <t>kgSoil_m3</t>
  </si>
  <si>
    <t>kgC_m2_y</t>
  </si>
  <si>
    <t>kgC_m2</t>
  </si>
  <si>
    <t>depth</t>
  </si>
  <si>
    <t>flx_stock_ratio</t>
  </si>
  <si>
    <t>Values</t>
  </si>
  <si>
    <t>Average of fine earth%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</si>
</sst>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theme="1" tint="0.499984740745262"/>
      <name val="Calibri"/>
      <scheme val="minor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NumberFormat="1"/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Beem-Miller" refreshedDate="44158.704209143521" createdVersion="4" refreshedVersion="4" minRefreshableVersion="3" recordCount="27">
  <cacheSource type="worksheet">
    <worksheetSource ref="A1:E28" sheet="RespRates_Rasmussen2006"/>
  </cacheSource>
  <cacheFields count="5">
    <cacheField name="ECO" numFmtId="0">
      <sharedItems count="3">
        <s v="pp"/>
        <s v="wf"/>
        <s v="rf"/>
      </sharedItems>
    </cacheField>
    <cacheField name="PM" numFmtId="0">
      <sharedItems count="3">
        <s v="GR"/>
        <s v="BS"/>
        <s v="AN"/>
      </sharedItems>
    </cacheField>
    <cacheField name="incTemp" numFmtId="0">
      <sharedItems containsSemiMixedTypes="0" containsString="0" containsNumber="1" minValue="5" maxValue="12.5" count="3">
        <n v="12.5"/>
        <n v="7.5"/>
        <n v="5"/>
      </sharedItems>
    </cacheField>
    <cacheField name="mgC_gSoil" numFmtId="0">
      <sharedItems containsSemiMixedTypes="0" containsString="0" containsNumber="1" minValue="0.1" maxValue="2.2999999999999998"/>
    </cacheField>
    <cacheField name="mgC_gC" numFmtId="0">
      <sharedItems containsSemiMixedTypes="0" containsString="0" containsNumber="1" minValue="1.9" maxValue="34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ff Beem-Miller" refreshedDate="44165.602498379631" createdVersion="4" refreshedVersion="4" minRefreshableVersion="3" recordCount="81">
  <cacheSource type="worksheet">
    <worksheetSource ref="B1:I82" sheet="bulk01.csv"/>
  </cacheSource>
  <cacheFields count="9">
    <cacheField name="ID" numFmtId="0">
      <sharedItems/>
    </cacheField>
    <cacheField name="sampleid" numFmtId="0">
      <sharedItems/>
    </cacheField>
    <cacheField name="C%" numFmtId="0">
      <sharedItems containsString="0" containsBlank="1" containsNumber="1" minValue="0.69091192578300098" maxValue="28.262671342046541"/>
    </cacheField>
    <cacheField name="bd g/cm3" numFmtId="0">
      <sharedItems containsString="0" containsBlank="1" containsNumber="1" minValue="0.41970220358826854" maxValue="1.1280416788799335"/>
    </cacheField>
    <cacheField name="fine earth%" numFmtId="0">
      <sharedItems containsString="0" containsBlank="1" containsNumber="1" containsInteger="1" minValue="40" maxValue="100"/>
    </cacheField>
    <cacheField name="Pmeco" numFmtId="0">
      <sharedItems count="9">
        <s v="BSrf"/>
        <s v="BSwf"/>
        <s v="BSpp"/>
        <s v="ANrf"/>
        <s v="ANpp"/>
        <s v="ANwf"/>
        <s v="GRrf"/>
        <s v="GRpp"/>
        <s v="GRwf"/>
      </sharedItems>
    </cacheField>
    <cacheField name="rep" numFmtId="0">
      <sharedItems/>
    </cacheField>
    <cacheField name="top" numFmtId="0">
      <sharedItems containsSemiMixedTypes="0" containsString="0" containsNumber="1" containsInteger="1" minValue="0" maxValue="28"/>
    </cacheField>
    <cacheField name="bot" numFmtId="0">
      <sharedItems containsSemiMixedTypes="0" containsString="0" containsNumber="1" containsInteger="1" minValue="3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2.2999999999999998"/>
    <n v="34.6"/>
  </r>
  <r>
    <x v="0"/>
    <x v="1"/>
    <x v="0"/>
    <n v="1"/>
    <n v="14.7"/>
  </r>
  <r>
    <x v="0"/>
    <x v="2"/>
    <x v="0"/>
    <n v="1.1000000000000001"/>
    <n v="10.9"/>
  </r>
  <r>
    <x v="0"/>
    <x v="0"/>
    <x v="1"/>
    <n v="1.6"/>
    <n v="24.1"/>
  </r>
  <r>
    <x v="0"/>
    <x v="1"/>
    <x v="1"/>
    <n v="0.6"/>
    <n v="8.6"/>
  </r>
  <r>
    <x v="0"/>
    <x v="2"/>
    <x v="1"/>
    <n v="0.6"/>
    <n v="6.2"/>
  </r>
  <r>
    <x v="0"/>
    <x v="0"/>
    <x v="2"/>
    <n v="1.1000000000000001"/>
    <n v="16.899999999999999"/>
  </r>
  <r>
    <x v="0"/>
    <x v="1"/>
    <x v="2"/>
    <n v="0.5"/>
    <n v="6.6"/>
  </r>
  <r>
    <x v="0"/>
    <x v="2"/>
    <x v="2"/>
    <n v="0.5"/>
    <n v="5.3"/>
  </r>
  <r>
    <x v="1"/>
    <x v="0"/>
    <x v="0"/>
    <n v="0.8"/>
    <n v="16.399999999999999"/>
  </r>
  <r>
    <x v="1"/>
    <x v="1"/>
    <x v="0"/>
    <n v="1.1000000000000001"/>
    <n v="12.1"/>
  </r>
  <r>
    <x v="1"/>
    <x v="2"/>
    <x v="0"/>
    <n v="0.4"/>
    <n v="4.5999999999999996"/>
  </r>
  <r>
    <x v="1"/>
    <x v="0"/>
    <x v="1"/>
    <n v="0.5"/>
    <n v="10.4"/>
  </r>
  <r>
    <x v="1"/>
    <x v="1"/>
    <x v="1"/>
    <n v="0.7"/>
    <n v="7.8"/>
  </r>
  <r>
    <x v="1"/>
    <x v="2"/>
    <x v="1"/>
    <n v="0.2"/>
    <n v="2.4"/>
  </r>
  <r>
    <x v="1"/>
    <x v="0"/>
    <x v="2"/>
    <n v="0.5"/>
    <n v="9"/>
  </r>
  <r>
    <x v="1"/>
    <x v="1"/>
    <x v="2"/>
    <n v="0.4"/>
    <n v="4.7"/>
  </r>
  <r>
    <x v="1"/>
    <x v="2"/>
    <x v="2"/>
    <n v="0.1"/>
    <n v="1.9"/>
  </r>
  <r>
    <x v="2"/>
    <x v="0"/>
    <x v="0"/>
    <n v="0.6"/>
    <n v="10.9"/>
  </r>
  <r>
    <x v="2"/>
    <x v="1"/>
    <x v="0"/>
    <n v="1.6"/>
    <n v="9.6999999999999993"/>
  </r>
  <r>
    <x v="2"/>
    <x v="2"/>
    <x v="0"/>
    <n v="0.7"/>
    <n v="6.6"/>
  </r>
  <r>
    <x v="2"/>
    <x v="0"/>
    <x v="1"/>
    <n v="0.4"/>
    <n v="6.8"/>
  </r>
  <r>
    <x v="2"/>
    <x v="1"/>
    <x v="1"/>
    <n v="0.9"/>
    <n v="5.7"/>
  </r>
  <r>
    <x v="2"/>
    <x v="2"/>
    <x v="1"/>
    <n v="0.3"/>
    <n v="3"/>
  </r>
  <r>
    <x v="2"/>
    <x v="0"/>
    <x v="2"/>
    <n v="0.3"/>
    <n v="5.7"/>
  </r>
  <r>
    <x v="2"/>
    <x v="1"/>
    <x v="2"/>
    <n v="0.7"/>
    <n v="4.4000000000000004"/>
  </r>
  <r>
    <x v="2"/>
    <x v="2"/>
    <x v="2"/>
    <n v="0.2"/>
    <n v="1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">
  <r>
    <s v="BSrf_1_0-3"/>
    <s v="BSRF1 0-3"/>
    <n v="28.262671342046541"/>
    <n v="0.57421573883863508"/>
    <n v="75"/>
    <x v="0"/>
    <s v="1"/>
    <n v="0"/>
    <n v="3"/>
  </r>
  <r>
    <s v="BSrf_1_3-8"/>
    <s v="BSRF1 3-8"/>
    <n v="4.2548151199917612"/>
    <n v="0.89449157120184086"/>
    <n v="80"/>
    <x v="0"/>
    <s v="1"/>
    <n v="3"/>
    <n v="8"/>
  </r>
  <r>
    <s v="BSrf_1_8-15"/>
    <s v="BSRF1 8-15"/>
    <n v="2.34375"/>
    <n v="0.79967269018247533"/>
    <n v="50"/>
    <x v="0"/>
    <s v="1"/>
    <n v="8"/>
    <n v="15"/>
  </r>
  <r>
    <s v="BSrf_1_15-30"/>
    <s v="BSRF1 15-30"/>
    <n v="1.3100263852242744"/>
    <n v="0.60267884300656782"/>
    <n v="50"/>
    <x v="0"/>
    <s v="1"/>
    <n v="15"/>
    <n v="30"/>
  </r>
  <r>
    <s v="BSrf_2_0-3"/>
    <s v="BSRF2 0-3"/>
    <n v="23.90561432058584"/>
    <n v="0.57421573883863508"/>
    <n v="75"/>
    <x v="0"/>
    <s v="2"/>
    <n v="0"/>
    <n v="3"/>
  </r>
  <r>
    <s v="BSrf_2_3-8"/>
    <s v="BSRF2 3-8"/>
    <n v="6.002172732210755"/>
    <n v="0.89449157120184086"/>
    <n v="80"/>
    <x v="0"/>
    <s v="2"/>
    <n v="3"/>
    <n v="8"/>
  </r>
  <r>
    <s v="BSrf_2_8-15"/>
    <s v="BSRF2 8-15"/>
    <n v="1.8164530797850349"/>
    <n v="0.79967269018247533"/>
    <n v="50"/>
    <x v="0"/>
    <s v="2"/>
    <n v="8"/>
    <n v="15"/>
  </r>
  <r>
    <s v="BSrf_2_15-30"/>
    <s v="BSRF2 15-30"/>
    <n v="1.7715283407121036"/>
    <n v="0.60267884300656782"/>
    <n v="50"/>
    <x v="0"/>
    <s v="2"/>
    <n v="15"/>
    <n v="30"/>
  </r>
  <r>
    <s v="BSrf_3_0-3"/>
    <s v="BSRF3 0-3"/>
    <n v="26.130136986301373"/>
    <n v="0.57421573883863508"/>
    <n v="75"/>
    <x v="0"/>
    <s v="3"/>
    <n v="0"/>
    <n v="3"/>
  </r>
  <r>
    <s v="BSrf_3_3-8"/>
    <s v="BSRF3 3-8"/>
    <n v="8.2466598150051382"/>
    <n v="0.89449157120184086"/>
    <n v="80"/>
    <x v="0"/>
    <s v="3"/>
    <n v="3"/>
    <n v="8"/>
  </r>
  <r>
    <s v="BSrf_3_8-15"/>
    <s v="BSRF3 8-15"/>
    <n v="2.0248172373989992"/>
    <n v="0.79967269018247533"/>
    <n v="50"/>
    <x v="0"/>
    <s v="3"/>
    <n v="8"/>
    <n v="15"/>
  </r>
  <r>
    <s v="BSrf_3_15-30"/>
    <s v="BSRF3 15-30"/>
    <n v="1.3509535389735057"/>
    <n v="0.60267884300656782"/>
    <n v="50"/>
    <x v="0"/>
    <s v="3"/>
    <n v="15"/>
    <n v="30"/>
  </r>
  <r>
    <s v="BSwf_1_0-10"/>
    <s v="BSSP1 0-10"/>
    <n v="9.537356718685265"/>
    <n v="0.59995515972336755"/>
    <n v="85"/>
    <x v="1"/>
    <s v="1"/>
    <n v="0"/>
    <n v="10"/>
  </r>
  <r>
    <s v="BSwf_1_10-19"/>
    <s v="BSSP1 10-19"/>
    <n v="3.5139403928031867"/>
    <n v="0.51817560859169975"/>
    <n v="80"/>
    <x v="1"/>
    <s v="1"/>
    <n v="10"/>
    <n v="19"/>
  </r>
  <r>
    <s v="BSwf_1_19-40"/>
    <s v="BSSP1 19-40"/>
    <n v="1.7952254137340689"/>
    <n v="0.6429469638266202"/>
    <n v="65"/>
    <x v="1"/>
    <s v="1"/>
    <n v="19"/>
    <n v="40"/>
  </r>
  <r>
    <s v="BSwf_2_0-10"/>
    <s v="BSSP2 0-10"/>
    <n v="6.805575109108827"/>
    <n v="0.59995515972336755"/>
    <n v="85"/>
    <x v="1"/>
    <s v="2"/>
    <n v="0"/>
    <n v="10"/>
  </r>
  <r>
    <s v="BSwf_2_10-19"/>
    <s v="BSSP2 10-19"/>
    <n v="2.577637574483"/>
    <n v="0.51817560859169975"/>
    <n v="80"/>
    <x v="1"/>
    <s v="2"/>
    <n v="10"/>
    <n v="19"/>
  </r>
  <r>
    <s v="BSwf_2_19-40"/>
    <s v="BSSP2 19-40"/>
    <n v="1.7933086227077641"/>
    <n v="0.6429469638266202"/>
    <n v="65"/>
    <x v="1"/>
    <s v="2"/>
    <n v="19"/>
    <n v="40"/>
  </r>
  <r>
    <s v="BSwf_3_0-10"/>
    <s v="BSSP3 0-10"/>
    <n v="11.70655100209393"/>
    <n v="0.59995515972336755"/>
    <n v="85"/>
    <x v="1"/>
    <s v="3"/>
    <n v="0"/>
    <n v="10"/>
  </r>
  <r>
    <s v="BSwf_3_10-19"/>
    <s v="BSSP3 10-19"/>
    <n v="3.1462029808374736"/>
    <n v="0.51817560859169975"/>
    <n v="80"/>
    <x v="1"/>
    <s v="3"/>
    <n v="10"/>
    <n v="19"/>
  </r>
  <r>
    <s v="BSwf_3_19-40"/>
    <s v="BSSP3 19-40"/>
    <n v="1.9785964393154805"/>
    <n v="0.6429469638266202"/>
    <n v="65"/>
    <x v="1"/>
    <s v="3"/>
    <n v="19"/>
    <n v="40"/>
  </r>
  <r>
    <s v="BSpp_1_0-7"/>
    <s v="BSPP1 0-7"/>
    <n v="5.7259032129049459"/>
    <n v="0.63461672655048162"/>
    <n v="90"/>
    <x v="2"/>
    <s v="1"/>
    <n v="0"/>
    <n v="7"/>
  </r>
  <r>
    <s v="BSpp_1_7-18"/>
    <s v="BSPP1 7-18"/>
    <n v="3.139376306936994"/>
    <n v="0.65339759684803023"/>
    <n v="90"/>
    <x v="2"/>
    <s v="1"/>
    <n v="7"/>
    <n v="18"/>
  </r>
  <r>
    <s v="BSpp_1_18-28"/>
    <s v="BSPP1 18-28"/>
    <n v="1.7189675981802988"/>
    <n v="0.87881269534529594"/>
    <n v="90"/>
    <x v="2"/>
    <s v="1"/>
    <n v="18"/>
    <n v="28"/>
  </r>
  <r>
    <s v="BSpp_1_28-49"/>
    <s v="BSPP1 28-49"/>
    <n v="0.80826240093924273"/>
    <n v="0.87881269534529594"/>
    <n v="90"/>
    <x v="2"/>
    <s v="1"/>
    <n v="28"/>
    <n v="49"/>
  </r>
  <r>
    <s v="BSpp_2_0-7"/>
    <s v="BSPP2 0-7"/>
    <n v="8.2646755921730186"/>
    <n v="0.63461672655048162"/>
    <n v="90"/>
    <x v="2"/>
    <s v="2"/>
    <n v="0"/>
    <n v="7"/>
  </r>
  <r>
    <s v="BSpp_2_7-18"/>
    <s v="BSPP2 7-18"/>
    <n v="3.4422403733955655"/>
    <n v="0.65339759684803023"/>
    <n v="90"/>
    <x v="2"/>
    <s v="2"/>
    <n v="7"/>
    <n v="18"/>
  </r>
  <r>
    <s v="BSpp_2_18-28"/>
    <s v="BSPP2 18-28"/>
    <n v="1.4140139751552794"/>
    <n v="0.87881269534529594"/>
    <n v="90"/>
    <x v="2"/>
    <s v="2"/>
    <n v="18"/>
    <n v="28"/>
  </r>
  <r>
    <s v="BSpp_2_28-49"/>
    <s v="BSPP2 28-49"/>
    <n v="0.99121164097392311"/>
    <n v="0.87881269534529594"/>
    <n v="90"/>
    <x v="2"/>
    <s v="2"/>
    <n v="28"/>
    <n v="49"/>
  </r>
  <r>
    <s v="BSpp_3_0-7"/>
    <s v="BSPP3 0-7"/>
    <n v="6.969543147208122"/>
    <n v="0.63461672655048162"/>
    <n v="90"/>
    <x v="2"/>
    <s v="3"/>
    <n v="0"/>
    <n v="7"/>
  </r>
  <r>
    <s v="BSpp_3_7-18"/>
    <s v="BSPP3 7-18"/>
    <n v="4.2664952870608399"/>
    <n v="0.65339759684803023"/>
    <n v="90"/>
    <x v="2"/>
    <s v="3"/>
    <n v="7"/>
    <n v="18"/>
  </r>
  <r>
    <s v="BSpp_3_18-28"/>
    <s v="BSPP3 18-28"/>
    <n v="2.0128852516106561"/>
    <n v="0.87881269534529594"/>
    <n v="90"/>
    <x v="2"/>
    <s v="3"/>
    <n v="18"/>
    <n v="28"/>
  </r>
  <r>
    <s v="BSpp_3_28-49"/>
    <s v="BSPP3 28-49"/>
    <n v="1.2424743632153492"/>
    <n v="0.87881269534529594"/>
    <n v="90"/>
    <x v="2"/>
    <s v="3"/>
    <n v="28"/>
    <n v="49"/>
  </r>
  <r>
    <s v="ANrf_1_0-11"/>
    <s v="ANRF1 0-11"/>
    <n v="13.017098731384444"/>
    <n v="0.47873982641579416"/>
    <n v="90"/>
    <x v="3"/>
    <s v="1"/>
    <n v="0"/>
    <n v="11"/>
  </r>
  <r>
    <s v="ANrf_1_11-32"/>
    <s v="ANRF1 11-32"/>
    <n v="2.1291650585359578"/>
    <n v="0.65"/>
    <n v="60"/>
    <x v="3"/>
    <s v="1"/>
    <n v="11"/>
    <n v="32"/>
  </r>
  <r>
    <s v="ANrf_2_0-11"/>
    <s v="ANRF2 0-11"/>
    <m/>
    <m/>
    <m/>
    <x v="3"/>
    <s v="2"/>
    <n v="0"/>
    <n v="11"/>
  </r>
  <r>
    <s v="ANrf_2_11-32"/>
    <s v="ANRF2 11-32"/>
    <m/>
    <m/>
    <m/>
    <x v="3"/>
    <s v="2"/>
    <n v="11"/>
    <n v="32"/>
  </r>
  <r>
    <s v="ANrf_3_0-11"/>
    <s v="ANRF3 0-11"/>
    <n v="6.4790513833992094"/>
    <n v="0.47873982641579416"/>
    <n v="90"/>
    <x v="3"/>
    <s v="3"/>
    <n v="0"/>
    <n v="11"/>
  </r>
  <r>
    <s v="ANrf_3_11-32"/>
    <s v="ANRF3 11-32"/>
    <n v="3.382077240344957"/>
    <n v="0.65"/>
    <n v="60"/>
    <x v="3"/>
    <s v="3"/>
    <n v="11"/>
    <n v="32"/>
  </r>
  <r>
    <s v="ANpp_1_0-6"/>
    <s v="ANPP1 0-6"/>
    <n v="10.440759001942327"/>
    <n v="0.5901217427500689"/>
    <n v="100"/>
    <x v="4"/>
    <s v="1"/>
    <n v="0"/>
    <n v="6"/>
  </r>
  <r>
    <s v="ANpp_1_6-13"/>
    <s v="ANPP1 6-13"/>
    <n v="5.2597960938459645"/>
    <n v="0.84400618739109134"/>
    <n v="100"/>
    <x v="4"/>
    <s v="1"/>
    <n v="6"/>
    <n v="13"/>
  </r>
  <r>
    <s v="ANpp_1_13-33"/>
    <s v="ANPP1 13-33"/>
    <n v="2.2701906681134707"/>
    <n v="0.88135200358061516"/>
    <n v="100"/>
    <x v="4"/>
    <s v="1"/>
    <n v="13"/>
    <n v="33"/>
  </r>
  <r>
    <s v="ANpp_2_0-6"/>
    <s v="ANPP2 0-6"/>
    <n v="8.4087080471685898"/>
    <n v="0.5901217427500689"/>
    <n v="100"/>
    <x v="4"/>
    <s v="2"/>
    <n v="0"/>
    <n v="6"/>
  </r>
  <r>
    <s v="ANpp_2_6-13"/>
    <s v="ANPP2 6-13"/>
    <n v="4.3605160967054992"/>
    <n v="0.84400618739109134"/>
    <n v="100"/>
    <x v="4"/>
    <s v="2"/>
    <n v="6"/>
    <n v="13"/>
  </r>
  <r>
    <s v="ANpp_2_13-33"/>
    <s v="ANPP2 13-33"/>
    <n v="2.3701458876594543"/>
    <n v="0.88135200358061516"/>
    <n v="100"/>
    <x v="4"/>
    <s v="2"/>
    <n v="13"/>
    <n v="33"/>
  </r>
  <r>
    <s v="ANpp_3_0-6"/>
    <s v="ANPP3 0-6"/>
    <n v="10.616909942164694"/>
    <n v="0.5901217427500689"/>
    <n v="100"/>
    <x v="4"/>
    <s v="3"/>
    <n v="0"/>
    <n v="6"/>
  </r>
  <r>
    <s v="ANpp_3_6-13"/>
    <s v="ANPP3 6-13"/>
    <n v="6.73103106820151"/>
    <n v="0.84400618739109134"/>
    <n v="100"/>
    <x v="4"/>
    <s v="3"/>
    <n v="6"/>
    <n v="13"/>
  </r>
  <r>
    <s v="ANpp_3_13-33"/>
    <s v="ANPP3 13-33"/>
    <n v="3.9347724073205068"/>
    <n v="0.88135200358061516"/>
    <n v="100"/>
    <x v="4"/>
    <s v="3"/>
    <n v="13"/>
    <n v="33"/>
  </r>
  <r>
    <s v="ANwf_1_0-11"/>
    <s v="ANSP1 0-11"/>
    <n v="8.125"/>
    <n v="0.43804460265060463"/>
    <n v="70"/>
    <x v="5"/>
    <s v="1"/>
    <n v="0"/>
    <n v="11"/>
  </r>
  <r>
    <s v="ANwf_1_11-35"/>
    <s v="ANSP1 11-35"/>
    <n v="8.5333592686247801"/>
    <n v="0.65"/>
    <n v="40"/>
    <x v="5"/>
    <s v="1"/>
    <n v="11"/>
    <n v="35"/>
  </r>
  <r>
    <s v="ANwf_2_0-11"/>
    <s v="ANSP2 0-11"/>
    <n v="8.2012660991049984"/>
    <n v="0.43804460265060463"/>
    <n v="70"/>
    <x v="5"/>
    <s v="2"/>
    <n v="0"/>
    <n v="11"/>
  </r>
  <r>
    <s v="ANwf_2_11-35"/>
    <s v="ANSP2 11-35"/>
    <n v="7.0535221629575133"/>
    <n v="0.65"/>
    <n v="40"/>
    <x v="5"/>
    <s v="2"/>
    <n v="11"/>
    <n v="35"/>
  </r>
  <r>
    <s v="ANwf_3_0-11"/>
    <s v="ANSP3 0-11"/>
    <n v="8.8703015282940942"/>
    <n v="0.43804460265060463"/>
    <n v="70"/>
    <x v="5"/>
    <s v="3"/>
    <n v="0"/>
    <n v="11"/>
  </r>
  <r>
    <s v="ANwf_3_11-35"/>
    <s v="ANSP3 11-35"/>
    <n v="8.3076140410378159"/>
    <n v="0.65"/>
    <n v="40"/>
    <x v="5"/>
    <s v="3"/>
    <n v="11"/>
    <n v="35"/>
  </r>
  <r>
    <s v="GRrf_1_0-3"/>
    <s v="GRRF1 0-3"/>
    <n v="4.1266418349343263"/>
    <n v="0.70273475139981056"/>
    <n v="100"/>
    <x v="6"/>
    <s v="1"/>
    <n v="0"/>
    <n v="3"/>
  </r>
  <r>
    <s v="GRrf_1_3-8"/>
    <s v="GRRF1 3-8"/>
    <n v="2.3244073748902547"/>
    <n v="0.70273475139981056"/>
    <n v="100"/>
    <x v="6"/>
    <s v="1"/>
    <n v="3"/>
    <n v="8"/>
  </r>
  <r>
    <s v="GRrf_1_8-27"/>
    <s v="GRRF1 8-27"/>
    <n v="0.96869934956953718"/>
    <n v="1.1280416788799335"/>
    <n v="70"/>
    <x v="6"/>
    <s v="1"/>
    <n v="8"/>
    <n v="27"/>
  </r>
  <r>
    <s v="GRrf_2_0-3"/>
    <s v="GRRF2 0-3"/>
    <n v="12.763437594898269"/>
    <n v="0.70273475139981056"/>
    <n v="100"/>
    <x v="6"/>
    <s v="2"/>
    <n v="0"/>
    <n v="3"/>
  </r>
  <r>
    <s v="GRrf_2_3-8"/>
    <s v="GRRF2 3-8"/>
    <n v="2.2085748722952423"/>
    <n v="0.70273475139981056"/>
    <n v="100"/>
    <x v="6"/>
    <s v="2"/>
    <n v="3"/>
    <n v="8"/>
  </r>
  <r>
    <s v="GRrf_2_8-27"/>
    <s v="GRRF2 8-27"/>
    <n v="1.2929629806088905"/>
    <n v="1.1280416788799335"/>
    <n v="70"/>
    <x v="6"/>
    <s v="2"/>
    <n v="8"/>
    <n v="27"/>
  </r>
  <r>
    <s v="GRrf_3_0-3"/>
    <s v="GRRF3 0-3"/>
    <n v="8.4450397149162981"/>
    <n v="0.70273475139981056"/>
    <n v="100"/>
    <x v="6"/>
    <s v="3"/>
    <n v="0"/>
    <n v="3"/>
  </r>
  <r>
    <s v="GRrf_3_3-8"/>
    <s v="GRRF3 3-8"/>
    <n v="2.0991981307418617"/>
    <n v="0.70273475139981056"/>
    <n v="100"/>
    <x v="6"/>
    <s v="3"/>
    <n v="3"/>
    <n v="8"/>
  </r>
  <r>
    <s v="GRrf_3_8-27"/>
    <s v="GRRF3 8-27"/>
    <n v="1.2024953391653521"/>
    <n v="1.1280416788799335"/>
    <n v="70"/>
    <x v="6"/>
    <s v="3"/>
    <n v="8"/>
    <n v="27"/>
  </r>
  <r>
    <s v="GRpp_1_0-7"/>
    <s v="GRPP1 0-7"/>
    <n v="6.9951534733441036"/>
    <n v="0.76571020917049815"/>
    <n v="100"/>
    <x v="7"/>
    <s v="1"/>
    <n v="0"/>
    <n v="7"/>
  </r>
  <r>
    <s v="GRpp_1_7-15"/>
    <s v="GRPP1 7-15"/>
    <n v="2.8471419005296159"/>
    <n v="1.0429701765209793"/>
    <n v="100"/>
    <x v="7"/>
    <s v="1"/>
    <n v="7"/>
    <n v="15"/>
  </r>
  <r>
    <s v="GRpp_1_15-27"/>
    <s v="GRPP1 15-27"/>
    <n v="0.69091192578300098"/>
    <n v="0.90308815921171137"/>
    <n v="100"/>
    <x v="7"/>
    <s v="1"/>
    <n v="15"/>
    <n v="27"/>
  </r>
  <r>
    <s v="GRpp_2_0-7"/>
    <s v="GRPP2 0-7"/>
    <n v="6.5435815792870642"/>
    <n v="0.76571020917049815"/>
    <n v="100"/>
    <x v="7"/>
    <s v="2"/>
    <n v="0"/>
    <n v="7"/>
  </r>
  <r>
    <s v="GRpp_2_7-15"/>
    <s v="GRPP2 7-15"/>
    <n v="5.4922750681611623"/>
    <n v="1.0429701765209793"/>
    <n v="100"/>
    <x v="7"/>
    <s v="2"/>
    <n v="7"/>
    <n v="15"/>
  </r>
  <r>
    <s v="GRpp_2_15-27"/>
    <s v="GRPP2 15-27"/>
    <n v="1.583143507972665"/>
    <n v="0.90308815921171137"/>
    <n v="100"/>
    <x v="7"/>
    <s v="2"/>
    <n v="15"/>
    <n v="27"/>
  </r>
  <r>
    <s v="GRpp_3_0-7"/>
    <s v="GRPP3 0-7"/>
    <n v="6.0920096852300247"/>
    <n v="0.76571020917049815"/>
    <n v="100"/>
    <x v="7"/>
    <s v="3"/>
    <n v="0"/>
    <n v="7"/>
  </r>
  <r>
    <s v="GRpp_3_7-15"/>
    <s v="GRPP3 7-15"/>
    <n v="1.9619308787353309"/>
    <n v="1.0429701765209793"/>
    <n v="100"/>
    <x v="7"/>
    <s v="3"/>
    <n v="7"/>
    <n v="15"/>
  </r>
  <r>
    <s v="GRpp_3_15-27"/>
    <s v="GRPP3 15-27"/>
    <n v="0.77857691501990089"/>
    <n v="0.90308815921171137"/>
    <n v="100"/>
    <x v="7"/>
    <s v="3"/>
    <n v="15"/>
    <n v="27"/>
  </r>
  <r>
    <s v="GRwf_1_0-4"/>
    <s v="GRSP1 0-4"/>
    <n v="7.0594286602062413"/>
    <n v="0.41970220358826854"/>
    <n v="100"/>
    <x v="8"/>
    <s v="1"/>
    <n v="0"/>
    <n v="4"/>
  </r>
  <r>
    <s v="GRwf_1_4-13"/>
    <s v="GRSP1 4-13"/>
    <n v="3.9415215927671445"/>
    <n v="0.79811450569653386"/>
    <n v="100"/>
    <x v="8"/>
    <s v="1"/>
    <n v="4"/>
    <n v="13"/>
  </r>
  <r>
    <s v="GRwf_1_13-28"/>
    <s v="GRSP1 13-28"/>
    <n v="1.053422566631443"/>
    <n v="0.90546269625913078"/>
    <n v="100"/>
    <x v="8"/>
    <s v="1"/>
    <n v="13"/>
    <n v="28"/>
  </r>
  <r>
    <s v="GRwf_2_0-4"/>
    <s v="GRSP2 0-4"/>
    <n v="5.4173188588740224"/>
    <n v="0.41970220358826854"/>
    <n v="100"/>
    <x v="8"/>
    <s v="2"/>
    <n v="0"/>
    <n v="4"/>
  </r>
  <r>
    <s v="GRwf_2_4-13"/>
    <s v="GRSP2 4-13"/>
    <n v="1.9612169427266228"/>
    <n v="0.79811450569653386"/>
    <n v="100"/>
    <x v="8"/>
    <s v="2"/>
    <n v="4"/>
    <n v="13"/>
  </r>
  <r>
    <s v="GRwf_2_13-28"/>
    <s v="GRSP2 13-28"/>
    <n v="1.666960130801157"/>
    <n v="0.90546269625913078"/>
    <n v="100"/>
    <x v="8"/>
    <s v="2"/>
    <n v="13"/>
    <n v="28"/>
  </r>
  <r>
    <s v="GRwf_3_0-4"/>
    <s v="GRSP3 0-4"/>
    <n v="8.7015384615384601"/>
    <n v="0.41970220358826854"/>
    <n v="100"/>
    <x v="8"/>
    <s v="3"/>
    <n v="0"/>
    <n v="4"/>
  </r>
  <r>
    <s v="GRwf_3_4-13"/>
    <s v="GRSP3 4-13"/>
    <n v="3.6558808423215212"/>
    <n v="0.79811450569653386"/>
    <n v="100"/>
    <x v="8"/>
    <s v="3"/>
    <n v="4"/>
    <n v="13"/>
  </r>
  <r>
    <s v="GRwf_3_13-28"/>
    <s v="GRSP3 13-28"/>
    <n v="1.5311160797465995"/>
    <n v="0.90546269625913078"/>
    <n v="100"/>
    <x v="8"/>
    <s v="3"/>
    <n v="13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7" firstHeaderRow="2" firstDataRow="2" firstDataCol="1" rowPageCount="1" colPageCount="1"/>
  <pivotFields count="5"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dataField="1" showAll="0"/>
  </pivotFields>
  <rowFields count="2">
    <field x="1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pageFields count="1">
    <pageField fld="2" hier="-1"/>
  </pageFields>
  <dataFields count="1">
    <dataField name="Average of mgC_gC" fld="4" subtotal="average" baseField="0" baseItem="0" numFmtId="164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K1:M12" firstHeaderRow="1" firstDataRow="2" firstDataCol="1"/>
  <pivotFields count="9">
    <pivotField showAll="0"/>
    <pivotField showAll="0"/>
    <pivotField showAll="0"/>
    <pivotField dataField="1" showAll="0"/>
    <pivotField dataField="1" showAll="0"/>
    <pivotField axis="axisRow" showAll="0">
      <items count="10">
        <item x="4"/>
        <item x="3"/>
        <item x="5"/>
        <item x="2"/>
        <item x="0"/>
        <item x="1"/>
        <item x="7"/>
        <item x="6"/>
        <item x="8"/>
        <item t="default"/>
      </items>
    </pivotField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d g/cm3" fld="3" subtotal="average" baseField="0" baseItem="0"/>
    <dataField name="Average of fine earth%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37" sqref="E37"/>
    </sheetView>
  </sheetViews>
  <sheetFormatPr baseColWidth="10" defaultRowHeight="15" x14ac:dyDescent="0"/>
  <cols>
    <col min="1" max="1" width="17.33203125" bestFit="1" customWidth="1"/>
    <col min="2" max="2" width="7.83203125" bestFit="1" customWidth="1"/>
    <col min="5" max="5" width="13.83203125" bestFit="1" customWidth="1"/>
  </cols>
  <sheetData>
    <row r="1" spans="1:5">
      <c r="A1" s="1" t="s">
        <v>2</v>
      </c>
      <c r="B1" s="2">
        <v>12.5</v>
      </c>
    </row>
    <row r="3" spans="1:5">
      <c r="A3" s="1" t="s">
        <v>14</v>
      </c>
    </row>
    <row r="4" spans="1:5">
      <c r="A4" s="1" t="s">
        <v>11</v>
      </c>
      <c r="B4" t="s">
        <v>13</v>
      </c>
    </row>
    <row r="5" spans="1:5">
      <c r="A5" s="2" t="s">
        <v>6</v>
      </c>
      <c r="B5" s="4">
        <v>7.3666666666666671</v>
      </c>
    </row>
    <row r="6" spans="1:5">
      <c r="A6" s="3" t="s">
        <v>3</v>
      </c>
      <c r="B6" s="4">
        <v>10.9</v>
      </c>
    </row>
    <row r="7" spans="1:5">
      <c r="A7" s="3" t="s">
        <v>8</v>
      </c>
      <c r="B7" s="4">
        <v>6.6</v>
      </c>
    </row>
    <row r="8" spans="1:5">
      <c r="A8" s="3" t="s">
        <v>7</v>
      </c>
      <c r="B8" s="4">
        <v>4.5999999999999996</v>
      </c>
    </row>
    <row r="9" spans="1:5">
      <c r="A9" s="2" t="s">
        <v>5</v>
      </c>
      <c r="B9" s="4">
        <v>12.166666666666666</v>
      </c>
    </row>
    <row r="10" spans="1:5">
      <c r="A10" s="3" t="s">
        <v>3</v>
      </c>
      <c r="B10" s="4">
        <v>14.7</v>
      </c>
    </row>
    <row r="11" spans="1:5">
      <c r="A11" s="3" t="s">
        <v>8</v>
      </c>
      <c r="B11" s="4">
        <v>9.6999999999999993</v>
      </c>
    </row>
    <row r="12" spans="1:5">
      <c r="A12" s="3" t="s">
        <v>7</v>
      </c>
      <c r="B12" s="4">
        <v>12.1</v>
      </c>
      <c r="E12" s="6">
        <v>44161.75</v>
      </c>
    </row>
    <row r="13" spans="1:5">
      <c r="A13" s="2" t="s">
        <v>4</v>
      </c>
      <c r="B13" s="4">
        <v>20.633333333333333</v>
      </c>
      <c r="E13" s="6">
        <f>E12-4/24</f>
        <v>44161.583333333336</v>
      </c>
    </row>
    <row r="14" spans="1:5">
      <c r="A14" s="3" t="s">
        <v>3</v>
      </c>
      <c r="B14" s="4">
        <v>34.6</v>
      </c>
      <c r="E14" s="6">
        <f>E13-14/24</f>
        <v>44161</v>
      </c>
    </row>
    <row r="15" spans="1:5">
      <c r="A15" s="3" t="s">
        <v>8</v>
      </c>
      <c r="B15" s="4">
        <v>10.9</v>
      </c>
    </row>
    <row r="16" spans="1:5">
      <c r="A16" s="3" t="s">
        <v>7</v>
      </c>
      <c r="B16" s="4">
        <v>16.399999999999999</v>
      </c>
    </row>
    <row r="17" spans="1:2">
      <c r="A17" s="2" t="s">
        <v>12</v>
      </c>
      <c r="B17" s="4">
        <v>13.388888888888889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/>
  </sheetViews>
  <sheetFormatPr baseColWidth="10" defaultRowHeight="15" x14ac:dyDescent="0"/>
  <cols>
    <col min="1" max="1" width="4.6640625" style="7" bestFit="1" customWidth="1"/>
    <col min="2" max="2" width="4" style="7" bestFit="1" customWidth="1"/>
    <col min="3" max="3" width="8.1640625" style="7" bestFit="1" customWidth="1"/>
    <col min="4" max="4" width="9.6640625" style="7" bestFit="1" customWidth="1"/>
    <col min="5" max="5" width="7.83203125" style="7" bestFit="1" customWidth="1"/>
    <col min="6" max="6" width="11.6640625" style="7" bestFit="1" customWidth="1"/>
    <col min="7" max="7" width="9.83203125" style="7" bestFit="1" customWidth="1"/>
    <col min="8" max="8" width="9" style="7" bestFit="1" customWidth="1"/>
    <col min="9" max="19" width="10.83203125" style="7"/>
    <col min="20" max="20" width="10.83203125" style="8"/>
    <col min="21" max="22" width="10.83203125" style="11"/>
    <col min="23" max="24" width="10.83203125" style="7"/>
    <col min="25" max="25" width="13.1640625" style="7" bestFit="1" customWidth="1"/>
    <col min="26" max="16384" width="10.83203125" style="7"/>
  </cols>
  <sheetData>
    <row r="1" spans="1:8">
      <c r="A1" s="7" t="s">
        <v>1</v>
      </c>
      <c r="B1" s="7" t="s">
        <v>0</v>
      </c>
      <c r="C1" s="7" t="s">
        <v>2</v>
      </c>
      <c r="D1" s="7" t="s">
        <v>9</v>
      </c>
      <c r="E1" s="7" t="s">
        <v>10</v>
      </c>
      <c r="F1" s="7" t="s">
        <v>15</v>
      </c>
      <c r="G1" s="7" t="s">
        <v>16</v>
      </c>
      <c r="H1" s="7" t="s">
        <v>17</v>
      </c>
    </row>
    <row r="2" spans="1:8">
      <c r="A2" s="7" t="s">
        <v>3</v>
      </c>
      <c r="B2" s="7" t="s">
        <v>4</v>
      </c>
      <c r="C2" s="7">
        <v>12.5</v>
      </c>
      <c r="D2" s="7">
        <v>2.2999999999999998</v>
      </c>
      <c r="E2" s="7">
        <v>34.6</v>
      </c>
      <c r="F2" s="8">
        <f>D2/15</f>
        <v>0.15333333333333332</v>
      </c>
      <c r="G2" s="8">
        <f>E2/15</f>
        <v>2.3066666666666666</v>
      </c>
      <c r="H2" s="7">
        <v>65</v>
      </c>
    </row>
    <row r="3" spans="1:8">
      <c r="A3" s="7" t="s">
        <v>3</v>
      </c>
      <c r="B3" s="7" t="s">
        <v>5</v>
      </c>
      <c r="C3" s="7">
        <f>C2</f>
        <v>12.5</v>
      </c>
      <c r="D3" s="7">
        <v>1</v>
      </c>
      <c r="E3" s="7">
        <v>14.7</v>
      </c>
      <c r="F3" s="8">
        <f t="shared" ref="F3:F28" si="0">D3/15</f>
        <v>6.6666666666666666E-2</v>
      </c>
      <c r="G3" s="8">
        <f t="shared" ref="G3:G28" si="1">E3/15</f>
        <v>0.98</v>
      </c>
      <c r="H3" s="7">
        <v>70</v>
      </c>
    </row>
    <row r="4" spans="1:8">
      <c r="A4" s="7" t="s">
        <v>3</v>
      </c>
      <c r="B4" s="7" t="s">
        <v>6</v>
      </c>
      <c r="C4" s="7">
        <f>C3</f>
        <v>12.5</v>
      </c>
      <c r="D4" s="7">
        <v>1.1000000000000001</v>
      </c>
      <c r="E4" s="7">
        <v>10.9</v>
      </c>
      <c r="F4" s="8">
        <f t="shared" si="0"/>
        <v>7.3333333333333334E-2</v>
      </c>
      <c r="G4" s="8">
        <f t="shared" si="1"/>
        <v>0.72666666666666668</v>
      </c>
      <c r="H4" s="7">
        <v>98</v>
      </c>
    </row>
    <row r="5" spans="1:8">
      <c r="A5" s="7" t="s">
        <v>3</v>
      </c>
      <c r="B5" s="7" t="s">
        <v>4</v>
      </c>
      <c r="C5" s="7">
        <v>7.5</v>
      </c>
      <c r="D5" s="7">
        <v>1.6</v>
      </c>
      <c r="E5" s="7">
        <v>24.1</v>
      </c>
      <c r="F5" s="8">
        <f t="shared" si="0"/>
        <v>0.10666666666666667</v>
      </c>
      <c r="G5" s="8">
        <f t="shared" si="1"/>
        <v>1.6066666666666667</v>
      </c>
      <c r="H5" s="7">
        <v>65</v>
      </c>
    </row>
    <row r="6" spans="1:8">
      <c r="A6" s="7" t="s">
        <v>3</v>
      </c>
      <c r="B6" s="7" t="s">
        <v>5</v>
      </c>
      <c r="C6" s="7">
        <f>C5</f>
        <v>7.5</v>
      </c>
      <c r="D6" s="7">
        <v>0.6</v>
      </c>
      <c r="E6" s="7">
        <v>8.6</v>
      </c>
      <c r="F6" s="8">
        <f t="shared" si="0"/>
        <v>0.04</v>
      </c>
      <c r="G6" s="8">
        <f t="shared" si="1"/>
        <v>0.57333333333333336</v>
      </c>
      <c r="H6" s="7">
        <v>70</v>
      </c>
    </row>
    <row r="7" spans="1:8">
      <c r="A7" s="7" t="s">
        <v>3</v>
      </c>
      <c r="B7" s="7" t="s">
        <v>6</v>
      </c>
      <c r="C7" s="7">
        <f>C6</f>
        <v>7.5</v>
      </c>
      <c r="D7" s="7">
        <v>0.6</v>
      </c>
      <c r="E7" s="7">
        <v>6.2</v>
      </c>
      <c r="F7" s="8">
        <f t="shared" si="0"/>
        <v>0.04</v>
      </c>
      <c r="G7" s="8">
        <f t="shared" si="1"/>
        <v>0.41333333333333333</v>
      </c>
      <c r="H7" s="7">
        <v>98</v>
      </c>
    </row>
    <row r="8" spans="1:8">
      <c r="A8" s="7" t="s">
        <v>3</v>
      </c>
      <c r="B8" s="7" t="s">
        <v>4</v>
      </c>
      <c r="C8" s="7">
        <v>5</v>
      </c>
      <c r="D8" s="7">
        <v>1.1000000000000001</v>
      </c>
      <c r="E8" s="7">
        <v>16.899999999999999</v>
      </c>
      <c r="F8" s="8">
        <f t="shared" si="0"/>
        <v>7.3333333333333334E-2</v>
      </c>
      <c r="G8" s="8">
        <f t="shared" si="1"/>
        <v>1.1266666666666665</v>
      </c>
      <c r="H8" s="7">
        <v>65</v>
      </c>
    </row>
    <row r="9" spans="1:8">
      <c r="A9" s="7" t="s">
        <v>3</v>
      </c>
      <c r="B9" s="7" t="s">
        <v>5</v>
      </c>
      <c r="C9" s="7">
        <v>5</v>
      </c>
      <c r="D9" s="7">
        <v>0.5</v>
      </c>
      <c r="E9" s="7">
        <v>6.6</v>
      </c>
      <c r="F9" s="8">
        <f t="shared" si="0"/>
        <v>3.3333333333333333E-2</v>
      </c>
      <c r="G9" s="8">
        <f t="shared" si="1"/>
        <v>0.44</v>
      </c>
      <c r="H9" s="7">
        <v>70</v>
      </c>
    </row>
    <row r="10" spans="1:8">
      <c r="A10" s="7" t="s">
        <v>3</v>
      </c>
      <c r="B10" s="7" t="s">
        <v>6</v>
      </c>
      <c r="C10" s="7">
        <v>5</v>
      </c>
      <c r="D10" s="7">
        <v>0.5</v>
      </c>
      <c r="E10" s="7">
        <v>5.3</v>
      </c>
      <c r="F10" s="8">
        <f t="shared" si="0"/>
        <v>3.3333333333333333E-2</v>
      </c>
      <c r="G10" s="8">
        <f t="shared" si="1"/>
        <v>0.35333333333333333</v>
      </c>
      <c r="H10" s="7">
        <v>98</v>
      </c>
    </row>
    <row r="11" spans="1:8">
      <c r="A11" s="7" t="s">
        <v>7</v>
      </c>
      <c r="B11" s="7" t="s">
        <v>4</v>
      </c>
      <c r="C11" s="7">
        <v>12.5</v>
      </c>
      <c r="D11" s="7">
        <v>0.8</v>
      </c>
      <c r="E11" s="7">
        <v>16.399999999999999</v>
      </c>
      <c r="F11" s="8">
        <f t="shared" si="0"/>
        <v>5.3333333333333337E-2</v>
      </c>
      <c r="G11" s="8">
        <f t="shared" si="1"/>
        <v>1.0933333333333333</v>
      </c>
      <c r="H11" s="7">
        <v>51</v>
      </c>
    </row>
    <row r="12" spans="1:8">
      <c r="A12" s="7" t="s">
        <v>7</v>
      </c>
      <c r="B12" s="7" t="s">
        <v>5</v>
      </c>
      <c r="C12" s="7">
        <f>C11</f>
        <v>12.5</v>
      </c>
      <c r="D12" s="7">
        <v>1.1000000000000001</v>
      </c>
      <c r="E12" s="7">
        <v>12.1</v>
      </c>
      <c r="F12" s="8">
        <f t="shared" si="0"/>
        <v>7.3333333333333334E-2</v>
      </c>
      <c r="G12" s="8">
        <f t="shared" si="1"/>
        <v>0.80666666666666664</v>
      </c>
      <c r="H12" s="7">
        <v>93</v>
      </c>
    </row>
    <row r="13" spans="1:8">
      <c r="A13" s="7" t="s">
        <v>7</v>
      </c>
      <c r="B13" s="7" t="s">
        <v>6</v>
      </c>
      <c r="C13" s="7">
        <f>C12</f>
        <v>12.5</v>
      </c>
      <c r="D13" s="7">
        <v>0.4</v>
      </c>
      <c r="E13" s="7">
        <v>4.5999999999999996</v>
      </c>
      <c r="F13" s="8">
        <f t="shared" si="0"/>
        <v>2.6666666666666668E-2</v>
      </c>
      <c r="G13" s="8">
        <f t="shared" si="1"/>
        <v>0.30666666666666664</v>
      </c>
      <c r="H13" s="7">
        <v>84</v>
      </c>
    </row>
    <row r="14" spans="1:8">
      <c r="A14" s="7" t="s">
        <v>7</v>
      </c>
      <c r="B14" s="7" t="s">
        <v>4</v>
      </c>
      <c r="C14" s="7">
        <v>7.5</v>
      </c>
      <c r="D14" s="7">
        <v>0.5</v>
      </c>
      <c r="E14" s="7">
        <v>10.4</v>
      </c>
      <c r="F14" s="8">
        <f t="shared" si="0"/>
        <v>3.3333333333333333E-2</v>
      </c>
      <c r="G14" s="8">
        <f t="shared" si="1"/>
        <v>0.69333333333333336</v>
      </c>
      <c r="H14" s="7">
        <v>51</v>
      </c>
    </row>
    <row r="15" spans="1:8">
      <c r="A15" s="7" t="s">
        <v>7</v>
      </c>
      <c r="B15" s="7" t="s">
        <v>5</v>
      </c>
      <c r="C15" s="7">
        <f>C14</f>
        <v>7.5</v>
      </c>
      <c r="D15" s="7">
        <v>0.7</v>
      </c>
      <c r="E15" s="7">
        <v>7.8</v>
      </c>
      <c r="F15" s="8">
        <f t="shared" si="0"/>
        <v>4.6666666666666662E-2</v>
      </c>
      <c r="G15" s="8">
        <f t="shared" si="1"/>
        <v>0.52</v>
      </c>
      <c r="H15" s="7">
        <v>93</v>
      </c>
    </row>
    <row r="16" spans="1:8">
      <c r="A16" s="7" t="s">
        <v>7</v>
      </c>
      <c r="B16" s="7" t="s">
        <v>6</v>
      </c>
      <c r="C16" s="7">
        <f>C15</f>
        <v>7.5</v>
      </c>
      <c r="D16" s="7">
        <v>0.2</v>
      </c>
      <c r="E16" s="7">
        <v>2.4</v>
      </c>
      <c r="F16" s="8">
        <f t="shared" si="0"/>
        <v>1.3333333333333334E-2</v>
      </c>
      <c r="G16" s="8">
        <f t="shared" si="1"/>
        <v>0.16</v>
      </c>
      <c r="H16" s="7">
        <v>84</v>
      </c>
    </row>
    <row r="17" spans="1:8">
      <c r="A17" s="7" t="s">
        <v>7</v>
      </c>
      <c r="B17" s="7" t="s">
        <v>4</v>
      </c>
      <c r="C17" s="7">
        <v>5</v>
      </c>
      <c r="D17" s="7">
        <v>0.5</v>
      </c>
      <c r="E17" s="7">
        <v>9</v>
      </c>
      <c r="F17" s="8">
        <f t="shared" si="0"/>
        <v>3.3333333333333333E-2</v>
      </c>
      <c r="G17" s="8">
        <f t="shared" si="1"/>
        <v>0.6</v>
      </c>
      <c r="H17" s="7">
        <v>51</v>
      </c>
    </row>
    <row r="18" spans="1:8">
      <c r="A18" s="7" t="s">
        <v>7</v>
      </c>
      <c r="B18" s="7" t="s">
        <v>5</v>
      </c>
      <c r="C18" s="7">
        <v>5</v>
      </c>
      <c r="D18" s="7">
        <v>0.4</v>
      </c>
      <c r="E18" s="7">
        <v>4.7</v>
      </c>
      <c r="F18" s="8">
        <f t="shared" si="0"/>
        <v>2.6666666666666668E-2</v>
      </c>
      <c r="G18" s="8">
        <f t="shared" si="1"/>
        <v>0.31333333333333335</v>
      </c>
      <c r="H18" s="7">
        <v>93</v>
      </c>
    </row>
    <row r="19" spans="1:8">
      <c r="A19" s="7" t="s">
        <v>7</v>
      </c>
      <c r="B19" s="7" t="s">
        <v>6</v>
      </c>
      <c r="C19" s="7">
        <v>5</v>
      </c>
      <c r="D19" s="7">
        <v>0.1</v>
      </c>
      <c r="E19" s="7">
        <v>1.9</v>
      </c>
      <c r="F19" s="8">
        <f t="shared" si="0"/>
        <v>6.6666666666666671E-3</v>
      </c>
      <c r="G19" s="8">
        <f t="shared" si="1"/>
        <v>0.12666666666666665</v>
      </c>
      <c r="H19" s="7">
        <v>84</v>
      </c>
    </row>
    <row r="20" spans="1:8">
      <c r="A20" s="7" t="s">
        <v>8</v>
      </c>
      <c r="B20" s="9" t="s">
        <v>4</v>
      </c>
      <c r="C20" s="9">
        <v>12.5</v>
      </c>
      <c r="D20" s="7">
        <v>0.6</v>
      </c>
      <c r="E20" s="7">
        <v>10.9</v>
      </c>
      <c r="F20" s="8">
        <f t="shared" si="0"/>
        <v>0.04</v>
      </c>
      <c r="G20" s="8">
        <f t="shared" si="1"/>
        <v>0.72666666666666668</v>
      </c>
      <c r="H20" s="7">
        <v>53</v>
      </c>
    </row>
    <row r="21" spans="1:8">
      <c r="A21" s="7" t="s">
        <v>8</v>
      </c>
      <c r="B21" s="9" t="s">
        <v>5</v>
      </c>
      <c r="C21" s="9">
        <v>12.5</v>
      </c>
      <c r="D21" s="7">
        <v>1.6</v>
      </c>
      <c r="E21" s="7">
        <v>9.6999999999999993</v>
      </c>
      <c r="F21" s="8">
        <f t="shared" si="0"/>
        <v>0.10666666666666667</v>
      </c>
      <c r="G21" s="8">
        <f t="shared" si="1"/>
        <v>0.64666666666666661</v>
      </c>
      <c r="H21" s="7">
        <v>161</v>
      </c>
    </row>
    <row r="22" spans="1:8">
      <c r="A22" s="7" t="s">
        <v>8</v>
      </c>
      <c r="B22" s="9" t="s">
        <v>6</v>
      </c>
      <c r="C22" s="9">
        <v>12.5</v>
      </c>
      <c r="D22" s="7">
        <v>0.7</v>
      </c>
      <c r="E22" s="7">
        <v>6.6</v>
      </c>
      <c r="F22" s="8">
        <f t="shared" si="0"/>
        <v>4.6666666666666662E-2</v>
      </c>
      <c r="G22" s="8">
        <f t="shared" si="1"/>
        <v>0.44</v>
      </c>
      <c r="H22" s="7">
        <v>97</v>
      </c>
    </row>
    <row r="23" spans="1:8">
      <c r="A23" s="7" t="s">
        <v>8</v>
      </c>
      <c r="B23" s="9" t="s">
        <v>4</v>
      </c>
      <c r="C23" s="9">
        <v>7.5</v>
      </c>
      <c r="D23" s="7">
        <v>0.4</v>
      </c>
      <c r="E23" s="7">
        <v>6.8</v>
      </c>
      <c r="F23" s="8">
        <f t="shared" si="0"/>
        <v>2.6666666666666668E-2</v>
      </c>
      <c r="G23" s="8">
        <f t="shared" si="1"/>
        <v>0.45333333333333331</v>
      </c>
      <c r="H23" s="7">
        <v>53</v>
      </c>
    </row>
    <row r="24" spans="1:8">
      <c r="A24" s="7" t="s">
        <v>8</v>
      </c>
      <c r="B24" s="9" t="s">
        <v>5</v>
      </c>
      <c r="C24" s="9">
        <v>7.5</v>
      </c>
      <c r="D24" s="7">
        <v>0.9</v>
      </c>
      <c r="E24" s="7">
        <v>5.7</v>
      </c>
      <c r="F24" s="8">
        <f t="shared" si="0"/>
        <v>6.0000000000000005E-2</v>
      </c>
      <c r="G24" s="8">
        <f t="shared" si="1"/>
        <v>0.38</v>
      </c>
      <c r="H24" s="7">
        <v>161</v>
      </c>
    </row>
    <row r="25" spans="1:8">
      <c r="A25" s="7" t="s">
        <v>8</v>
      </c>
      <c r="B25" s="9" t="s">
        <v>6</v>
      </c>
      <c r="C25" s="9">
        <v>7.5</v>
      </c>
      <c r="D25" s="7">
        <v>0.3</v>
      </c>
      <c r="E25" s="7">
        <v>3</v>
      </c>
      <c r="F25" s="8">
        <f t="shared" si="0"/>
        <v>0.02</v>
      </c>
      <c r="G25" s="8">
        <f t="shared" si="1"/>
        <v>0.2</v>
      </c>
      <c r="H25" s="7">
        <v>97</v>
      </c>
    </row>
    <row r="26" spans="1:8">
      <c r="A26" s="7" t="s">
        <v>8</v>
      </c>
      <c r="B26" s="9" t="s">
        <v>4</v>
      </c>
      <c r="C26" s="9">
        <v>5</v>
      </c>
      <c r="D26" s="7">
        <v>0.3</v>
      </c>
      <c r="E26" s="7">
        <v>5.7</v>
      </c>
      <c r="F26" s="8">
        <f t="shared" si="0"/>
        <v>0.02</v>
      </c>
      <c r="G26" s="8">
        <f t="shared" si="1"/>
        <v>0.38</v>
      </c>
      <c r="H26" s="7">
        <v>53</v>
      </c>
    </row>
    <row r="27" spans="1:8">
      <c r="A27" s="7" t="s">
        <v>8</v>
      </c>
      <c r="B27" s="9" t="s">
        <v>5</v>
      </c>
      <c r="C27" s="9">
        <v>5</v>
      </c>
      <c r="D27" s="7">
        <v>0.7</v>
      </c>
      <c r="E27" s="7">
        <v>4.4000000000000004</v>
      </c>
      <c r="F27" s="8">
        <f t="shared" si="0"/>
        <v>4.6666666666666662E-2</v>
      </c>
      <c r="G27" s="8">
        <f t="shared" si="1"/>
        <v>0.29333333333333333</v>
      </c>
      <c r="H27" s="7">
        <v>161</v>
      </c>
    </row>
    <row r="28" spans="1:8">
      <c r="A28" s="7" t="s">
        <v>8</v>
      </c>
      <c r="B28" s="9" t="s">
        <v>6</v>
      </c>
      <c r="C28" s="9">
        <v>5</v>
      </c>
      <c r="D28" s="7">
        <v>0.2</v>
      </c>
      <c r="E28" s="7">
        <v>1.9</v>
      </c>
      <c r="F28" s="8">
        <f t="shared" si="0"/>
        <v>1.3333333333333334E-2</v>
      </c>
      <c r="G28" s="8">
        <f t="shared" si="1"/>
        <v>0.12666666666666665</v>
      </c>
      <c r="H28" s="7">
        <v>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tabSelected="1" topLeftCell="B1" workbookViewId="0">
      <selection activeCell="P2" sqref="P2"/>
    </sheetView>
  </sheetViews>
  <sheetFormatPr baseColWidth="10" defaultRowHeight="15" x14ac:dyDescent="0"/>
  <cols>
    <col min="10" max="10" width="9" bestFit="1" customWidth="1"/>
    <col min="11" max="12" width="9.5" bestFit="1" customWidth="1"/>
    <col min="13" max="13" width="7.83203125" bestFit="1" customWidth="1"/>
    <col min="14" max="14" width="12.1640625" bestFit="1" customWidth="1"/>
    <col min="15" max="15" width="13.1640625" bestFit="1" customWidth="1"/>
  </cols>
  <sheetData>
    <row r="1" spans="1:15">
      <c r="A1" s="7" t="s">
        <v>192</v>
      </c>
      <c r="B1" s="7" t="s">
        <v>1</v>
      </c>
      <c r="C1" s="7" t="s">
        <v>0</v>
      </c>
      <c r="D1" s="7" t="s">
        <v>196</v>
      </c>
      <c r="E1" s="7" t="s">
        <v>2</v>
      </c>
      <c r="F1" s="7" t="s">
        <v>9</v>
      </c>
      <c r="G1" s="7" t="s">
        <v>10</v>
      </c>
      <c r="H1" s="7" t="s">
        <v>15</v>
      </c>
      <c r="I1" s="7" t="s">
        <v>16</v>
      </c>
      <c r="J1" s="7" t="s">
        <v>17</v>
      </c>
      <c r="K1" s="8" t="s">
        <v>191</v>
      </c>
      <c r="L1" s="11" t="s">
        <v>193</v>
      </c>
      <c r="M1" s="11" t="s">
        <v>195</v>
      </c>
      <c r="N1" s="7" t="s">
        <v>194</v>
      </c>
      <c r="O1" s="7" t="s">
        <v>197</v>
      </c>
    </row>
    <row r="2" spans="1:15">
      <c r="A2" s="7" t="str">
        <f t="shared" ref="A2:A10" si="0">C2&amp;B2</f>
        <v>GRpp</v>
      </c>
      <c r="B2" s="7" t="s">
        <v>3</v>
      </c>
      <c r="C2" s="7" t="s">
        <v>4</v>
      </c>
      <c r="D2" s="7">
        <v>0.3</v>
      </c>
      <c r="E2" s="7">
        <v>12.5</v>
      </c>
      <c r="F2" s="7">
        <v>2.2999999999999998</v>
      </c>
      <c r="G2" s="7">
        <v>34.6</v>
      </c>
      <c r="H2" s="15">
        <f>F2/65</f>
        <v>3.5384615384615382E-2</v>
      </c>
      <c r="I2" s="15">
        <f>G2/65</f>
        <v>0.53230769230769237</v>
      </c>
      <c r="J2" s="7">
        <v>65</v>
      </c>
      <c r="K2" s="8">
        <f>VLOOKUP(A2,bulk01.csv!$K$3:$L$11,2,FALSE)</f>
        <v>0.90392284830106306</v>
      </c>
      <c r="L2" s="11">
        <f>K2*10^3</f>
        <v>903.92284830106303</v>
      </c>
      <c r="M2" s="11">
        <f>L2*J2*D2*10^-3</f>
        <v>17.626495541870728</v>
      </c>
      <c r="N2" s="7">
        <f>D2*H2*K2*365</f>
        <v>3.5023533745326576</v>
      </c>
      <c r="O2" s="14">
        <f>N2/M2</f>
        <v>0.19869822485207103</v>
      </c>
    </row>
    <row r="3" spans="1:15">
      <c r="A3" s="7" t="str">
        <f t="shared" si="0"/>
        <v>BSpp</v>
      </c>
      <c r="B3" s="7" t="s">
        <v>3</v>
      </c>
      <c r="C3" s="7" t="s">
        <v>5</v>
      </c>
      <c r="D3" s="7">
        <v>0.3</v>
      </c>
      <c r="E3" s="7">
        <f>E2</f>
        <v>12.5</v>
      </c>
      <c r="F3" s="7">
        <v>1</v>
      </c>
      <c r="G3" s="7">
        <v>14.7</v>
      </c>
      <c r="H3" s="15">
        <f t="shared" ref="H3:H10" si="1">F3/65</f>
        <v>1.5384615384615385E-2</v>
      </c>
      <c r="I3" s="15">
        <f t="shared" ref="I3:I10" si="2">G3/65</f>
        <v>0.22615384615384615</v>
      </c>
      <c r="J3" s="7">
        <v>70</v>
      </c>
      <c r="K3" s="8">
        <f>VLOOKUP(A3,bulk01.csv!$K$3:$L$11,2,FALSE)</f>
        <v>0.76140992852227596</v>
      </c>
      <c r="L3" s="11">
        <f t="shared" ref="L3:L10" si="3">K3*10^3</f>
        <v>761.409928522276</v>
      </c>
      <c r="M3" s="11">
        <f t="shared" ref="M3:M10" si="4">L3*J3*D3*10^-3</f>
        <v>15.989608498967797</v>
      </c>
      <c r="N3" s="7">
        <f t="shared" ref="N3:N10" si="5">D3*H3*K3*365</f>
        <v>1.2826828795875267</v>
      </c>
      <c r="O3" s="14">
        <f>N3/M3</f>
        <v>8.0219780219780226E-2</v>
      </c>
    </row>
    <row r="4" spans="1:15">
      <c r="A4" s="7" t="str">
        <f t="shared" si="0"/>
        <v>ANpp</v>
      </c>
      <c r="B4" s="7" t="s">
        <v>3</v>
      </c>
      <c r="C4" s="7" t="s">
        <v>6</v>
      </c>
      <c r="D4" s="7">
        <v>0.3</v>
      </c>
      <c r="E4" s="7">
        <f>E3</f>
        <v>12.5</v>
      </c>
      <c r="F4" s="7">
        <v>1.1000000000000001</v>
      </c>
      <c r="G4" s="7">
        <v>10.9</v>
      </c>
      <c r="H4" s="15">
        <f t="shared" si="1"/>
        <v>1.6923076923076926E-2</v>
      </c>
      <c r="I4" s="15">
        <f t="shared" si="2"/>
        <v>0.1676923076923077</v>
      </c>
      <c r="J4" s="7">
        <v>98</v>
      </c>
      <c r="K4" s="8">
        <f>VLOOKUP(A4,bulk01.csv!$K$3:$L$11,2,FALSE)</f>
        <v>0.77182664457392525</v>
      </c>
      <c r="L4" s="11">
        <f t="shared" si="3"/>
        <v>771.82664457392525</v>
      </c>
      <c r="M4" s="11">
        <f t="shared" si="4"/>
        <v>22.691703350473404</v>
      </c>
      <c r="N4" s="7">
        <f t="shared" si="5"/>
        <v>1.4302541436758358</v>
      </c>
      <c r="O4" s="14">
        <f>N4/M4</f>
        <v>6.3029827315541617E-2</v>
      </c>
    </row>
    <row r="5" spans="1:15">
      <c r="A5" s="7" t="str">
        <f t="shared" si="0"/>
        <v>GRwf</v>
      </c>
      <c r="B5" s="7" t="s">
        <v>7</v>
      </c>
      <c r="C5" s="7" t="s">
        <v>4</v>
      </c>
      <c r="D5" s="7">
        <v>0.3</v>
      </c>
      <c r="E5" s="7">
        <v>7.5</v>
      </c>
      <c r="F5" s="7">
        <v>0.5</v>
      </c>
      <c r="G5" s="7">
        <v>10.4</v>
      </c>
      <c r="H5" s="15">
        <f t="shared" si="1"/>
        <v>7.6923076923076927E-3</v>
      </c>
      <c r="I5" s="15">
        <f t="shared" si="2"/>
        <v>0.16</v>
      </c>
      <c r="J5" s="7">
        <v>51</v>
      </c>
      <c r="K5" s="8">
        <f>VLOOKUP(A5,bulk01.csv!$K$3:$L$11,2,FALSE)</f>
        <v>0.70775980184797782</v>
      </c>
      <c r="L5" s="11">
        <f t="shared" si="3"/>
        <v>707.75980184797777</v>
      </c>
      <c r="M5" s="11">
        <f t="shared" si="4"/>
        <v>10.828724968274061</v>
      </c>
      <c r="N5" s="7">
        <f t="shared" si="5"/>
        <v>0.59615152540271976</v>
      </c>
      <c r="O5" s="14">
        <f>N5/M5</f>
        <v>5.5052790346907993E-2</v>
      </c>
    </row>
    <row r="6" spans="1:15">
      <c r="A6" s="7" t="str">
        <f t="shared" si="0"/>
        <v>BSwf</v>
      </c>
      <c r="B6" s="7" t="s">
        <v>7</v>
      </c>
      <c r="C6" s="7" t="s">
        <v>5</v>
      </c>
      <c r="D6" s="7">
        <v>0.3</v>
      </c>
      <c r="E6" s="7">
        <f>E5</f>
        <v>7.5</v>
      </c>
      <c r="F6" s="7">
        <v>0.7</v>
      </c>
      <c r="G6" s="7">
        <v>7.8</v>
      </c>
      <c r="H6" s="15">
        <f t="shared" si="1"/>
        <v>1.0769230769230769E-2</v>
      </c>
      <c r="I6" s="15">
        <f t="shared" si="2"/>
        <v>0.12</v>
      </c>
      <c r="J6" s="7">
        <v>93</v>
      </c>
      <c r="K6" s="8">
        <f>VLOOKUP(A6,bulk01.csv!$K$3:$L$11,2,FALSE)</f>
        <v>0.58702591071389587</v>
      </c>
      <c r="L6" s="11">
        <f t="shared" si="3"/>
        <v>587.02591071389588</v>
      </c>
      <c r="M6" s="11">
        <f t="shared" si="4"/>
        <v>16.378022908917693</v>
      </c>
      <c r="N6" s="7">
        <f t="shared" si="5"/>
        <v>0.69223901624954021</v>
      </c>
      <c r="O6" s="14">
        <f>N6/M6</f>
        <v>4.2266335814722909E-2</v>
      </c>
    </row>
    <row r="7" spans="1:15">
      <c r="A7" s="7" t="str">
        <f t="shared" si="0"/>
        <v>ANwf</v>
      </c>
      <c r="B7" s="7" t="s">
        <v>7</v>
      </c>
      <c r="C7" s="7" t="s">
        <v>6</v>
      </c>
      <c r="D7" s="7">
        <v>0.3</v>
      </c>
      <c r="E7" s="7">
        <f>E6</f>
        <v>7.5</v>
      </c>
      <c r="F7" s="7">
        <v>0.2</v>
      </c>
      <c r="G7" s="7">
        <v>2.4</v>
      </c>
      <c r="H7" s="15">
        <f t="shared" si="1"/>
        <v>3.0769230769230769E-3</v>
      </c>
      <c r="I7" s="15">
        <f t="shared" si="2"/>
        <v>3.692307692307692E-2</v>
      </c>
      <c r="J7" s="7">
        <v>84</v>
      </c>
      <c r="K7" s="8">
        <f>VLOOKUP(A7,bulk01.csv!$K$3:$L$11,2,FALSE)</f>
        <v>0.54402230132530227</v>
      </c>
      <c r="L7" s="11">
        <f t="shared" si="3"/>
        <v>544.02230132530224</v>
      </c>
      <c r="M7" s="11">
        <f t="shared" si="4"/>
        <v>13.709361993397618</v>
      </c>
      <c r="N7" s="7">
        <f t="shared" si="5"/>
        <v>0.18329366767729413</v>
      </c>
      <c r="O7" s="14">
        <f>N7/M7</f>
        <v>1.3369963369963368E-2</v>
      </c>
    </row>
    <row r="8" spans="1:15">
      <c r="A8" s="7" t="str">
        <f t="shared" si="0"/>
        <v>GRrf</v>
      </c>
      <c r="B8" s="7" t="s">
        <v>8</v>
      </c>
      <c r="C8" s="9" t="s">
        <v>4</v>
      </c>
      <c r="D8" s="7">
        <v>0.3</v>
      </c>
      <c r="E8" s="9">
        <v>5</v>
      </c>
      <c r="F8" s="7">
        <v>0.3</v>
      </c>
      <c r="G8" s="7">
        <v>5.7</v>
      </c>
      <c r="H8" s="15">
        <f t="shared" si="1"/>
        <v>4.6153846153846149E-3</v>
      </c>
      <c r="I8" s="15">
        <f t="shared" si="2"/>
        <v>8.7692307692307694E-2</v>
      </c>
      <c r="J8" s="7">
        <v>53</v>
      </c>
      <c r="K8" s="8">
        <f>VLOOKUP(A8,bulk01.csv!$K$3:$L$11,2,FALSE)</f>
        <v>0.84450372722651812</v>
      </c>
      <c r="L8" s="11">
        <f t="shared" si="3"/>
        <v>844.50372722651809</v>
      </c>
      <c r="M8" s="11">
        <f t="shared" si="4"/>
        <v>13.427609262901637</v>
      </c>
      <c r="N8" s="7">
        <f t="shared" si="5"/>
        <v>0.42679919137524797</v>
      </c>
      <c r="O8" s="14">
        <f>N8/M8</f>
        <v>3.1785195936139335E-2</v>
      </c>
    </row>
    <row r="9" spans="1:15">
      <c r="A9" s="7" t="str">
        <f t="shared" si="0"/>
        <v>BSrf</v>
      </c>
      <c r="B9" s="7" t="s">
        <v>8</v>
      </c>
      <c r="C9" s="9" t="s">
        <v>5</v>
      </c>
      <c r="D9" s="7">
        <v>0.3</v>
      </c>
      <c r="E9" s="9">
        <v>5</v>
      </c>
      <c r="F9" s="7">
        <v>0.7</v>
      </c>
      <c r="G9" s="7">
        <v>4.4000000000000004</v>
      </c>
      <c r="H9" s="15">
        <f t="shared" si="1"/>
        <v>1.0769230769230769E-2</v>
      </c>
      <c r="I9" s="15">
        <f t="shared" si="2"/>
        <v>6.7692307692307704E-2</v>
      </c>
      <c r="J9" s="7">
        <v>161</v>
      </c>
      <c r="K9" s="8">
        <f>VLOOKUP(A9,bulk01.csv!$K$3:$L$11,2,FALSE)</f>
        <v>0.71776471080737991</v>
      </c>
      <c r="L9" s="11">
        <f t="shared" si="3"/>
        <v>717.76471080737997</v>
      </c>
      <c r="M9" s="11">
        <f t="shared" si="4"/>
        <v>34.668035531996452</v>
      </c>
      <c r="N9" s="7">
        <f t="shared" si="5"/>
        <v>0.84641023205208721</v>
      </c>
      <c r="O9" s="14">
        <f>N9/M9</f>
        <v>2.4414715719063541E-2</v>
      </c>
    </row>
    <row r="10" spans="1:15">
      <c r="A10" s="7" t="str">
        <f t="shared" si="0"/>
        <v>ANrf</v>
      </c>
      <c r="B10" s="7" t="s">
        <v>8</v>
      </c>
      <c r="C10" s="9" t="s">
        <v>6</v>
      </c>
      <c r="D10" s="7">
        <v>0.3</v>
      </c>
      <c r="E10" s="9">
        <v>5</v>
      </c>
      <c r="F10" s="7">
        <v>0.2</v>
      </c>
      <c r="G10" s="7">
        <v>1.9</v>
      </c>
      <c r="H10" s="15">
        <f t="shared" si="1"/>
        <v>3.0769230769230769E-3</v>
      </c>
      <c r="I10" s="15">
        <f t="shared" si="2"/>
        <v>2.923076923076923E-2</v>
      </c>
      <c r="J10" s="7">
        <v>97</v>
      </c>
      <c r="K10" s="8">
        <f>VLOOKUP(A10,bulk01.csv!$K$3:$L$11,2,FALSE)</f>
        <v>0.56436991320789709</v>
      </c>
      <c r="L10" s="11">
        <f t="shared" si="3"/>
        <v>564.36991320789707</v>
      </c>
      <c r="M10" s="11">
        <f t="shared" si="4"/>
        <v>16.423164474349804</v>
      </c>
      <c r="N10" s="7">
        <f t="shared" si="5"/>
        <v>0.19014924768081454</v>
      </c>
      <c r="O10" s="14">
        <f>N10/M10</f>
        <v>1.1578112609040445E-2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M5" sqref="M5"/>
    </sheetView>
  </sheetViews>
  <sheetFormatPr baseColWidth="10" defaultRowHeight="15" x14ac:dyDescent="0"/>
  <cols>
    <col min="1" max="1" width="10.83203125" style="10"/>
    <col min="2" max="2" width="12.5" style="10" bestFit="1" customWidth="1"/>
    <col min="3" max="3" width="12.5" bestFit="1" customWidth="1"/>
    <col min="4" max="4" width="12" bestFit="1" customWidth="1"/>
    <col min="5" max="5" width="9.1640625" bestFit="1" customWidth="1"/>
    <col min="6" max="6" width="11.33203125" bestFit="1" customWidth="1"/>
    <col min="7" max="8" width="10.83203125" style="10"/>
    <col min="9" max="9" width="3.83203125" style="10" bestFit="1" customWidth="1"/>
    <col min="10" max="10" width="12.1640625" bestFit="1" customWidth="1"/>
    <col min="11" max="11" width="13" customWidth="1"/>
    <col min="12" max="12" width="18.1640625" customWidth="1"/>
    <col min="13" max="13" width="19.83203125" bestFit="1" customWidth="1"/>
    <col min="14" max="15" width="12.1640625" bestFit="1" customWidth="1"/>
    <col min="16" max="16" width="3.1640625" customWidth="1"/>
    <col min="17" max="19" width="12.1640625" bestFit="1" customWidth="1"/>
    <col min="20" max="20" width="3.1640625" customWidth="1"/>
    <col min="21" max="22" width="12.1640625" bestFit="1" customWidth="1"/>
    <col min="23" max="23" width="5.1640625" customWidth="1"/>
    <col min="24" max="24" width="12.1640625" bestFit="1" customWidth="1"/>
    <col min="25" max="25" width="5.1640625" customWidth="1"/>
    <col min="26" max="34" width="12.1640625" bestFit="1" customWidth="1"/>
  </cols>
  <sheetData>
    <row r="1" spans="1:13">
      <c r="A1" s="10" t="s">
        <v>192</v>
      </c>
      <c r="B1" s="10" t="s">
        <v>18</v>
      </c>
      <c r="C1" t="s">
        <v>19</v>
      </c>
      <c r="D1" t="s">
        <v>20</v>
      </c>
      <c r="E1" t="s">
        <v>21</v>
      </c>
      <c r="F1" t="s">
        <v>22</v>
      </c>
      <c r="G1" s="10" t="s">
        <v>23</v>
      </c>
      <c r="H1" s="10" t="s">
        <v>24</v>
      </c>
      <c r="I1" s="10" t="s">
        <v>25</v>
      </c>
      <c r="L1" s="1" t="s">
        <v>198</v>
      </c>
    </row>
    <row r="2" spans="1:13">
      <c r="A2" s="10" t="str">
        <f t="shared" ref="A2:A39" si="0">IF(LEFT(C2,4)="BSRF","BSrf",IF(LEFT(C2,4)="BSSP","BSwf",IF(LEFT(C2,4)="BSPP","BSpp",IF(LEFT(C2,4)="BSOK","",IF(LEFT(C2,4)="ANRF","ANrf",IF(LEFT(C2,4)="ANSP","Anwf",IF(LEFT(C2,4)="ANPP","ANpp",IF(LEFT(C2,4)="GRRF","GRrf",IF(LEFT(C2,4)="GRSP","GRwf",IF(LEFT(C2,4)="GRPP","GRpp",""))))))))))</f>
        <v>BSrf</v>
      </c>
      <c r="B2" s="10" t="str">
        <f t="shared" ref="B2:B33" si="1">A2&amp;"_"&amp;G2&amp;"_"&amp;H2&amp;"-"&amp;I2</f>
        <v>BSrf_1_0-3</v>
      </c>
      <c r="C2" t="s">
        <v>26</v>
      </c>
      <c r="D2">
        <v>28.262671342046541</v>
      </c>
      <c r="E2" s="8">
        <v>0.57421573883863508</v>
      </c>
      <c r="F2" s="11">
        <v>75</v>
      </c>
      <c r="G2" s="10" t="str">
        <f t="shared" ref="G2:G33" si="2">RIGHT(LEFT(C2,5),1)</f>
        <v>1</v>
      </c>
      <c r="H2" s="10">
        <f t="shared" ref="H2:H33" si="3">IF(LEN(I2)=1,LEFT(RIGHT(C2,3),1),LEFT(RIGHT(C2,5),2))*1</f>
        <v>0</v>
      </c>
      <c r="I2" s="10">
        <f t="shared" ref="I2:I49" si="4">IF(LEFT(RIGHT(C2,2),1)="-",RIGHT(C2,1),RIGHT(C2,2))*1</f>
        <v>3</v>
      </c>
      <c r="K2" s="1" t="s">
        <v>11</v>
      </c>
      <c r="L2" t="s">
        <v>190</v>
      </c>
      <c r="M2" t="s">
        <v>199</v>
      </c>
    </row>
    <row r="3" spans="1:13">
      <c r="A3" s="10" t="str">
        <f t="shared" si="0"/>
        <v>BSrf</v>
      </c>
      <c r="B3" s="10" t="str">
        <f t="shared" si="1"/>
        <v>BSrf_1_3-8</v>
      </c>
      <c r="C3" t="s">
        <v>27</v>
      </c>
      <c r="D3">
        <v>4.2548151199917612</v>
      </c>
      <c r="E3" s="8">
        <v>0.89449157120184086</v>
      </c>
      <c r="F3" s="11">
        <v>80</v>
      </c>
      <c r="G3" s="10" t="str">
        <f t="shared" si="2"/>
        <v>1</v>
      </c>
      <c r="H3" s="10">
        <f t="shared" si="3"/>
        <v>3</v>
      </c>
      <c r="I3" s="10">
        <f t="shared" si="4"/>
        <v>8</v>
      </c>
      <c r="J3" s="5"/>
      <c r="K3" s="2" t="s">
        <v>181</v>
      </c>
      <c r="L3" s="13">
        <v>0.77182664457392525</v>
      </c>
      <c r="M3" s="13">
        <v>100</v>
      </c>
    </row>
    <row r="4" spans="1:13">
      <c r="A4" s="10" t="str">
        <f t="shared" si="0"/>
        <v>BSrf</v>
      </c>
      <c r="B4" s="10" t="str">
        <f t="shared" si="1"/>
        <v>BSrf_1_8-15</v>
      </c>
      <c r="C4" t="s">
        <v>28</v>
      </c>
      <c r="D4">
        <v>2.34375</v>
      </c>
      <c r="E4" s="8">
        <v>0.79967269018247533</v>
      </c>
      <c r="F4" s="11">
        <v>50</v>
      </c>
      <c r="G4" s="10" t="str">
        <f t="shared" si="2"/>
        <v>1</v>
      </c>
      <c r="H4" s="10">
        <f t="shared" si="3"/>
        <v>8</v>
      </c>
      <c r="I4" s="10">
        <f t="shared" si="4"/>
        <v>15</v>
      </c>
      <c r="K4" s="2" t="s">
        <v>182</v>
      </c>
      <c r="L4" s="13">
        <v>0.56436991320789709</v>
      </c>
      <c r="M4" s="13">
        <v>75</v>
      </c>
    </row>
    <row r="5" spans="1:13">
      <c r="A5" s="10" t="str">
        <f t="shared" si="0"/>
        <v>BSrf</v>
      </c>
      <c r="B5" s="10" t="str">
        <f t="shared" si="1"/>
        <v>BSrf_1_15-30</v>
      </c>
      <c r="C5" t="s">
        <v>29</v>
      </c>
      <c r="D5">
        <v>1.3100263852242744</v>
      </c>
      <c r="E5" s="8">
        <v>0.60267884300656782</v>
      </c>
      <c r="F5" s="11">
        <v>50</v>
      </c>
      <c r="G5" s="10" t="str">
        <f t="shared" si="2"/>
        <v>1</v>
      </c>
      <c r="H5" s="10">
        <f t="shared" si="3"/>
        <v>15</v>
      </c>
      <c r="I5" s="10">
        <f t="shared" si="4"/>
        <v>30</v>
      </c>
      <c r="K5" s="2" t="s">
        <v>183</v>
      </c>
      <c r="L5" s="13">
        <v>0.54402230132530227</v>
      </c>
      <c r="M5" s="13">
        <v>55</v>
      </c>
    </row>
    <row r="6" spans="1:13">
      <c r="A6" s="10" t="str">
        <f t="shared" si="0"/>
        <v>BSrf</v>
      </c>
      <c r="B6" s="10" t="str">
        <f t="shared" si="1"/>
        <v>BSrf_2_0-3</v>
      </c>
      <c r="C6" t="s">
        <v>30</v>
      </c>
      <c r="D6">
        <v>23.90561432058584</v>
      </c>
      <c r="E6" s="8">
        <v>0.57421573883863508</v>
      </c>
      <c r="F6" s="11">
        <v>75</v>
      </c>
      <c r="G6" s="10" t="str">
        <f t="shared" si="2"/>
        <v>2</v>
      </c>
      <c r="H6" s="10">
        <f t="shared" si="3"/>
        <v>0</v>
      </c>
      <c r="I6" s="10">
        <f t="shared" si="4"/>
        <v>3</v>
      </c>
      <c r="K6" s="2" t="s">
        <v>184</v>
      </c>
      <c r="L6" s="13">
        <v>0.76140992852227596</v>
      </c>
      <c r="M6" s="13">
        <v>90</v>
      </c>
    </row>
    <row r="7" spans="1:13">
      <c r="A7" s="10" t="str">
        <f t="shared" si="0"/>
        <v>BSrf</v>
      </c>
      <c r="B7" s="10" t="str">
        <f t="shared" si="1"/>
        <v>BSrf_2_3-8</v>
      </c>
      <c r="C7" t="s">
        <v>31</v>
      </c>
      <c r="D7">
        <v>6.002172732210755</v>
      </c>
      <c r="E7" s="8">
        <v>0.89449157120184086</v>
      </c>
      <c r="F7" s="11">
        <v>80</v>
      </c>
      <c r="G7" s="10" t="str">
        <f t="shared" si="2"/>
        <v>2</v>
      </c>
      <c r="H7" s="10">
        <f t="shared" si="3"/>
        <v>3</v>
      </c>
      <c r="I7" s="10">
        <f t="shared" si="4"/>
        <v>8</v>
      </c>
      <c r="K7" s="2" t="s">
        <v>185</v>
      </c>
      <c r="L7" s="13">
        <v>0.71776471080737991</v>
      </c>
      <c r="M7" s="13">
        <v>63.75</v>
      </c>
    </row>
    <row r="8" spans="1:13">
      <c r="A8" s="10" t="str">
        <f t="shared" si="0"/>
        <v>BSrf</v>
      </c>
      <c r="B8" s="10" t="str">
        <f t="shared" si="1"/>
        <v>BSrf_2_8-15</v>
      </c>
      <c r="C8" t="s">
        <v>32</v>
      </c>
      <c r="D8">
        <v>1.8164530797850349</v>
      </c>
      <c r="E8" s="8">
        <v>0.79967269018247533</v>
      </c>
      <c r="F8" s="11">
        <v>50</v>
      </c>
      <c r="G8" s="10" t="str">
        <f t="shared" si="2"/>
        <v>2</v>
      </c>
      <c r="H8" s="10">
        <f t="shared" si="3"/>
        <v>8</v>
      </c>
      <c r="I8" s="10">
        <f t="shared" si="4"/>
        <v>15</v>
      </c>
      <c r="K8" s="2" t="s">
        <v>186</v>
      </c>
      <c r="L8" s="13">
        <v>0.58702591071389587</v>
      </c>
      <c r="M8" s="13">
        <v>76.666666666666671</v>
      </c>
    </row>
    <row r="9" spans="1:13">
      <c r="A9" s="10" t="str">
        <f t="shared" si="0"/>
        <v>BSrf</v>
      </c>
      <c r="B9" s="10" t="str">
        <f t="shared" si="1"/>
        <v>BSrf_2_15-30</v>
      </c>
      <c r="C9" t="s">
        <v>33</v>
      </c>
      <c r="D9">
        <v>1.7715283407121036</v>
      </c>
      <c r="E9" s="8">
        <v>0.60267884300656782</v>
      </c>
      <c r="F9" s="11">
        <v>50</v>
      </c>
      <c r="G9" s="10" t="str">
        <f t="shared" si="2"/>
        <v>2</v>
      </c>
      <c r="H9" s="10">
        <f t="shared" si="3"/>
        <v>15</v>
      </c>
      <c r="I9" s="10">
        <f t="shared" si="4"/>
        <v>30</v>
      </c>
      <c r="K9" s="2" t="s">
        <v>187</v>
      </c>
      <c r="L9" s="13">
        <v>0.90392284830106306</v>
      </c>
      <c r="M9" s="13">
        <v>100</v>
      </c>
    </row>
    <row r="10" spans="1:13">
      <c r="A10" s="10" t="str">
        <f t="shared" si="0"/>
        <v>BSrf</v>
      </c>
      <c r="B10" s="10" t="str">
        <f t="shared" si="1"/>
        <v>BSrf_3_0-3</v>
      </c>
      <c r="C10" t="s">
        <v>34</v>
      </c>
      <c r="D10">
        <v>26.130136986301373</v>
      </c>
      <c r="E10" s="8">
        <v>0.57421573883863508</v>
      </c>
      <c r="F10" s="11">
        <v>75</v>
      </c>
      <c r="G10" s="10" t="str">
        <f t="shared" si="2"/>
        <v>3</v>
      </c>
      <c r="H10" s="10">
        <f t="shared" si="3"/>
        <v>0</v>
      </c>
      <c r="I10" s="10">
        <f t="shared" si="4"/>
        <v>3</v>
      </c>
      <c r="K10" s="2" t="s">
        <v>188</v>
      </c>
      <c r="L10" s="13">
        <v>0.84450372722651812</v>
      </c>
      <c r="M10" s="13">
        <v>90</v>
      </c>
    </row>
    <row r="11" spans="1:13">
      <c r="A11" s="10" t="str">
        <f t="shared" si="0"/>
        <v>BSrf</v>
      </c>
      <c r="B11" s="10" t="str">
        <f t="shared" si="1"/>
        <v>BSrf_3_3-8</v>
      </c>
      <c r="C11" t="s">
        <v>35</v>
      </c>
      <c r="D11">
        <v>8.2466598150051382</v>
      </c>
      <c r="E11" s="8">
        <v>0.89449157120184086</v>
      </c>
      <c r="F11" s="11">
        <v>80</v>
      </c>
      <c r="G11" s="10" t="str">
        <f t="shared" si="2"/>
        <v>3</v>
      </c>
      <c r="H11" s="10">
        <f t="shared" si="3"/>
        <v>3</v>
      </c>
      <c r="I11" s="10">
        <f t="shared" si="4"/>
        <v>8</v>
      </c>
      <c r="K11" s="2" t="s">
        <v>189</v>
      </c>
      <c r="L11" s="13">
        <v>0.70775980184797782</v>
      </c>
      <c r="M11" s="13">
        <v>100</v>
      </c>
    </row>
    <row r="12" spans="1:13">
      <c r="A12" s="10" t="str">
        <f t="shared" si="0"/>
        <v>BSrf</v>
      </c>
      <c r="B12" s="10" t="str">
        <f t="shared" si="1"/>
        <v>BSrf_3_8-15</v>
      </c>
      <c r="C12" t="s">
        <v>36</v>
      </c>
      <c r="D12">
        <v>2.0248172373989992</v>
      </c>
      <c r="E12" s="8">
        <v>0.79967269018247533</v>
      </c>
      <c r="F12" s="11">
        <v>50</v>
      </c>
      <c r="G12" s="10" t="str">
        <f t="shared" si="2"/>
        <v>3</v>
      </c>
      <c r="H12" s="10">
        <f t="shared" si="3"/>
        <v>8</v>
      </c>
      <c r="I12" s="10">
        <f t="shared" si="4"/>
        <v>15</v>
      </c>
      <c r="K12" s="2" t="s">
        <v>12</v>
      </c>
      <c r="L12" s="13">
        <v>0.72920328514822352</v>
      </c>
      <c r="M12" s="13">
        <v>84.493670886075947</v>
      </c>
    </row>
    <row r="13" spans="1:13">
      <c r="A13" s="10" t="str">
        <f t="shared" si="0"/>
        <v>BSrf</v>
      </c>
      <c r="B13" s="10" t="str">
        <f t="shared" si="1"/>
        <v>BSrf_3_15-30</v>
      </c>
      <c r="C13" t="s">
        <v>37</v>
      </c>
      <c r="D13">
        <v>1.3509535389735057</v>
      </c>
      <c r="E13" s="8">
        <v>0.60267884300656782</v>
      </c>
      <c r="F13" s="11">
        <v>50</v>
      </c>
      <c r="G13" s="10" t="str">
        <f t="shared" si="2"/>
        <v>3</v>
      </c>
      <c r="H13" s="10">
        <f t="shared" si="3"/>
        <v>15</v>
      </c>
      <c r="I13" s="10">
        <f t="shared" si="4"/>
        <v>30</v>
      </c>
    </row>
    <row r="14" spans="1:13">
      <c r="A14" s="10" t="str">
        <f t="shared" si="0"/>
        <v>BSwf</v>
      </c>
      <c r="B14" s="10" t="str">
        <f t="shared" si="1"/>
        <v>BSwf_1_0-10</v>
      </c>
      <c r="C14" t="s">
        <v>38</v>
      </c>
      <c r="D14">
        <v>9.537356718685265</v>
      </c>
      <c r="E14" s="8">
        <v>0.59995515972336755</v>
      </c>
      <c r="F14" s="11">
        <v>85</v>
      </c>
      <c r="G14" s="10" t="str">
        <f t="shared" si="2"/>
        <v>1</v>
      </c>
      <c r="H14" s="10">
        <f t="shared" si="3"/>
        <v>0</v>
      </c>
      <c r="I14" s="10">
        <f t="shared" si="4"/>
        <v>10</v>
      </c>
    </row>
    <row r="15" spans="1:13">
      <c r="A15" s="10" t="str">
        <f t="shared" si="0"/>
        <v>BSwf</v>
      </c>
      <c r="B15" s="10" t="str">
        <f t="shared" si="1"/>
        <v>BSwf_1_10-19</v>
      </c>
      <c r="C15" t="s">
        <v>39</v>
      </c>
      <c r="D15">
        <v>3.5139403928031867</v>
      </c>
      <c r="E15" s="8">
        <v>0.51817560859169975</v>
      </c>
      <c r="F15" s="11">
        <v>80</v>
      </c>
      <c r="G15" s="10" t="str">
        <f t="shared" si="2"/>
        <v>1</v>
      </c>
      <c r="H15" s="10">
        <f t="shared" si="3"/>
        <v>10</v>
      </c>
      <c r="I15" s="10">
        <f t="shared" si="4"/>
        <v>19</v>
      </c>
    </row>
    <row r="16" spans="1:13">
      <c r="A16" s="10" t="str">
        <f t="shared" si="0"/>
        <v>BSwf</v>
      </c>
      <c r="B16" s="10" t="str">
        <f t="shared" si="1"/>
        <v>BSwf_1_19-40</v>
      </c>
      <c r="C16" t="s">
        <v>40</v>
      </c>
      <c r="D16">
        <v>1.7952254137340689</v>
      </c>
      <c r="E16" s="8">
        <v>0.6429469638266202</v>
      </c>
      <c r="F16" s="11">
        <v>65</v>
      </c>
      <c r="G16" s="10" t="str">
        <f t="shared" si="2"/>
        <v>1</v>
      </c>
      <c r="H16" s="10">
        <f t="shared" si="3"/>
        <v>19</v>
      </c>
      <c r="I16" s="10">
        <f t="shared" si="4"/>
        <v>40</v>
      </c>
    </row>
    <row r="17" spans="1:9">
      <c r="A17" s="10" t="str">
        <f t="shared" si="0"/>
        <v>BSwf</v>
      </c>
      <c r="B17" s="10" t="str">
        <f t="shared" si="1"/>
        <v>BSwf_2_0-10</v>
      </c>
      <c r="C17" t="s">
        <v>41</v>
      </c>
      <c r="D17">
        <v>6.805575109108827</v>
      </c>
      <c r="E17" s="8">
        <v>0.59995515972336755</v>
      </c>
      <c r="F17" s="11">
        <v>85</v>
      </c>
      <c r="G17" s="10" t="str">
        <f t="shared" si="2"/>
        <v>2</v>
      </c>
      <c r="H17" s="10">
        <f t="shared" si="3"/>
        <v>0</v>
      </c>
      <c r="I17" s="10">
        <f t="shared" si="4"/>
        <v>10</v>
      </c>
    </row>
    <row r="18" spans="1:9">
      <c r="A18" s="10" t="str">
        <f t="shared" si="0"/>
        <v>BSwf</v>
      </c>
      <c r="B18" s="10" t="str">
        <f t="shared" si="1"/>
        <v>BSwf_2_10-19</v>
      </c>
      <c r="C18" t="s">
        <v>42</v>
      </c>
      <c r="D18">
        <v>2.577637574483</v>
      </c>
      <c r="E18" s="8">
        <v>0.51817560859169975</v>
      </c>
      <c r="F18" s="11">
        <v>80</v>
      </c>
      <c r="G18" s="10" t="str">
        <f t="shared" si="2"/>
        <v>2</v>
      </c>
      <c r="H18" s="10">
        <f t="shared" si="3"/>
        <v>10</v>
      </c>
      <c r="I18" s="10">
        <f t="shared" si="4"/>
        <v>19</v>
      </c>
    </row>
    <row r="19" spans="1:9">
      <c r="A19" s="10" t="str">
        <f t="shared" si="0"/>
        <v>BSwf</v>
      </c>
      <c r="B19" s="10" t="str">
        <f t="shared" si="1"/>
        <v>BSwf_2_19-40</v>
      </c>
      <c r="C19" t="s">
        <v>43</v>
      </c>
      <c r="D19">
        <v>1.7933086227077641</v>
      </c>
      <c r="E19" s="8">
        <v>0.6429469638266202</v>
      </c>
      <c r="F19" s="11">
        <v>65</v>
      </c>
      <c r="G19" s="10" t="str">
        <f t="shared" si="2"/>
        <v>2</v>
      </c>
      <c r="H19" s="10">
        <f t="shared" si="3"/>
        <v>19</v>
      </c>
      <c r="I19" s="10">
        <f t="shared" si="4"/>
        <v>40</v>
      </c>
    </row>
    <row r="20" spans="1:9">
      <c r="A20" s="10" t="str">
        <f t="shared" si="0"/>
        <v>BSwf</v>
      </c>
      <c r="B20" s="10" t="str">
        <f t="shared" si="1"/>
        <v>BSwf_3_0-10</v>
      </c>
      <c r="C20" t="s">
        <v>44</v>
      </c>
      <c r="D20">
        <v>11.70655100209393</v>
      </c>
      <c r="E20" s="8">
        <v>0.59995515972336755</v>
      </c>
      <c r="F20" s="11">
        <v>85</v>
      </c>
      <c r="G20" s="10" t="str">
        <f t="shared" si="2"/>
        <v>3</v>
      </c>
      <c r="H20" s="10">
        <f t="shared" si="3"/>
        <v>0</v>
      </c>
      <c r="I20" s="10">
        <f t="shared" si="4"/>
        <v>10</v>
      </c>
    </row>
    <row r="21" spans="1:9">
      <c r="A21" s="10" t="str">
        <f t="shared" si="0"/>
        <v>BSwf</v>
      </c>
      <c r="B21" s="10" t="str">
        <f t="shared" si="1"/>
        <v>BSwf_3_10-19</v>
      </c>
      <c r="C21" t="s">
        <v>45</v>
      </c>
      <c r="D21">
        <v>3.1462029808374736</v>
      </c>
      <c r="E21" s="8">
        <v>0.51817560859169975</v>
      </c>
      <c r="F21" s="11">
        <v>80</v>
      </c>
      <c r="G21" s="10" t="str">
        <f t="shared" si="2"/>
        <v>3</v>
      </c>
      <c r="H21" s="10">
        <f t="shared" si="3"/>
        <v>10</v>
      </c>
      <c r="I21" s="10">
        <f t="shared" si="4"/>
        <v>19</v>
      </c>
    </row>
    <row r="22" spans="1:9">
      <c r="A22" s="10" t="str">
        <f t="shared" si="0"/>
        <v>BSwf</v>
      </c>
      <c r="B22" s="10" t="str">
        <f t="shared" si="1"/>
        <v>BSwf_3_19-40</v>
      </c>
      <c r="C22" t="s">
        <v>46</v>
      </c>
      <c r="D22">
        <v>1.9785964393154805</v>
      </c>
      <c r="E22" s="8">
        <v>0.6429469638266202</v>
      </c>
      <c r="F22" s="11">
        <v>65</v>
      </c>
      <c r="G22" s="10" t="str">
        <f t="shared" si="2"/>
        <v>3</v>
      </c>
      <c r="H22" s="10">
        <f t="shared" si="3"/>
        <v>19</v>
      </c>
      <c r="I22" s="10">
        <f t="shared" si="4"/>
        <v>40</v>
      </c>
    </row>
    <row r="23" spans="1:9">
      <c r="A23" s="10" t="str">
        <f t="shared" si="0"/>
        <v>BSpp</v>
      </c>
      <c r="B23" s="10" t="str">
        <f t="shared" si="1"/>
        <v>BSpp_1_0-7</v>
      </c>
      <c r="C23" t="s">
        <v>47</v>
      </c>
      <c r="D23">
        <v>5.7259032129049459</v>
      </c>
      <c r="E23" s="8">
        <v>0.63461672655048162</v>
      </c>
      <c r="F23" s="11">
        <v>90</v>
      </c>
      <c r="G23" s="10" t="str">
        <f t="shared" si="2"/>
        <v>1</v>
      </c>
      <c r="H23" s="10">
        <f t="shared" si="3"/>
        <v>0</v>
      </c>
      <c r="I23" s="10">
        <f t="shared" si="4"/>
        <v>7</v>
      </c>
    </row>
    <row r="24" spans="1:9">
      <c r="A24" s="10" t="str">
        <f t="shared" si="0"/>
        <v>BSpp</v>
      </c>
      <c r="B24" s="10" t="str">
        <f t="shared" si="1"/>
        <v>BSpp_1_7-18</v>
      </c>
      <c r="C24" t="s">
        <v>48</v>
      </c>
      <c r="D24">
        <v>3.139376306936994</v>
      </c>
      <c r="E24" s="8">
        <v>0.65339759684803023</v>
      </c>
      <c r="F24" s="11">
        <v>90</v>
      </c>
      <c r="G24" s="10" t="str">
        <f t="shared" si="2"/>
        <v>1</v>
      </c>
      <c r="H24" s="10">
        <f t="shared" si="3"/>
        <v>7</v>
      </c>
      <c r="I24" s="10">
        <f t="shared" si="4"/>
        <v>18</v>
      </c>
    </row>
    <row r="25" spans="1:9">
      <c r="A25" s="10" t="str">
        <f t="shared" si="0"/>
        <v>BSpp</v>
      </c>
      <c r="B25" s="10" t="str">
        <f t="shared" si="1"/>
        <v>BSpp_1_18-28</v>
      </c>
      <c r="C25" t="s">
        <v>49</v>
      </c>
      <c r="D25">
        <v>1.7189675981802988</v>
      </c>
      <c r="E25" s="8">
        <v>0.87881269534529594</v>
      </c>
      <c r="F25" s="11">
        <v>90</v>
      </c>
      <c r="G25" s="10" t="str">
        <f t="shared" si="2"/>
        <v>1</v>
      </c>
      <c r="H25" s="10">
        <f t="shared" si="3"/>
        <v>18</v>
      </c>
      <c r="I25" s="10">
        <f t="shared" si="4"/>
        <v>28</v>
      </c>
    </row>
    <row r="26" spans="1:9">
      <c r="A26" s="10" t="str">
        <f t="shared" si="0"/>
        <v>BSpp</v>
      </c>
      <c r="B26" s="10" t="str">
        <f t="shared" si="1"/>
        <v>BSpp_1_28-49</v>
      </c>
      <c r="C26" t="s">
        <v>50</v>
      </c>
      <c r="D26">
        <v>0.80826240093924273</v>
      </c>
      <c r="E26" s="12">
        <v>0.87881269534529594</v>
      </c>
      <c r="F26" s="11">
        <v>90</v>
      </c>
      <c r="G26" s="10" t="str">
        <f t="shared" si="2"/>
        <v>1</v>
      </c>
      <c r="H26" s="10">
        <f t="shared" si="3"/>
        <v>28</v>
      </c>
      <c r="I26" s="10">
        <f t="shared" si="4"/>
        <v>49</v>
      </c>
    </row>
    <row r="27" spans="1:9">
      <c r="A27" s="10" t="str">
        <f t="shared" si="0"/>
        <v>BSpp</v>
      </c>
      <c r="B27" s="10" t="str">
        <f t="shared" si="1"/>
        <v>BSpp_2_0-7</v>
      </c>
      <c r="C27" t="s">
        <v>51</v>
      </c>
      <c r="D27">
        <v>8.2646755921730186</v>
      </c>
      <c r="E27" s="8">
        <v>0.63461672655048162</v>
      </c>
      <c r="F27" s="11">
        <v>90</v>
      </c>
      <c r="G27" s="10" t="str">
        <f t="shared" si="2"/>
        <v>2</v>
      </c>
      <c r="H27" s="10">
        <f t="shared" si="3"/>
        <v>0</v>
      </c>
      <c r="I27" s="10">
        <f t="shared" si="4"/>
        <v>7</v>
      </c>
    </row>
    <row r="28" spans="1:9">
      <c r="A28" s="10" t="str">
        <f t="shared" si="0"/>
        <v>BSpp</v>
      </c>
      <c r="B28" s="10" t="str">
        <f t="shared" si="1"/>
        <v>BSpp_2_7-18</v>
      </c>
      <c r="C28" t="s">
        <v>52</v>
      </c>
      <c r="D28">
        <v>3.4422403733955655</v>
      </c>
      <c r="E28" s="8">
        <v>0.65339759684803023</v>
      </c>
      <c r="F28" s="11">
        <v>90</v>
      </c>
      <c r="G28" s="10" t="str">
        <f t="shared" si="2"/>
        <v>2</v>
      </c>
      <c r="H28" s="10">
        <f t="shared" si="3"/>
        <v>7</v>
      </c>
      <c r="I28" s="10">
        <f t="shared" si="4"/>
        <v>18</v>
      </c>
    </row>
    <row r="29" spans="1:9">
      <c r="A29" s="10" t="str">
        <f t="shared" si="0"/>
        <v>BSpp</v>
      </c>
      <c r="B29" s="10" t="str">
        <f t="shared" si="1"/>
        <v>BSpp_2_18-28</v>
      </c>
      <c r="C29" t="s">
        <v>53</v>
      </c>
      <c r="D29">
        <v>1.4140139751552794</v>
      </c>
      <c r="E29" s="8">
        <v>0.87881269534529594</v>
      </c>
      <c r="F29" s="11">
        <v>90</v>
      </c>
      <c r="G29" s="10" t="str">
        <f t="shared" si="2"/>
        <v>2</v>
      </c>
      <c r="H29" s="10">
        <f t="shared" si="3"/>
        <v>18</v>
      </c>
      <c r="I29" s="10">
        <f t="shared" si="4"/>
        <v>28</v>
      </c>
    </row>
    <row r="30" spans="1:9">
      <c r="A30" s="10" t="str">
        <f t="shared" si="0"/>
        <v>BSpp</v>
      </c>
      <c r="B30" s="10" t="str">
        <f t="shared" si="1"/>
        <v>BSpp_2_28-49</v>
      </c>
      <c r="C30" t="s">
        <v>54</v>
      </c>
      <c r="D30">
        <v>0.99121164097392311</v>
      </c>
      <c r="E30" s="12">
        <v>0.87881269534529594</v>
      </c>
      <c r="F30" s="11">
        <v>90</v>
      </c>
      <c r="G30" s="10" t="str">
        <f t="shared" si="2"/>
        <v>2</v>
      </c>
      <c r="H30" s="10">
        <f t="shared" si="3"/>
        <v>28</v>
      </c>
      <c r="I30" s="10">
        <f t="shared" si="4"/>
        <v>49</v>
      </c>
    </row>
    <row r="31" spans="1:9">
      <c r="A31" s="10" t="str">
        <f t="shared" si="0"/>
        <v>BSpp</v>
      </c>
      <c r="B31" s="10" t="str">
        <f t="shared" si="1"/>
        <v>BSpp_3_0-7</v>
      </c>
      <c r="C31" t="s">
        <v>55</v>
      </c>
      <c r="D31">
        <v>6.969543147208122</v>
      </c>
      <c r="E31" s="8">
        <v>0.63461672655048162</v>
      </c>
      <c r="F31" s="11">
        <v>90</v>
      </c>
      <c r="G31" s="10" t="str">
        <f t="shared" si="2"/>
        <v>3</v>
      </c>
      <c r="H31" s="10">
        <f t="shared" si="3"/>
        <v>0</v>
      </c>
      <c r="I31" s="10">
        <f t="shared" si="4"/>
        <v>7</v>
      </c>
    </row>
    <row r="32" spans="1:9">
      <c r="A32" s="10" t="str">
        <f t="shared" si="0"/>
        <v>BSpp</v>
      </c>
      <c r="B32" s="10" t="str">
        <f t="shared" si="1"/>
        <v>BSpp_3_7-18</v>
      </c>
      <c r="C32" t="s">
        <v>56</v>
      </c>
      <c r="D32">
        <v>4.2664952870608399</v>
      </c>
      <c r="E32" s="8">
        <v>0.65339759684803023</v>
      </c>
      <c r="F32" s="11">
        <v>90</v>
      </c>
      <c r="G32" s="10" t="str">
        <f t="shared" si="2"/>
        <v>3</v>
      </c>
      <c r="H32" s="10">
        <f t="shared" si="3"/>
        <v>7</v>
      </c>
      <c r="I32" s="10">
        <f t="shared" si="4"/>
        <v>18</v>
      </c>
    </row>
    <row r="33" spans="1:9">
      <c r="A33" s="10" t="str">
        <f t="shared" si="0"/>
        <v>BSpp</v>
      </c>
      <c r="B33" s="10" t="str">
        <f t="shared" si="1"/>
        <v>BSpp_3_18-28</v>
      </c>
      <c r="C33" t="s">
        <v>57</v>
      </c>
      <c r="D33">
        <v>2.0128852516106561</v>
      </c>
      <c r="E33" s="8">
        <v>0.87881269534529594</v>
      </c>
      <c r="F33" s="11">
        <v>90</v>
      </c>
      <c r="G33" s="10" t="str">
        <f t="shared" si="2"/>
        <v>3</v>
      </c>
      <c r="H33" s="10">
        <f t="shared" si="3"/>
        <v>18</v>
      </c>
      <c r="I33" s="10">
        <f t="shared" si="4"/>
        <v>28</v>
      </c>
    </row>
    <row r="34" spans="1:9">
      <c r="A34" s="10" t="str">
        <f t="shared" si="0"/>
        <v>BSpp</v>
      </c>
      <c r="B34" s="10" t="str">
        <f t="shared" ref="B34:B65" si="5">A34&amp;"_"&amp;G34&amp;"_"&amp;H34&amp;"-"&amp;I34</f>
        <v>BSpp_3_28-49</v>
      </c>
      <c r="C34" t="s">
        <v>58</v>
      </c>
      <c r="D34">
        <v>1.2424743632153492</v>
      </c>
      <c r="E34" s="12">
        <v>0.87881269534529594</v>
      </c>
      <c r="F34" s="11">
        <v>90</v>
      </c>
      <c r="G34" s="10" t="str">
        <f t="shared" ref="G34:G65" si="6">RIGHT(LEFT(C34,5),1)</f>
        <v>3</v>
      </c>
      <c r="H34" s="10">
        <f t="shared" ref="H34:H65" si="7">IF(LEN(I34)=1,LEFT(RIGHT(C34,3),1),LEFT(RIGHT(C34,5),2))*1</f>
        <v>28</v>
      </c>
      <c r="I34" s="10">
        <f t="shared" si="4"/>
        <v>49</v>
      </c>
    </row>
    <row r="35" spans="1:9">
      <c r="A35" s="10" t="str">
        <f t="shared" si="0"/>
        <v>ANrf</v>
      </c>
      <c r="B35" s="10" t="str">
        <f t="shared" si="5"/>
        <v>ANrf_1_0-11</v>
      </c>
      <c r="C35" t="s">
        <v>59</v>
      </c>
      <c r="D35">
        <v>13.017098731384444</v>
      </c>
      <c r="E35">
        <v>0.47873982641579416</v>
      </c>
      <c r="F35">
        <v>90</v>
      </c>
      <c r="G35" s="10" t="str">
        <f t="shared" si="6"/>
        <v>1</v>
      </c>
      <c r="H35" s="10">
        <f t="shared" si="7"/>
        <v>0</v>
      </c>
      <c r="I35" s="10">
        <f t="shared" si="4"/>
        <v>11</v>
      </c>
    </row>
    <row r="36" spans="1:9">
      <c r="A36" s="10" t="str">
        <f t="shared" si="0"/>
        <v>ANrf</v>
      </c>
      <c r="B36" s="10" t="str">
        <f t="shared" si="5"/>
        <v>ANrf_1_11-32</v>
      </c>
      <c r="C36" t="s">
        <v>60</v>
      </c>
      <c r="D36">
        <v>2.1291650585359578</v>
      </c>
      <c r="E36">
        <v>0.65</v>
      </c>
      <c r="F36">
        <v>60</v>
      </c>
      <c r="G36" s="10" t="str">
        <f t="shared" si="6"/>
        <v>1</v>
      </c>
      <c r="H36" s="10">
        <f t="shared" si="7"/>
        <v>11</v>
      </c>
      <c r="I36" s="10">
        <f t="shared" si="4"/>
        <v>32</v>
      </c>
    </row>
    <row r="37" spans="1:9">
      <c r="A37" s="10" t="str">
        <f t="shared" si="0"/>
        <v>ANrf</v>
      </c>
      <c r="B37" s="10" t="str">
        <f t="shared" si="5"/>
        <v>ANrf_2_0-11</v>
      </c>
      <c r="C37" t="s">
        <v>61</v>
      </c>
      <c r="G37" s="10" t="str">
        <f t="shared" si="6"/>
        <v>2</v>
      </c>
      <c r="H37" s="10">
        <f t="shared" si="7"/>
        <v>0</v>
      </c>
      <c r="I37" s="10">
        <f t="shared" si="4"/>
        <v>11</v>
      </c>
    </row>
    <row r="38" spans="1:9">
      <c r="A38" s="10" t="str">
        <f t="shared" si="0"/>
        <v>ANrf</v>
      </c>
      <c r="B38" s="10" t="str">
        <f t="shared" si="5"/>
        <v>ANrf_2_11-32</v>
      </c>
      <c r="C38" t="s">
        <v>62</v>
      </c>
      <c r="G38" s="10" t="str">
        <f t="shared" si="6"/>
        <v>2</v>
      </c>
      <c r="H38" s="10">
        <f t="shared" si="7"/>
        <v>11</v>
      </c>
      <c r="I38" s="10">
        <f t="shared" si="4"/>
        <v>32</v>
      </c>
    </row>
    <row r="39" spans="1:9">
      <c r="A39" s="10" t="str">
        <f t="shared" si="0"/>
        <v>ANrf</v>
      </c>
      <c r="B39" s="10" t="str">
        <f t="shared" si="5"/>
        <v>ANrf_3_0-11</v>
      </c>
      <c r="C39" t="s">
        <v>63</v>
      </c>
      <c r="D39">
        <v>6.4790513833992094</v>
      </c>
      <c r="E39">
        <v>0.47873982641579416</v>
      </c>
      <c r="F39">
        <v>90</v>
      </c>
      <c r="G39" s="10" t="str">
        <f t="shared" si="6"/>
        <v>3</v>
      </c>
      <c r="H39" s="10">
        <f t="shared" si="7"/>
        <v>0</v>
      </c>
      <c r="I39" s="10">
        <f t="shared" si="4"/>
        <v>11</v>
      </c>
    </row>
    <row r="40" spans="1:9">
      <c r="A40" s="10" t="str">
        <f t="shared" ref="A40:A82" si="8">IF(LEFT(C40,4)="BSRF","BSrf",IF(LEFT(C40,4)="BSSP","BSwf",IF(LEFT(C40,4)="BSPP","BSpp",IF(LEFT(C40,4)="BSOK","",IF(LEFT(C40,4)="ANRF","ANrf",IF(LEFT(C40,4)="ANSP","ANwf",IF(LEFT(C40,4)="ANPP","ANpp",IF(LEFT(C40,4)="GRRF","GRrf",IF(LEFT(C40,4)="GRSP","GRwf",IF(LEFT(C40,4)="GRPP","GRpp",""))))))))))</f>
        <v>ANrf</v>
      </c>
      <c r="B40" s="10" t="str">
        <f t="shared" si="5"/>
        <v>ANrf_3_11-32</v>
      </c>
      <c r="C40" t="s">
        <v>64</v>
      </c>
      <c r="D40">
        <v>3.382077240344957</v>
      </c>
      <c r="E40">
        <v>0.65</v>
      </c>
      <c r="F40">
        <v>60</v>
      </c>
      <c r="G40" s="10" t="str">
        <f t="shared" si="6"/>
        <v>3</v>
      </c>
      <c r="H40" s="10">
        <f t="shared" si="7"/>
        <v>11</v>
      </c>
      <c r="I40" s="10">
        <f t="shared" si="4"/>
        <v>32</v>
      </c>
    </row>
    <row r="41" spans="1:9">
      <c r="A41" s="10" t="str">
        <f t="shared" si="8"/>
        <v>ANpp</v>
      </c>
      <c r="B41" s="10" t="str">
        <f t="shared" si="5"/>
        <v>ANpp_1_0-6</v>
      </c>
      <c r="C41" t="s">
        <v>65</v>
      </c>
      <c r="D41">
        <v>10.440759001942327</v>
      </c>
      <c r="E41">
        <v>0.5901217427500689</v>
      </c>
      <c r="F41">
        <v>100</v>
      </c>
      <c r="G41" s="10" t="str">
        <f t="shared" si="6"/>
        <v>1</v>
      </c>
      <c r="H41" s="10">
        <f t="shared" si="7"/>
        <v>0</v>
      </c>
      <c r="I41" s="10">
        <f t="shared" si="4"/>
        <v>6</v>
      </c>
    </row>
    <row r="42" spans="1:9">
      <c r="A42" s="10" t="str">
        <f t="shared" si="8"/>
        <v>ANpp</v>
      </c>
      <c r="B42" s="10" t="str">
        <f t="shared" si="5"/>
        <v>ANpp_1_6-13</v>
      </c>
      <c r="C42" t="s">
        <v>66</v>
      </c>
      <c r="D42">
        <v>5.2597960938459645</v>
      </c>
      <c r="E42">
        <v>0.84400618739109134</v>
      </c>
      <c r="F42">
        <v>100</v>
      </c>
      <c r="G42" s="10" t="str">
        <f t="shared" si="6"/>
        <v>1</v>
      </c>
      <c r="H42" s="10">
        <f t="shared" si="7"/>
        <v>6</v>
      </c>
      <c r="I42" s="10">
        <f t="shared" si="4"/>
        <v>13</v>
      </c>
    </row>
    <row r="43" spans="1:9">
      <c r="A43" s="10" t="str">
        <f t="shared" si="8"/>
        <v>ANpp</v>
      </c>
      <c r="B43" s="10" t="str">
        <f t="shared" si="5"/>
        <v>ANpp_1_13-33</v>
      </c>
      <c r="C43" t="s">
        <v>67</v>
      </c>
      <c r="D43">
        <v>2.2701906681134707</v>
      </c>
      <c r="E43">
        <v>0.88135200358061516</v>
      </c>
      <c r="F43">
        <v>100</v>
      </c>
      <c r="G43" s="10" t="str">
        <f t="shared" si="6"/>
        <v>1</v>
      </c>
      <c r="H43" s="10">
        <f t="shared" si="7"/>
        <v>13</v>
      </c>
      <c r="I43" s="10">
        <f t="shared" si="4"/>
        <v>33</v>
      </c>
    </row>
    <row r="44" spans="1:9">
      <c r="A44" s="10" t="str">
        <f t="shared" si="8"/>
        <v>ANpp</v>
      </c>
      <c r="B44" s="10" t="str">
        <f t="shared" si="5"/>
        <v>ANpp_2_0-6</v>
      </c>
      <c r="C44" t="s">
        <v>68</v>
      </c>
      <c r="D44">
        <v>8.4087080471685898</v>
      </c>
      <c r="E44">
        <v>0.5901217427500689</v>
      </c>
      <c r="F44">
        <v>100</v>
      </c>
      <c r="G44" s="10" t="str">
        <f t="shared" si="6"/>
        <v>2</v>
      </c>
      <c r="H44" s="10">
        <f t="shared" si="7"/>
        <v>0</v>
      </c>
      <c r="I44" s="10">
        <f t="shared" si="4"/>
        <v>6</v>
      </c>
    </row>
    <row r="45" spans="1:9">
      <c r="A45" s="10" t="str">
        <f t="shared" si="8"/>
        <v>ANpp</v>
      </c>
      <c r="B45" s="10" t="str">
        <f t="shared" si="5"/>
        <v>ANpp_2_6-13</v>
      </c>
      <c r="C45" t="s">
        <v>69</v>
      </c>
      <c r="D45">
        <v>4.3605160967054992</v>
      </c>
      <c r="E45">
        <v>0.84400618739109134</v>
      </c>
      <c r="F45">
        <v>100</v>
      </c>
      <c r="G45" s="10" t="str">
        <f t="shared" si="6"/>
        <v>2</v>
      </c>
      <c r="H45" s="10">
        <f t="shared" si="7"/>
        <v>6</v>
      </c>
      <c r="I45" s="10">
        <f t="shared" si="4"/>
        <v>13</v>
      </c>
    </row>
    <row r="46" spans="1:9">
      <c r="A46" s="10" t="str">
        <f t="shared" si="8"/>
        <v>ANpp</v>
      </c>
      <c r="B46" s="10" t="str">
        <f t="shared" si="5"/>
        <v>ANpp_2_13-33</v>
      </c>
      <c r="C46" t="s">
        <v>70</v>
      </c>
      <c r="D46">
        <v>2.3701458876594543</v>
      </c>
      <c r="E46">
        <v>0.88135200358061516</v>
      </c>
      <c r="F46">
        <v>100</v>
      </c>
      <c r="G46" s="10" t="str">
        <f t="shared" si="6"/>
        <v>2</v>
      </c>
      <c r="H46" s="10">
        <f t="shared" si="7"/>
        <v>13</v>
      </c>
      <c r="I46" s="10">
        <f t="shared" si="4"/>
        <v>33</v>
      </c>
    </row>
    <row r="47" spans="1:9">
      <c r="A47" s="10" t="str">
        <f t="shared" si="8"/>
        <v>ANpp</v>
      </c>
      <c r="B47" s="10" t="str">
        <f t="shared" si="5"/>
        <v>ANpp_3_0-6</v>
      </c>
      <c r="C47" t="s">
        <v>71</v>
      </c>
      <c r="D47">
        <v>10.616909942164694</v>
      </c>
      <c r="E47">
        <v>0.5901217427500689</v>
      </c>
      <c r="F47">
        <v>100</v>
      </c>
      <c r="G47" s="10" t="str">
        <f t="shared" si="6"/>
        <v>3</v>
      </c>
      <c r="H47" s="10">
        <f t="shared" si="7"/>
        <v>0</v>
      </c>
      <c r="I47" s="10">
        <f t="shared" si="4"/>
        <v>6</v>
      </c>
    </row>
    <row r="48" spans="1:9">
      <c r="A48" s="10" t="str">
        <f t="shared" si="8"/>
        <v>ANpp</v>
      </c>
      <c r="B48" s="10" t="str">
        <f t="shared" si="5"/>
        <v>ANpp_3_6-13</v>
      </c>
      <c r="C48" t="s">
        <v>72</v>
      </c>
      <c r="D48">
        <v>6.73103106820151</v>
      </c>
      <c r="E48">
        <v>0.84400618739109134</v>
      </c>
      <c r="F48">
        <v>100</v>
      </c>
      <c r="G48" s="10" t="str">
        <f t="shared" si="6"/>
        <v>3</v>
      </c>
      <c r="H48" s="10">
        <f t="shared" si="7"/>
        <v>6</v>
      </c>
      <c r="I48" s="10">
        <f t="shared" si="4"/>
        <v>13</v>
      </c>
    </row>
    <row r="49" spans="1:9">
      <c r="A49" s="10" t="str">
        <f t="shared" si="8"/>
        <v>ANpp</v>
      </c>
      <c r="B49" s="10" t="str">
        <f t="shared" si="5"/>
        <v>ANpp_3_13-33</v>
      </c>
      <c r="C49" t="s">
        <v>73</v>
      </c>
      <c r="D49">
        <v>3.9347724073205068</v>
      </c>
      <c r="E49">
        <v>0.88135200358061516</v>
      </c>
      <c r="F49">
        <v>100</v>
      </c>
      <c r="G49" s="10" t="str">
        <f t="shared" si="6"/>
        <v>3</v>
      </c>
      <c r="H49" s="10">
        <f t="shared" si="7"/>
        <v>13</v>
      </c>
      <c r="I49" s="10">
        <f t="shared" si="4"/>
        <v>33</v>
      </c>
    </row>
    <row r="50" spans="1:9">
      <c r="A50" s="10" t="str">
        <f t="shared" si="8"/>
        <v>ANwf</v>
      </c>
      <c r="B50" s="10" t="str">
        <f t="shared" si="5"/>
        <v>ANwf_1_0-11</v>
      </c>
      <c r="C50" t="s">
        <v>74</v>
      </c>
      <c r="D50">
        <v>8.125</v>
      </c>
      <c r="E50">
        <v>0.43804460265060463</v>
      </c>
      <c r="F50">
        <v>70</v>
      </c>
      <c r="G50" s="10" t="str">
        <f t="shared" si="6"/>
        <v>1</v>
      </c>
      <c r="H50" s="10">
        <f t="shared" si="7"/>
        <v>0</v>
      </c>
      <c r="I50" s="10">
        <f t="shared" ref="I50:I82" si="9">IF(LEFT(RIGHT(C50,2),1)="-",RIGHT(C50,1),RIGHT(C50,2))*1</f>
        <v>11</v>
      </c>
    </row>
    <row r="51" spans="1:9">
      <c r="A51" s="10" t="str">
        <f t="shared" si="8"/>
        <v>ANwf</v>
      </c>
      <c r="B51" s="10" t="str">
        <f t="shared" si="5"/>
        <v>ANwf_1_11-35</v>
      </c>
      <c r="C51" t="s">
        <v>75</v>
      </c>
      <c r="D51">
        <v>8.5333592686247801</v>
      </c>
      <c r="E51">
        <v>0.65</v>
      </c>
      <c r="F51">
        <v>40</v>
      </c>
      <c r="G51" s="10" t="str">
        <f t="shared" si="6"/>
        <v>1</v>
      </c>
      <c r="H51" s="10">
        <f t="shared" si="7"/>
        <v>11</v>
      </c>
      <c r="I51" s="10">
        <f t="shared" si="9"/>
        <v>35</v>
      </c>
    </row>
    <row r="52" spans="1:9">
      <c r="A52" s="10" t="str">
        <f t="shared" si="8"/>
        <v>ANwf</v>
      </c>
      <c r="B52" s="10" t="str">
        <f t="shared" si="5"/>
        <v>ANwf_2_0-11</v>
      </c>
      <c r="C52" t="s">
        <v>76</v>
      </c>
      <c r="D52">
        <v>8.2012660991049984</v>
      </c>
      <c r="E52">
        <v>0.43804460265060463</v>
      </c>
      <c r="F52">
        <v>70</v>
      </c>
      <c r="G52" s="10" t="str">
        <f t="shared" si="6"/>
        <v>2</v>
      </c>
      <c r="H52" s="10">
        <f t="shared" si="7"/>
        <v>0</v>
      </c>
      <c r="I52" s="10">
        <f t="shared" si="9"/>
        <v>11</v>
      </c>
    </row>
    <row r="53" spans="1:9">
      <c r="A53" s="10" t="str">
        <f t="shared" si="8"/>
        <v>ANwf</v>
      </c>
      <c r="B53" s="10" t="str">
        <f t="shared" si="5"/>
        <v>ANwf_2_11-35</v>
      </c>
      <c r="C53" t="s">
        <v>77</v>
      </c>
      <c r="D53">
        <v>7.0535221629575133</v>
      </c>
      <c r="E53">
        <v>0.65</v>
      </c>
      <c r="F53">
        <v>40</v>
      </c>
      <c r="G53" s="10" t="str">
        <f t="shared" si="6"/>
        <v>2</v>
      </c>
      <c r="H53" s="10">
        <f t="shared" si="7"/>
        <v>11</v>
      </c>
      <c r="I53" s="10">
        <f t="shared" si="9"/>
        <v>35</v>
      </c>
    </row>
    <row r="54" spans="1:9">
      <c r="A54" s="10" t="str">
        <f t="shared" si="8"/>
        <v>ANwf</v>
      </c>
      <c r="B54" s="10" t="str">
        <f t="shared" si="5"/>
        <v>ANwf_3_0-11</v>
      </c>
      <c r="C54" t="s">
        <v>78</v>
      </c>
      <c r="D54">
        <v>8.8703015282940942</v>
      </c>
      <c r="E54">
        <v>0.43804460265060463</v>
      </c>
      <c r="F54">
        <v>70</v>
      </c>
      <c r="G54" s="10" t="str">
        <f t="shared" si="6"/>
        <v>3</v>
      </c>
      <c r="H54" s="10">
        <f t="shared" si="7"/>
        <v>0</v>
      </c>
      <c r="I54" s="10">
        <f t="shared" si="9"/>
        <v>11</v>
      </c>
    </row>
    <row r="55" spans="1:9">
      <c r="A55" s="10" t="str">
        <f t="shared" si="8"/>
        <v>ANwf</v>
      </c>
      <c r="B55" s="10" t="str">
        <f t="shared" si="5"/>
        <v>ANwf_3_11-35</v>
      </c>
      <c r="C55" t="s">
        <v>79</v>
      </c>
      <c r="D55">
        <v>8.3076140410378159</v>
      </c>
      <c r="E55">
        <v>0.65</v>
      </c>
      <c r="F55">
        <v>40</v>
      </c>
      <c r="G55" s="10" t="str">
        <f t="shared" si="6"/>
        <v>3</v>
      </c>
      <c r="H55" s="10">
        <f t="shared" si="7"/>
        <v>11</v>
      </c>
      <c r="I55" s="10">
        <f t="shared" si="9"/>
        <v>35</v>
      </c>
    </row>
    <row r="56" spans="1:9">
      <c r="A56" s="10" t="str">
        <f t="shared" si="8"/>
        <v>GRrf</v>
      </c>
      <c r="B56" s="10" t="str">
        <f t="shared" si="5"/>
        <v>GRrf_1_0-3</v>
      </c>
      <c r="C56" t="s">
        <v>80</v>
      </c>
      <c r="D56">
        <v>4.1266418349343263</v>
      </c>
      <c r="E56">
        <v>0.70273475139981056</v>
      </c>
      <c r="F56">
        <v>100</v>
      </c>
      <c r="G56" s="10" t="str">
        <f t="shared" si="6"/>
        <v>1</v>
      </c>
      <c r="H56" s="10">
        <f t="shared" si="7"/>
        <v>0</v>
      </c>
      <c r="I56" s="10">
        <f t="shared" si="9"/>
        <v>3</v>
      </c>
    </row>
    <row r="57" spans="1:9">
      <c r="A57" s="10" t="str">
        <f t="shared" si="8"/>
        <v>GRrf</v>
      </c>
      <c r="B57" s="10" t="str">
        <f t="shared" si="5"/>
        <v>GRrf_1_3-8</v>
      </c>
      <c r="C57" t="s">
        <v>81</v>
      </c>
      <c r="D57">
        <v>2.3244073748902547</v>
      </c>
      <c r="E57">
        <v>0.70273475139981056</v>
      </c>
      <c r="F57">
        <v>100</v>
      </c>
      <c r="G57" s="10" t="str">
        <f t="shared" si="6"/>
        <v>1</v>
      </c>
      <c r="H57" s="10">
        <f t="shared" si="7"/>
        <v>3</v>
      </c>
      <c r="I57" s="10">
        <f t="shared" si="9"/>
        <v>8</v>
      </c>
    </row>
    <row r="58" spans="1:9">
      <c r="A58" s="10" t="str">
        <f t="shared" si="8"/>
        <v>GRrf</v>
      </c>
      <c r="B58" s="10" t="str">
        <f t="shared" si="5"/>
        <v>GRrf_1_8-27</v>
      </c>
      <c r="C58" t="s">
        <v>82</v>
      </c>
      <c r="D58">
        <v>0.96869934956953718</v>
      </c>
      <c r="E58">
        <v>1.1280416788799335</v>
      </c>
      <c r="F58">
        <v>70</v>
      </c>
      <c r="G58" s="10" t="str">
        <f t="shared" si="6"/>
        <v>1</v>
      </c>
      <c r="H58" s="10">
        <f t="shared" si="7"/>
        <v>8</v>
      </c>
      <c r="I58" s="10">
        <f t="shared" si="9"/>
        <v>27</v>
      </c>
    </row>
    <row r="59" spans="1:9">
      <c r="A59" s="10" t="str">
        <f t="shared" si="8"/>
        <v>GRrf</v>
      </c>
      <c r="B59" s="10" t="str">
        <f t="shared" si="5"/>
        <v>GRrf_2_0-3</v>
      </c>
      <c r="C59" t="s">
        <v>83</v>
      </c>
      <c r="D59">
        <v>12.763437594898269</v>
      </c>
      <c r="E59">
        <v>0.70273475139981056</v>
      </c>
      <c r="F59">
        <v>100</v>
      </c>
      <c r="G59" s="10" t="str">
        <f t="shared" si="6"/>
        <v>2</v>
      </c>
      <c r="H59" s="10">
        <f t="shared" si="7"/>
        <v>0</v>
      </c>
      <c r="I59" s="10">
        <f t="shared" si="9"/>
        <v>3</v>
      </c>
    </row>
    <row r="60" spans="1:9">
      <c r="A60" s="10" t="str">
        <f t="shared" si="8"/>
        <v>GRrf</v>
      </c>
      <c r="B60" s="10" t="str">
        <f t="shared" si="5"/>
        <v>GRrf_2_3-8</v>
      </c>
      <c r="C60" t="s">
        <v>84</v>
      </c>
      <c r="D60">
        <v>2.2085748722952423</v>
      </c>
      <c r="E60">
        <v>0.70273475139981056</v>
      </c>
      <c r="F60">
        <v>100</v>
      </c>
      <c r="G60" s="10" t="str">
        <f t="shared" si="6"/>
        <v>2</v>
      </c>
      <c r="H60" s="10">
        <f t="shared" si="7"/>
        <v>3</v>
      </c>
      <c r="I60" s="10">
        <f t="shared" si="9"/>
        <v>8</v>
      </c>
    </row>
    <row r="61" spans="1:9">
      <c r="A61" s="10" t="str">
        <f t="shared" si="8"/>
        <v>GRrf</v>
      </c>
      <c r="B61" s="10" t="str">
        <f t="shared" si="5"/>
        <v>GRrf_2_8-27</v>
      </c>
      <c r="C61" t="s">
        <v>85</v>
      </c>
      <c r="D61">
        <v>1.2929629806088905</v>
      </c>
      <c r="E61">
        <v>1.1280416788799335</v>
      </c>
      <c r="F61">
        <v>70</v>
      </c>
      <c r="G61" s="10" t="str">
        <f t="shared" si="6"/>
        <v>2</v>
      </c>
      <c r="H61" s="10">
        <f t="shared" si="7"/>
        <v>8</v>
      </c>
      <c r="I61" s="10">
        <f t="shared" si="9"/>
        <v>27</v>
      </c>
    </row>
    <row r="62" spans="1:9">
      <c r="A62" s="10" t="str">
        <f t="shared" si="8"/>
        <v>GRrf</v>
      </c>
      <c r="B62" s="10" t="str">
        <f t="shared" si="5"/>
        <v>GRrf_3_0-3</v>
      </c>
      <c r="C62" t="s">
        <v>86</v>
      </c>
      <c r="D62">
        <v>8.4450397149162981</v>
      </c>
      <c r="E62">
        <v>0.70273475139981056</v>
      </c>
      <c r="F62">
        <v>100</v>
      </c>
      <c r="G62" s="10" t="str">
        <f t="shared" si="6"/>
        <v>3</v>
      </c>
      <c r="H62" s="10">
        <f t="shared" si="7"/>
        <v>0</v>
      </c>
      <c r="I62" s="10">
        <f t="shared" si="9"/>
        <v>3</v>
      </c>
    </row>
    <row r="63" spans="1:9">
      <c r="A63" s="10" t="str">
        <f t="shared" si="8"/>
        <v>GRrf</v>
      </c>
      <c r="B63" s="10" t="str">
        <f t="shared" si="5"/>
        <v>GRrf_3_3-8</v>
      </c>
      <c r="C63" t="s">
        <v>87</v>
      </c>
      <c r="D63">
        <v>2.0991981307418617</v>
      </c>
      <c r="E63">
        <v>0.70273475139981056</v>
      </c>
      <c r="F63">
        <v>100</v>
      </c>
      <c r="G63" s="10" t="str">
        <f t="shared" si="6"/>
        <v>3</v>
      </c>
      <c r="H63" s="10">
        <f t="shared" si="7"/>
        <v>3</v>
      </c>
      <c r="I63" s="10">
        <f t="shared" si="9"/>
        <v>8</v>
      </c>
    </row>
    <row r="64" spans="1:9">
      <c r="A64" s="10" t="str">
        <f t="shared" si="8"/>
        <v>GRrf</v>
      </c>
      <c r="B64" s="10" t="str">
        <f t="shared" si="5"/>
        <v>GRrf_3_8-27</v>
      </c>
      <c r="C64" t="s">
        <v>88</v>
      </c>
      <c r="D64">
        <v>1.2024953391653521</v>
      </c>
      <c r="E64">
        <v>1.1280416788799335</v>
      </c>
      <c r="F64">
        <v>70</v>
      </c>
      <c r="G64" s="10" t="str">
        <f t="shared" si="6"/>
        <v>3</v>
      </c>
      <c r="H64" s="10">
        <f t="shared" si="7"/>
        <v>8</v>
      </c>
      <c r="I64" s="10">
        <f t="shared" si="9"/>
        <v>27</v>
      </c>
    </row>
    <row r="65" spans="1:9">
      <c r="A65" s="10" t="str">
        <f t="shared" si="8"/>
        <v>GRpp</v>
      </c>
      <c r="B65" s="10" t="str">
        <f t="shared" si="5"/>
        <v>GRpp_1_0-7</v>
      </c>
      <c r="C65" t="s">
        <v>89</v>
      </c>
      <c r="D65">
        <v>6.9951534733441036</v>
      </c>
      <c r="E65">
        <v>0.76571020917049815</v>
      </c>
      <c r="F65">
        <v>100</v>
      </c>
      <c r="G65" s="10" t="str">
        <f t="shared" si="6"/>
        <v>1</v>
      </c>
      <c r="H65" s="10">
        <f t="shared" si="7"/>
        <v>0</v>
      </c>
      <c r="I65" s="10">
        <f t="shared" si="9"/>
        <v>7</v>
      </c>
    </row>
    <row r="66" spans="1:9">
      <c r="A66" s="10" t="str">
        <f t="shared" si="8"/>
        <v>GRpp</v>
      </c>
      <c r="B66" s="10" t="str">
        <f t="shared" ref="B66:B82" si="10">A66&amp;"_"&amp;G66&amp;"_"&amp;H66&amp;"-"&amp;I66</f>
        <v>GRpp_1_7-15</v>
      </c>
      <c r="C66" t="s">
        <v>90</v>
      </c>
      <c r="D66">
        <v>2.8471419005296159</v>
      </c>
      <c r="E66">
        <v>1.0429701765209793</v>
      </c>
      <c r="F66">
        <v>100</v>
      </c>
      <c r="G66" s="10" t="str">
        <f t="shared" ref="G66:G82" si="11">RIGHT(LEFT(C66,5),1)</f>
        <v>1</v>
      </c>
      <c r="H66" s="10">
        <f t="shared" ref="H66:H82" si="12">IF(LEN(I66)=1,LEFT(RIGHT(C66,3),1),LEFT(RIGHT(C66,5),2))*1</f>
        <v>7</v>
      </c>
      <c r="I66" s="10">
        <f t="shared" si="9"/>
        <v>15</v>
      </c>
    </row>
    <row r="67" spans="1:9">
      <c r="A67" s="10" t="str">
        <f t="shared" si="8"/>
        <v>GRpp</v>
      </c>
      <c r="B67" s="10" t="str">
        <f t="shared" si="10"/>
        <v>GRpp_1_15-27</v>
      </c>
      <c r="C67" t="s">
        <v>91</v>
      </c>
      <c r="D67">
        <v>0.69091192578300098</v>
      </c>
      <c r="E67">
        <v>0.90308815921171137</v>
      </c>
      <c r="F67">
        <v>100</v>
      </c>
      <c r="G67" s="10" t="str">
        <f t="shared" si="11"/>
        <v>1</v>
      </c>
      <c r="H67" s="10">
        <f t="shared" si="12"/>
        <v>15</v>
      </c>
      <c r="I67" s="10">
        <f t="shared" si="9"/>
        <v>27</v>
      </c>
    </row>
    <row r="68" spans="1:9">
      <c r="A68" s="10" t="str">
        <f t="shared" si="8"/>
        <v>GRpp</v>
      </c>
      <c r="B68" s="10" t="str">
        <f t="shared" si="10"/>
        <v>GRpp_2_0-7</v>
      </c>
      <c r="C68" t="s">
        <v>92</v>
      </c>
      <c r="D68">
        <v>6.5435815792870642</v>
      </c>
      <c r="E68">
        <v>0.76571020917049815</v>
      </c>
      <c r="F68">
        <v>100</v>
      </c>
      <c r="G68" s="10" t="str">
        <f t="shared" si="11"/>
        <v>2</v>
      </c>
      <c r="H68" s="10">
        <f t="shared" si="12"/>
        <v>0</v>
      </c>
      <c r="I68" s="10">
        <f t="shared" si="9"/>
        <v>7</v>
      </c>
    </row>
    <row r="69" spans="1:9">
      <c r="A69" s="10" t="str">
        <f t="shared" si="8"/>
        <v>GRpp</v>
      </c>
      <c r="B69" s="10" t="str">
        <f t="shared" si="10"/>
        <v>GRpp_2_7-15</v>
      </c>
      <c r="C69" t="s">
        <v>93</v>
      </c>
      <c r="D69">
        <v>5.4922750681611623</v>
      </c>
      <c r="E69">
        <v>1.0429701765209793</v>
      </c>
      <c r="F69">
        <v>100</v>
      </c>
      <c r="G69" s="10" t="str">
        <f t="shared" si="11"/>
        <v>2</v>
      </c>
      <c r="H69" s="10">
        <f t="shared" si="12"/>
        <v>7</v>
      </c>
      <c r="I69" s="10">
        <f t="shared" si="9"/>
        <v>15</v>
      </c>
    </row>
    <row r="70" spans="1:9">
      <c r="A70" s="10" t="str">
        <f t="shared" si="8"/>
        <v>GRpp</v>
      </c>
      <c r="B70" s="10" t="str">
        <f t="shared" si="10"/>
        <v>GRpp_2_15-27</v>
      </c>
      <c r="C70" t="s">
        <v>94</v>
      </c>
      <c r="D70">
        <v>1.583143507972665</v>
      </c>
      <c r="E70">
        <v>0.90308815921171137</v>
      </c>
      <c r="F70">
        <v>100</v>
      </c>
      <c r="G70" s="10" t="str">
        <f t="shared" si="11"/>
        <v>2</v>
      </c>
      <c r="H70" s="10">
        <f t="shared" si="12"/>
        <v>15</v>
      </c>
      <c r="I70" s="10">
        <f t="shared" si="9"/>
        <v>27</v>
      </c>
    </row>
    <row r="71" spans="1:9">
      <c r="A71" s="10" t="str">
        <f t="shared" si="8"/>
        <v>GRpp</v>
      </c>
      <c r="B71" s="10" t="str">
        <f t="shared" si="10"/>
        <v>GRpp_3_0-7</v>
      </c>
      <c r="C71" t="s">
        <v>95</v>
      </c>
      <c r="D71">
        <v>6.0920096852300247</v>
      </c>
      <c r="E71">
        <v>0.76571020917049815</v>
      </c>
      <c r="F71">
        <v>100</v>
      </c>
      <c r="G71" s="10" t="str">
        <f t="shared" si="11"/>
        <v>3</v>
      </c>
      <c r="H71" s="10">
        <f t="shared" si="12"/>
        <v>0</v>
      </c>
      <c r="I71" s="10">
        <f t="shared" si="9"/>
        <v>7</v>
      </c>
    </row>
    <row r="72" spans="1:9">
      <c r="A72" s="10" t="str">
        <f t="shared" si="8"/>
        <v>GRpp</v>
      </c>
      <c r="B72" s="10" t="str">
        <f t="shared" si="10"/>
        <v>GRpp_3_7-15</v>
      </c>
      <c r="C72" t="s">
        <v>96</v>
      </c>
      <c r="D72">
        <v>1.9619308787353309</v>
      </c>
      <c r="E72">
        <v>1.0429701765209793</v>
      </c>
      <c r="F72">
        <v>100</v>
      </c>
      <c r="G72" s="10" t="str">
        <f t="shared" si="11"/>
        <v>3</v>
      </c>
      <c r="H72" s="10">
        <f t="shared" si="12"/>
        <v>7</v>
      </c>
      <c r="I72" s="10">
        <f t="shared" si="9"/>
        <v>15</v>
      </c>
    </row>
    <row r="73" spans="1:9">
      <c r="A73" s="10" t="str">
        <f t="shared" si="8"/>
        <v>GRpp</v>
      </c>
      <c r="B73" s="10" t="str">
        <f t="shared" si="10"/>
        <v>GRpp_3_15-27</v>
      </c>
      <c r="C73" t="s">
        <v>97</v>
      </c>
      <c r="D73">
        <v>0.77857691501990089</v>
      </c>
      <c r="E73">
        <v>0.90308815921171137</v>
      </c>
      <c r="F73">
        <v>100</v>
      </c>
      <c r="G73" s="10" t="str">
        <f t="shared" si="11"/>
        <v>3</v>
      </c>
      <c r="H73" s="10">
        <f t="shared" si="12"/>
        <v>15</v>
      </c>
      <c r="I73" s="10">
        <f t="shared" si="9"/>
        <v>27</v>
      </c>
    </row>
    <row r="74" spans="1:9">
      <c r="A74" s="10" t="str">
        <f t="shared" si="8"/>
        <v>GRwf</v>
      </c>
      <c r="B74" s="10" t="str">
        <f t="shared" si="10"/>
        <v>GRwf_1_0-4</v>
      </c>
      <c r="C74" t="s">
        <v>98</v>
      </c>
      <c r="D74">
        <v>7.0594286602062413</v>
      </c>
      <c r="E74">
        <v>0.41970220358826854</v>
      </c>
      <c r="F74">
        <v>100</v>
      </c>
      <c r="G74" s="10" t="str">
        <f t="shared" si="11"/>
        <v>1</v>
      </c>
      <c r="H74" s="10">
        <f t="shared" si="12"/>
        <v>0</v>
      </c>
      <c r="I74" s="10">
        <f t="shared" si="9"/>
        <v>4</v>
      </c>
    </row>
    <row r="75" spans="1:9">
      <c r="A75" s="10" t="str">
        <f t="shared" si="8"/>
        <v>GRwf</v>
      </c>
      <c r="B75" s="10" t="str">
        <f t="shared" si="10"/>
        <v>GRwf_1_4-13</v>
      </c>
      <c r="C75" t="s">
        <v>99</v>
      </c>
      <c r="D75">
        <v>3.9415215927671445</v>
      </c>
      <c r="E75">
        <v>0.79811450569653386</v>
      </c>
      <c r="F75">
        <v>100</v>
      </c>
      <c r="G75" s="10" t="str">
        <f t="shared" si="11"/>
        <v>1</v>
      </c>
      <c r="H75" s="10">
        <f t="shared" si="12"/>
        <v>4</v>
      </c>
      <c r="I75" s="10">
        <f t="shared" si="9"/>
        <v>13</v>
      </c>
    </row>
    <row r="76" spans="1:9">
      <c r="A76" s="10" t="str">
        <f t="shared" si="8"/>
        <v>GRwf</v>
      </c>
      <c r="B76" s="10" t="str">
        <f t="shared" si="10"/>
        <v>GRwf_1_13-28</v>
      </c>
      <c r="C76" t="s">
        <v>100</v>
      </c>
      <c r="D76">
        <v>1.053422566631443</v>
      </c>
      <c r="E76">
        <v>0.90546269625913078</v>
      </c>
      <c r="F76">
        <v>100</v>
      </c>
      <c r="G76" s="10" t="str">
        <f t="shared" si="11"/>
        <v>1</v>
      </c>
      <c r="H76" s="10">
        <f t="shared" si="12"/>
        <v>13</v>
      </c>
      <c r="I76" s="10">
        <f t="shared" si="9"/>
        <v>28</v>
      </c>
    </row>
    <row r="77" spans="1:9">
      <c r="A77" s="10" t="str">
        <f t="shared" si="8"/>
        <v>GRwf</v>
      </c>
      <c r="B77" s="10" t="str">
        <f t="shared" si="10"/>
        <v>GRwf_2_0-4</v>
      </c>
      <c r="C77" t="s">
        <v>101</v>
      </c>
      <c r="D77">
        <v>5.4173188588740224</v>
      </c>
      <c r="E77">
        <v>0.41970220358826854</v>
      </c>
      <c r="F77">
        <v>100</v>
      </c>
      <c r="G77" s="10" t="str">
        <f t="shared" si="11"/>
        <v>2</v>
      </c>
      <c r="H77" s="10">
        <f t="shared" si="12"/>
        <v>0</v>
      </c>
      <c r="I77" s="10">
        <f t="shared" si="9"/>
        <v>4</v>
      </c>
    </row>
    <row r="78" spans="1:9">
      <c r="A78" s="10" t="str">
        <f t="shared" si="8"/>
        <v>GRwf</v>
      </c>
      <c r="B78" s="10" t="str">
        <f t="shared" si="10"/>
        <v>GRwf_2_4-13</v>
      </c>
      <c r="C78" t="s">
        <v>102</v>
      </c>
      <c r="D78">
        <v>1.9612169427266228</v>
      </c>
      <c r="E78">
        <v>0.79811450569653386</v>
      </c>
      <c r="F78">
        <v>100</v>
      </c>
      <c r="G78" s="10" t="str">
        <f t="shared" si="11"/>
        <v>2</v>
      </c>
      <c r="H78" s="10">
        <f t="shared" si="12"/>
        <v>4</v>
      </c>
      <c r="I78" s="10">
        <f t="shared" si="9"/>
        <v>13</v>
      </c>
    </row>
    <row r="79" spans="1:9">
      <c r="A79" s="10" t="str">
        <f t="shared" si="8"/>
        <v>GRwf</v>
      </c>
      <c r="B79" s="10" t="str">
        <f t="shared" si="10"/>
        <v>GRwf_2_13-28</v>
      </c>
      <c r="C79" t="s">
        <v>103</v>
      </c>
      <c r="D79">
        <v>1.666960130801157</v>
      </c>
      <c r="E79">
        <v>0.90546269625913078</v>
      </c>
      <c r="F79">
        <v>100</v>
      </c>
      <c r="G79" s="10" t="str">
        <f t="shared" si="11"/>
        <v>2</v>
      </c>
      <c r="H79" s="10">
        <f t="shared" si="12"/>
        <v>13</v>
      </c>
      <c r="I79" s="10">
        <f t="shared" si="9"/>
        <v>28</v>
      </c>
    </row>
    <row r="80" spans="1:9">
      <c r="A80" s="10" t="str">
        <f t="shared" si="8"/>
        <v>GRwf</v>
      </c>
      <c r="B80" s="10" t="str">
        <f t="shared" si="10"/>
        <v>GRwf_3_0-4</v>
      </c>
      <c r="C80" t="s">
        <v>104</v>
      </c>
      <c r="D80">
        <v>8.7015384615384601</v>
      </c>
      <c r="E80">
        <v>0.41970220358826854</v>
      </c>
      <c r="F80">
        <v>100</v>
      </c>
      <c r="G80" s="10" t="str">
        <f t="shared" si="11"/>
        <v>3</v>
      </c>
      <c r="H80" s="10">
        <f t="shared" si="12"/>
        <v>0</v>
      </c>
      <c r="I80" s="10">
        <f t="shared" si="9"/>
        <v>4</v>
      </c>
    </row>
    <row r="81" spans="1:9">
      <c r="A81" s="10" t="str">
        <f t="shared" si="8"/>
        <v>GRwf</v>
      </c>
      <c r="B81" s="10" t="str">
        <f t="shared" si="10"/>
        <v>GRwf_3_4-13</v>
      </c>
      <c r="C81" t="s">
        <v>105</v>
      </c>
      <c r="D81">
        <v>3.6558808423215212</v>
      </c>
      <c r="E81">
        <v>0.79811450569653386</v>
      </c>
      <c r="F81">
        <v>100</v>
      </c>
      <c r="G81" s="10" t="str">
        <f t="shared" si="11"/>
        <v>3</v>
      </c>
      <c r="H81" s="10">
        <f t="shared" si="12"/>
        <v>4</v>
      </c>
      <c r="I81" s="10">
        <f t="shared" si="9"/>
        <v>13</v>
      </c>
    </row>
    <row r="82" spans="1:9">
      <c r="A82" s="10" t="str">
        <f t="shared" si="8"/>
        <v>GRwf</v>
      </c>
      <c r="B82" s="10" t="str">
        <f t="shared" si="10"/>
        <v>GRwf_3_13-28</v>
      </c>
      <c r="C82" t="s">
        <v>106</v>
      </c>
      <c r="D82">
        <v>1.5311160797465995</v>
      </c>
      <c r="E82">
        <v>0.90546269625913078</v>
      </c>
      <c r="F82">
        <v>100</v>
      </c>
      <c r="G82" s="10" t="str">
        <f t="shared" si="11"/>
        <v>3</v>
      </c>
      <c r="H82" s="10">
        <f t="shared" si="12"/>
        <v>13</v>
      </c>
      <c r="I82" s="10">
        <f t="shared" si="9"/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workbookViewId="0">
      <selection activeCell="K1" sqref="K1"/>
    </sheetView>
  </sheetViews>
  <sheetFormatPr baseColWidth="10" defaultRowHeight="15" x14ac:dyDescent="0"/>
  <sheetData>
    <row r="1" spans="1:10">
      <c r="A1" t="s">
        <v>25</v>
      </c>
      <c r="B1" t="s">
        <v>107</v>
      </c>
      <c r="C1" t="s">
        <v>108</v>
      </c>
      <c r="D1" t="s">
        <v>109</v>
      </c>
      <c r="E1" t="s">
        <v>0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</row>
    <row r="2" spans="1:10">
      <c r="A2">
        <v>10</v>
      </c>
      <c r="B2" t="s">
        <v>115</v>
      </c>
      <c r="C2">
        <v>96.65</v>
      </c>
      <c r="D2" t="s">
        <v>116</v>
      </c>
      <c r="E2" t="s">
        <v>4</v>
      </c>
      <c r="F2" t="s">
        <v>8</v>
      </c>
      <c r="G2">
        <v>1</v>
      </c>
      <c r="H2">
        <v>46.650000000000006</v>
      </c>
      <c r="I2" t="s">
        <v>117</v>
      </c>
      <c r="J2">
        <v>5.8613389329999999</v>
      </c>
    </row>
    <row r="3" spans="1:10">
      <c r="A3">
        <v>20</v>
      </c>
      <c r="B3" t="s">
        <v>115</v>
      </c>
      <c r="C3">
        <v>86.93</v>
      </c>
      <c r="E3" t="s">
        <v>4</v>
      </c>
      <c r="F3" t="s">
        <v>8</v>
      </c>
      <c r="G3">
        <v>2</v>
      </c>
      <c r="H3">
        <v>36.930000000000007</v>
      </c>
      <c r="I3" t="s">
        <v>117</v>
      </c>
      <c r="J3">
        <v>2.081543446</v>
      </c>
    </row>
    <row r="4" spans="1:10">
      <c r="A4">
        <v>30</v>
      </c>
      <c r="B4" t="s">
        <v>115</v>
      </c>
      <c r="C4">
        <v>86.38</v>
      </c>
      <c r="E4" t="s">
        <v>4</v>
      </c>
      <c r="F4" t="s">
        <v>8</v>
      </c>
      <c r="G4">
        <v>3</v>
      </c>
      <c r="H4">
        <v>36.379999999999995</v>
      </c>
      <c r="I4" t="s">
        <v>117</v>
      </c>
      <c r="J4">
        <v>1.227039695</v>
      </c>
    </row>
    <row r="5" spans="1:10">
      <c r="A5">
        <v>40</v>
      </c>
      <c r="B5" t="s">
        <v>118</v>
      </c>
      <c r="C5">
        <v>68.84</v>
      </c>
      <c r="E5" t="s">
        <v>4</v>
      </c>
      <c r="F5" t="s">
        <v>8</v>
      </c>
      <c r="G5">
        <v>4</v>
      </c>
      <c r="H5">
        <v>68.84</v>
      </c>
      <c r="I5" t="s">
        <v>117</v>
      </c>
      <c r="J5">
        <v>2.253403187</v>
      </c>
    </row>
    <row r="6" spans="1:10">
      <c r="A6">
        <v>50</v>
      </c>
      <c r="B6" t="s">
        <v>118</v>
      </c>
      <c r="C6">
        <v>94.37</v>
      </c>
      <c r="E6" t="s">
        <v>4</v>
      </c>
      <c r="F6" t="s">
        <v>8</v>
      </c>
      <c r="G6">
        <v>5</v>
      </c>
      <c r="H6">
        <v>94.37</v>
      </c>
      <c r="I6" t="s">
        <v>117</v>
      </c>
      <c r="J6">
        <v>0.83054351800000004</v>
      </c>
    </row>
    <row r="7" spans="1:10">
      <c r="A7">
        <v>60</v>
      </c>
      <c r="B7" t="s">
        <v>118</v>
      </c>
      <c r="C7">
        <v>101.34</v>
      </c>
      <c r="D7" t="s">
        <v>119</v>
      </c>
      <c r="E7" t="s">
        <v>4</v>
      </c>
      <c r="F7" t="s">
        <v>8</v>
      </c>
      <c r="G7">
        <v>6</v>
      </c>
      <c r="H7">
        <v>101.34</v>
      </c>
      <c r="I7" t="s">
        <v>117</v>
      </c>
      <c r="J7">
        <v>0.21796926899999999</v>
      </c>
    </row>
    <row r="8" spans="1:10">
      <c r="A8">
        <v>10</v>
      </c>
      <c r="B8" t="s">
        <v>115</v>
      </c>
      <c r="C8">
        <v>104.35</v>
      </c>
      <c r="E8" t="s">
        <v>4</v>
      </c>
      <c r="F8" t="s">
        <v>8</v>
      </c>
      <c r="G8">
        <v>7</v>
      </c>
      <c r="H8">
        <v>54.349999999999994</v>
      </c>
      <c r="I8" t="s">
        <v>117</v>
      </c>
      <c r="J8">
        <v>6.3941998480000004</v>
      </c>
    </row>
    <row r="9" spans="1:10">
      <c r="A9">
        <v>20</v>
      </c>
      <c r="B9" t="s">
        <v>115</v>
      </c>
      <c r="C9">
        <v>104.81</v>
      </c>
      <c r="E9" t="s">
        <v>4</v>
      </c>
      <c r="F9" t="s">
        <v>8</v>
      </c>
      <c r="G9">
        <v>8</v>
      </c>
      <c r="H9">
        <v>54.81</v>
      </c>
      <c r="I9" t="s">
        <v>117</v>
      </c>
      <c r="J9">
        <v>1.5243136879999999</v>
      </c>
    </row>
    <row r="10" spans="1:10">
      <c r="A10">
        <v>30</v>
      </c>
      <c r="B10" t="s">
        <v>115</v>
      </c>
      <c r="C10">
        <v>105.38</v>
      </c>
      <c r="E10" t="s">
        <v>4</v>
      </c>
      <c r="F10" t="s">
        <v>8</v>
      </c>
      <c r="G10">
        <v>9</v>
      </c>
      <c r="H10">
        <v>55.379999999999995</v>
      </c>
      <c r="I10" t="s">
        <v>117</v>
      </c>
      <c r="J10">
        <v>0.77196651699999996</v>
      </c>
    </row>
    <row r="11" spans="1:10">
      <c r="A11">
        <v>40</v>
      </c>
      <c r="B11" t="s">
        <v>118</v>
      </c>
      <c r="C11">
        <v>94.5</v>
      </c>
      <c r="E11" t="s">
        <v>4</v>
      </c>
      <c r="F11" t="s">
        <v>8</v>
      </c>
      <c r="G11">
        <v>10</v>
      </c>
      <c r="H11">
        <v>94.5</v>
      </c>
      <c r="I11" t="s">
        <v>117</v>
      </c>
      <c r="J11">
        <v>0.55466455199999998</v>
      </c>
    </row>
    <row r="12" spans="1:10">
      <c r="A12">
        <v>50</v>
      </c>
      <c r="B12" t="s">
        <v>118</v>
      </c>
      <c r="C12">
        <v>77.739999999999995</v>
      </c>
      <c r="E12" t="s">
        <v>4</v>
      </c>
      <c r="F12" t="s">
        <v>8</v>
      </c>
      <c r="G12">
        <v>11</v>
      </c>
      <c r="H12">
        <v>77.739999999999995</v>
      </c>
      <c r="I12" t="s">
        <v>117</v>
      </c>
      <c r="J12">
        <v>0.38596913199999999</v>
      </c>
    </row>
    <row r="13" spans="1:10">
      <c r="A13">
        <v>60</v>
      </c>
      <c r="B13" t="s">
        <v>118</v>
      </c>
      <c r="C13">
        <v>105.31</v>
      </c>
      <c r="E13" t="s">
        <v>4</v>
      </c>
      <c r="F13" t="s">
        <v>8</v>
      </c>
      <c r="G13">
        <v>12</v>
      </c>
      <c r="H13">
        <v>105.31</v>
      </c>
      <c r="I13" t="s">
        <v>117</v>
      </c>
      <c r="J13">
        <v>0.75954258399999997</v>
      </c>
    </row>
    <row r="14" spans="1:10">
      <c r="A14">
        <v>70</v>
      </c>
      <c r="B14" t="s">
        <v>118</v>
      </c>
      <c r="C14">
        <v>99.12</v>
      </c>
      <c r="D14" t="s">
        <v>120</v>
      </c>
      <c r="E14" t="s">
        <v>4</v>
      </c>
      <c r="F14" t="s">
        <v>8</v>
      </c>
      <c r="G14">
        <v>13</v>
      </c>
      <c r="H14">
        <v>99.12</v>
      </c>
      <c r="I14" t="s">
        <v>117</v>
      </c>
      <c r="J14">
        <v>0.22393819700000001</v>
      </c>
    </row>
    <row r="15" spans="1:10">
      <c r="A15">
        <v>10</v>
      </c>
      <c r="B15" t="s">
        <v>115</v>
      </c>
      <c r="C15">
        <v>111.23</v>
      </c>
      <c r="E15" t="s">
        <v>4</v>
      </c>
      <c r="F15" t="s">
        <v>8</v>
      </c>
      <c r="G15">
        <v>14</v>
      </c>
      <c r="H15">
        <v>61.230000000000004</v>
      </c>
      <c r="I15" t="s">
        <v>117</v>
      </c>
      <c r="J15">
        <v>1.903409839</v>
      </c>
    </row>
    <row r="16" spans="1:10">
      <c r="A16">
        <v>20</v>
      </c>
      <c r="B16" t="s">
        <v>115</v>
      </c>
      <c r="C16">
        <v>103.91</v>
      </c>
      <c r="E16" t="s">
        <v>4</v>
      </c>
      <c r="F16" t="s">
        <v>8</v>
      </c>
      <c r="G16">
        <v>15</v>
      </c>
      <c r="H16">
        <v>53.91</v>
      </c>
      <c r="I16" t="s">
        <v>117</v>
      </c>
      <c r="J16">
        <v>1.0809045239999999</v>
      </c>
    </row>
    <row r="17" spans="1:10">
      <c r="A17">
        <v>30</v>
      </c>
      <c r="B17" t="s">
        <v>115</v>
      </c>
      <c r="C17">
        <v>100.71</v>
      </c>
      <c r="E17" t="s">
        <v>4</v>
      </c>
      <c r="F17" t="s">
        <v>8</v>
      </c>
      <c r="G17">
        <v>16</v>
      </c>
      <c r="H17">
        <v>50.709999999999994</v>
      </c>
      <c r="I17" t="s">
        <v>117</v>
      </c>
      <c r="J17">
        <v>0.94820547099999997</v>
      </c>
    </row>
    <row r="18" spans="1:10">
      <c r="A18">
        <v>40</v>
      </c>
      <c r="B18" t="s">
        <v>118</v>
      </c>
      <c r="C18">
        <v>105.36</v>
      </c>
      <c r="E18" t="s">
        <v>4</v>
      </c>
      <c r="F18" t="s">
        <v>8</v>
      </c>
      <c r="G18">
        <v>17</v>
      </c>
      <c r="H18">
        <v>105.36</v>
      </c>
      <c r="I18" t="s">
        <v>117</v>
      </c>
      <c r="J18">
        <v>0.71147996199999997</v>
      </c>
    </row>
    <row r="19" spans="1:10">
      <c r="A19">
        <v>50</v>
      </c>
      <c r="B19" t="s">
        <v>118</v>
      </c>
      <c r="C19">
        <v>88.83</v>
      </c>
      <c r="E19" t="s">
        <v>4</v>
      </c>
      <c r="F19" t="s">
        <v>8</v>
      </c>
      <c r="G19">
        <v>18</v>
      </c>
      <c r="H19">
        <v>88.83</v>
      </c>
      <c r="I19" t="s">
        <v>117</v>
      </c>
      <c r="J19">
        <v>0.57594955000000003</v>
      </c>
    </row>
    <row r="20" spans="1:10">
      <c r="A20">
        <v>60</v>
      </c>
      <c r="B20" t="s">
        <v>118</v>
      </c>
      <c r="C20">
        <v>60.5</v>
      </c>
      <c r="E20" t="s">
        <v>4</v>
      </c>
      <c r="F20" t="s">
        <v>8</v>
      </c>
      <c r="G20">
        <v>19</v>
      </c>
      <c r="H20">
        <v>60.5</v>
      </c>
      <c r="I20" t="s">
        <v>117</v>
      </c>
      <c r="J20">
        <v>0.44831007699999997</v>
      </c>
    </row>
    <row r="21" spans="1:10">
      <c r="A21">
        <v>70</v>
      </c>
      <c r="B21" t="s">
        <v>118</v>
      </c>
      <c r="C21">
        <v>96.83</v>
      </c>
      <c r="D21" t="s">
        <v>120</v>
      </c>
      <c r="E21" t="s">
        <v>4</v>
      </c>
      <c r="F21" t="s">
        <v>8</v>
      </c>
      <c r="G21">
        <v>20</v>
      </c>
      <c r="H21">
        <v>96.83</v>
      </c>
      <c r="I21" t="s">
        <v>117</v>
      </c>
      <c r="J21">
        <v>0.103920147</v>
      </c>
    </row>
    <row r="22" spans="1:10">
      <c r="A22">
        <v>0</v>
      </c>
      <c r="B22" t="s">
        <v>121</v>
      </c>
      <c r="D22" t="s">
        <v>122</v>
      </c>
      <c r="E22" t="s">
        <v>4</v>
      </c>
      <c r="F22" t="s">
        <v>8</v>
      </c>
      <c r="G22">
        <v>21</v>
      </c>
    </row>
    <row r="23" spans="1:10">
      <c r="A23">
        <v>10</v>
      </c>
      <c r="B23" t="s">
        <v>115</v>
      </c>
      <c r="C23">
        <v>88.94</v>
      </c>
      <c r="D23" t="s">
        <v>123</v>
      </c>
      <c r="E23" t="s">
        <v>4</v>
      </c>
      <c r="F23" t="s">
        <v>7</v>
      </c>
      <c r="G23">
        <v>22</v>
      </c>
      <c r="H23">
        <v>38.94</v>
      </c>
      <c r="I23" t="s">
        <v>117</v>
      </c>
      <c r="J23">
        <v>2.3021314140000002</v>
      </c>
    </row>
    <row r="24" spans="1:10">
      <c r="A24">
        <v>20</v>
      </c>
      <c r="B24" t="s">
        <v>115</v>
      </c>
      <c r="C24">
        <v>105.66</v>
      </c>
      <c r="E24" t="s">
        <v>4</v>
      </c>
      <c r="F24" t="s">
        <v>7</v>
      </c>
      <c r="G24">
        <v>23</v>
      </c>
      <c r="H24">
        <v>55.66</v>
      </c>
      <c r="I24" t="s">
        <v>117</v>
      </c>
      <c r="J24">
        <v>0.86124914900000005</v>
      </c>
    </row>
    <row r="25" spans="1:10">
      <c r="A25">
        <v>30</v>
      </c>
      <c r="B25" t="s">
        <v>115</v>
      </c>
      <c r="C25">
        <v>99.58</v>
      </c>
      <c r="E25" t="s">
        <v>4</v>
      </c>
      <c r="F25" t="s">
        <v>7</v>
      </c>
      <c r="G25">
        <v>24</v>
      </c>
      <c r="H25">
        <v>49.58</v>
      </c>
      <c r="I25" t="s">
        <v>117</v>
      </c>
      <c r="J25">
        <v>0.916954398</v>
      </c>
    </row>
    <row r="26" spans="1:10">
      <c r="A26">
        <v>40</v>
      </c>
      <c r="B26" t="s">
        <v>115</v>
      </c>
      <c r="C26">
        <v>101.95</v>
      </c>
      <c r="E26" t="s">
        <v>4</v>
      </c>
      <c r="F26" t="s">
        <v>7</v>
      </c>
      <c r="G26">
        <v>25</v>
      </c>
      <c r="H26">
        <v>101.95</v>
      </c>
      <c r="I26" t="s">
        <v>117</v>
      </c>
      <c r="J26">
        <v>0.58344638299999996</v>
      </c>
    </row>
    <row r="27" spans="1:10">
      <c r="A27">
        <v>50</v>
      </c>
      <c r="B27" t="s">
        <v>115</v>
      </c>
      <c r="C27">
        <v>81.08</v>
      </c>
      <c r="E27" t="s">
        <v>4</v>
      </c>
      <c r="F27" t="s">
        <v>7</v>
      </c>
      <c r="G27">
        <v>26</v>
      </c>
      <c r="H27">
        <v>81.08</v>
      </c>
      <c r="I27" t="s">
        <v>117</v>
      </c>
      <c r="J27">
        <v>0.66256201299999995</v>
      </c>
    </row>
    <row r="28" spans="1:10">
      <c r="A28">
        <v>60</v>
      </c>
      <c r="B28" t="s">
        <v>115</v>
      </c>
      <c r="C28">
        <v>93.48</v>
      </c>
      <c r="E28" t="s">
        <v>4</v>
      </c>
      <c r="F28" t="s">
        <v>7</v>
      </c>
      <c r="G28">
        <v>27</v>
      </c>
      <c r="H28">
        <v>93.48</v>
      </c>
      <c r="I28" t="s">
        <v>117</v>
      </c>
      <c r="J28">
        <v>0.59653919899999996</v>
      </c>
    </row>
    <row r="29" spans="1:10">
      <c r="A29">
        <v>70</v>
      </c>
      <c r="B29" t="s">
        <v>115</v>
      </c>
      <c r="C29">
        <v>84.9</v>
      </c>
      <c r="D29" t="s">
        <v>124</v>
      </c>
      <c r="E29" t="s">
        <v>4</v>
      </c>
      <c r="F29" t="s">
        <v>7</v>
      </c>
      <c r="G29">
        <v>28</v>
      </c>
      <c r="H29">
        <v>84.9</v>
      </c>
      <c r="I29" t="s">
        <v>117</v>
      </c>
      <c r="J29">
        <v>0.60853672000000003</v>
      </c>
    </row>
    <row r="30" spans="1:10">
      <c r="A30">
        <v>80</v>
      </c>
      <c r="B30" t="s">
        <v>118</v>
      </c>
      <c r="C30">
        <v>100.13</v>
      </c>
      <c r="E30" t="s">
        <v>4</v>
      </c>
      <c r="F30" t="s">
        <v>7</v>
      </c>
      <c r="G30">
        <v>29</v>
      </c>
      <c r="H30">
        <v>100.13</v>
      </c>
      <c r="I30" t="s">
        <v>117</v>
      </c>
      <c r="J30">
        <v>0.46177825300000003</v>
      </c>
    </row>
    <row r="31" spans="1:10">
      <c r="A31">
        <v>90</v>
      </c>
      <c r="B31" t="s">
        <v>118</v>
      </c>
      <c r="C31">
        <v>97.5</v>
      </c>
      <c r="E31" t="s">
        <v>4</v>
      </c>
      <c r="F31" t="s">
        <v>7</v>
      </c>
      <c r="G31">
        <v>30</v>
      </c>
      <c r="H31">
        <v>97.5</v>
      </c>
      <c r="I31" t="s">
        <v>117</v>
      </c>
      <c r="J31">
        <v>0.31714966900000002</v>
      </c>
    </row>
    <row r="32" spans="1:10">
      <c r="A32">
        <v>10</v>
      </c>
      <c r="B32" t="s">
        <v>115</v>
      </c>
      <c r="C32">
        <v>104.02</v>
      </c>
      <c r="E32" t="s">
        <v>4</v>
      </c>
      <c r="F32" t="s">
        <v>7</v>
      </c>
      <c r="G32">
        <v>31</v>
      </c>
      <c r="H32">
        <v>54.019999999999996</v>
      </c>
      <c r="I32" t="s">
        <v>117</v>
      </c>
      <c r="J32">
        <v>4.5904418629999997</v>
      </c>
    </row>
    <row r="33" spans="1:10">
      <c r="A33">
        <v>20</v>
      </c>
      <c r="B33" t="s">
        <v>115</v>
      </c>
      <c r="C33">
        <v>98.1</v>
      </c>
      <c r="E33" t="s">
        <v>4</v>
      </c>
      <c r="F33" t="s">
        <v>7</v>
      </c>
      <c r="G33">
        <v>32</v>
      </c>
      <c r="H33">
        <v>48.099999999999994</v>
      </c>
      <c r="I33" t="s">
        <v>117</v>
      </c>
      <c r="J33">
        <v>5.1835465430000003</v>
      </c>
    </row>
    <row r="34" spans="1:10">
      <c r="A34">
        <v>30</v>
      </c>
      <c r="B34" t="s">
        <v>115</v>
      </c>
      <c r="C34">
        <v>96.95</v>
      </c>
      <c r="E34" t="s">
        <v>4</v>
      </c>
      <c r="F34" t="s">
        <v>7</v>
      </c>
      <c r="G34">
        <v>33</v>
      </c>
      <c r="H34">
        <v>46.95</v>
      </c>
      <c r="I34" t="s">
        <v>117</v>
      </c>
      <c r="J34">
        <v>4.1653151509999997</v>
      </c>
    </row>
    <row r="35" spans="1:10">
      <c r="A35">
        <v>40</v>
      </c>
      <c r="B35" t="s">
        <v>115</v>
      </c>
      <c r="C35">
        <v>104.69</v>
      </c>
      <c r="E35" t="s">
        <v>4</v>
      </c>
      <c r="F35" t="s">
        <v>7</v>
      </c>
      <c r="G35">
        <v>34</v>
      </c>
      <c r="H35">
        <v>104.69</v>
      </c>
      <c r="I35" t="s">
        <v>117</v>
      </c>
      <c r="J35">
        <v>2.0615892410000001</v>
      </c>
    </row>
    <row r="36" spans="1:10">
      <c r="A36">
        <v>50</v>
      </c>
      <c r="B36" t="s">
        <v>115</v>
      </c>
      <c r="C36">
        <v>94.84</v>
      </c>
      <c r="E36" t="s">
        <v>4</v>
      </c>
      <c r="F36" t="s">
        <v>7</v>
      </c>
      <c r="G36">
        <v>35</v>
      </c>
      <c r="H36">
        <v>94.84</v>
      </c>
      <c r="I36" t="s">
        <v>117</v>
      </c>
      <c r="J36">
        <v>1.541880846</v>
      </c>
    </row>
    <row r="37" spans="1:10">
      <c r="A37">
        <v>60</v>
      </c>
      <c r="B37" t="s">
        <v>115</v>
      </c>
      <c r="C37">
        <v>91.79</v>
      </c>
      <c r="E37" t="s">
        <v>4</v>
      </c>
      <c r="F37" t="s">
        <v>7</v>
      </c>
      <c r="G37">
        <v>36</v>
      </c>
      <c r="H37">
        <v>91.79</v>
      </c>
      <c r="I37" t="s">
        <v>117</v>
      </c>
      <c r="J37">
        <v>1.2250026460000001</v>
      </c>
    </row>
    <row r="38" spans="1:10">
      <c r="A38">
        <v>70</v>
      </c>
      <c r="B38" t="s">
        <v>115</v>
      </c>
      <c r="C38">
        <v>101.2</v>
      </c>
      <c r="E38" t="s">
        <v>4</v>
      </c>
      <c r="F38" t="s">
        <v>7</v>
      </c>
      <c r="G38">
        <v>37</v>
      </c>
      <c r="H38">
        <v>101.2</v>
      </c>
      <c r="I38" t="s">
        <v>117</v>
      </c>
      <c r="J38">
        <v>1.150319815</v>
      </c>
    </row>
    <row r="39" spans="1:10">
      <c r="A39">
        <v>80</v>
      </c>
      <c r="B39" t="s">
        <v>118</v>
      </c>
      <c r="C39">
        <v>97.53</v>
      </c>
      <c r="E39" t="s">
        <v>4</v>
      </c>
      <c r="F39" t="s">
        <v>7</v>
      </c>
      <c r="G39">
        <v>38</v>
      </c>
      <c r="H39">
        <v>97.53</v>
      </c>
      <c r="I39" t="s">
        <v>117</v>
      </c>
      <c r="J39">
        <v>1.215050578</v>
      </c>
    </row>
    <row r="40" spans="1:10">
      <c r="A40">
        <v>90</v>
      </c>
      <c r="B40" t="s">
        <v>118</v>
      </c>
      <c r="C40">
        <v>94.82</v>
      </c>
      <c r="E40" t="s">
        <v>4</v>
      </c>
      <c r="F40" t="s">
        <v>7</v>
      </c>
      <c r="G40">
        <v>39</v>
      </c>
      <c r="H40">
        <v>94.82</v>
      </c>
      <c r="I40" t="s">
        <v>117</v>
      </c>
      <c r="J40">
        <v>0.75569808500000002</v>
      </c>
    </row>
    <row r="41" spans="1:10">
      <c r="A41">
        <v>10</v>
      </c>
      <c r="B41" t="s">
        <v>115</v>
      </c>
      <c r="C41">
        <v>103.22</v>
      </c>
      <c r="E41" t="s">
        <v>4</v>
      </c>
      <c r="F41" t="s">
        <v>7</v>
      </c>
      <c r="G41">
        <v>40</v>
      </c>
      <c r="H41">
        <v>53.22</v>
      </c>
      <c r="I41" t="s">
        <v>117</v>
      </c>
      <c r="J41">
        <v>2.2162733079999999</v>
      </c>
    </row>
    <row r="42" spans="1:10">
      <c r="A42">
        <v>20</v>
      </c>
      <c r="B42" t="s">
        <v>115</v>
      </c>
      <c r="C42">
        <v>112.07</v>
      </c>
      <c r="E42" t="s">
        <v>4</v>
      </c>
      <c r="F42" t="s">
        <v>7</v>
      </c>
      <c r="G42">
        <v>41</v>
      </c>
      <c r="H42">
        <v>62.069999999999993</v>
      </c>
      <c r="I42" t="s">
        <v>117</v>
      </c>
      <c r="J42">
        <v>0.91652011899999997</v>
      </c>
    </row>
    <row r="43" spans="1:10">
      <c r="A43">
        <v>30</v>
      </c>
      <c r="B43" t="s">
        <v>115</v>
      </c>
      <c r="C43">
        <v>102.66</v>
      </c>
      <c r="E43" t="s">
        <v>4</v>
      </c>
      <c r="F43" t="s">
        <v>7</v>
      </c>
      <c r="G43">
        <v>42</v>
      </c>
      <c r="H43">
        <v>52.66</v>
      </c>
      <c r="I43" t="s">
        <v>117</v>
      </c>
      <c r="J43">
        <v>0.934888422</v>
      </c>
    </row>
    <row r="44" spans="1:10">
      <c r="A44">
        <v>40</v>
      </c>
      <c r="B44" t="s">
        <v>115</v>
      </c>
      <c r="C44">
        <v>100.18</v>
      </c>
      <c r="E44" t="s">
        <v>4</v>
      </c>
      <c r="F44" t="s">
        <v>7</v>
      </c>
      <c r="G44">
        <v>43</v>
      </c>
      <c r="H44">
        <v>100.18</v>
      </c>
      <c r="I44" t="s">
        <v>117</v>
      </c>
      <c r="J44">
        <v>0.78004872800000002</v>
      </c>
    </row>
    <row r="45" spans="1:10">
      <c r="A45">
        <v>50</v>
      </c>
      <c r="B45" t="s">
        <v>115</v>
      </c>
      <c r="C45">
        <v>100.77</v>
      </c>
      <c r="E45" t="s">
        <v>4</v>
      </c>
      <c r="F45" t="s">
        <v>7</v>
      </c>
      <c r="G45">
        <v>44</v>
      </c>
      <c r="H45">
        <v>100.77</v>
      </c>
      <c r="I45" t="s">
        <v>117</v>
      </c>
      <c r="J45">
        <v>0.75220435900000004</v>
      </c>
    </row>
    <row r="46" spans="1:10">
      <c r="A46">
        <v>60</v>
      </c>
      <c r="B46" t="s">
        <v>115</v>
      </c>
      <c r="C46">
        <v>101.33</v>
      </c>
      <c r="E46" t="s">
        <v>4</v>
      </c>
      <c r="F46" t="s">
        <v>7</v>
      </c>
      <c r="G46">
        <v>45</v>
      </c>
      <c r="H46">
        <v>101.33</v>
      </c>
      <c r="I46" t="s">
        <v>117</v>
      </c>
      <c r="J46">
        <v>0.36936113199999998</v>
      </c>
    </row>
    <row r="47" spans="1:10">
      <c r="A47">
        <v>70</v>
      </c>
      <c r="B47" t="s">
        <v>115</v>
      </c>
      <c r="C47">
        <v>85.91</v>
      </c>
      <c r="E47" t="s">
        <v>4</v>
      </c>
      <c r="F47" t="s">
        <v>7</v>
      </c>
      <c r="G47">
        <v>46</v>
      </c>
      <c r="H47">
        <v>85.91</v>
      </c>
      <c r="I47" t="s">
        <v>117</v>
      </c>
      <c r="J47">
        <v>0.101221087</v>
      </c>
    </row>
    <row r="48" spans="1:10">
      <c r="A48">
        <v>80</v>
      </c>
      <c r="B48" t="s">
        <v>118</v>
      </c>
      <c r="C48">
        <v>73.77</v>
      </c>
      <c r="E48" t="s">
        <v>4</v>
      </c>
      <c r="F48" t="s">
        <v>7</v>
      </c>
      <c r="G48">
        <v>47</v>
      </c>
      <c r="H48">
        <v>73.77</v>
      </c>
      <c r="I48" t="s">
        <v>117</v>
      </c>
    </row>
    <row r="49" spans="1:10">
      <c r="A49">
        <v>90</v>
      </c>
      <c r="B49" t="s">
        <v>118</v>
      </c>
      <c r="C49">
        <v>95.79</v>
      </c>
      <c r="E49" t="s">
        <v>4</v>
      </c>
      <c r="F49" t="s">
        <v>7</v>
      </c>
      <c r="G49">
        <v>48</v>
      </c>
      <c r="H49">
        <v>95.79</v>
      </c>
      <c r="I49" t="s">
        <v>117</v>
      </c>
    </row>
    <row r="50" spans="1:10">
      <c r="A50">
        <v>0</v>
      </c>
      <c r="B50" t="s">
        <v>121</v>
      </c>
      <c r="D50" t="s">
        <v>125</v>
      </c>
      <c r="E50" t="s">
        <v>4</v>
      </c>
      <c r="F50" t="s">
        <v>7</v>
      </c>
      <c r="G50">
        <v>49</v>
      </c>
    </row>
    <row r="51" spans="1:10">
      <c r="A51">
        <v>10</v>
      </c>
      <c r="B51" t="s">
        <v>126</v>
      </c>
      <c r="C51">
        <v>92.63</v>
      </c>
      <c r="D51" t="s">
        <v>127</v>
      </c>
      <c r="E51" t="s">
        <v>4</v>
      </c>
      <c r="F51" t="s">
        <v>3</v>
      </c>
      <c r="G51">
        <v>50</v>
      </c>
      <c r="H51">
        <v>42.629999999999995</v>
      </c>
      <c r="I51" t="s">
        <v>117</v>
      </c>
      <c r="J51">
        <v>8.7619075780000006</v>
      </c>
    </row>
    <row r="52" spans="1:10">
      <c r="A52">
        <v>20</v>
      </c>
      <c r="B52" t="s">
        <v>126</v>
      </c>
      <c r="C52">
        <v>93.68</v>
      </c>
      <c r="E52" t="s">
        <v>4</v>
      </c>
      <c r="F52" t="s">
        <v>3</v>
      </c>
      <c r="G52">
        <v>51</v>
      </c>
      <c r="H52">
        <v>43.680000000000007</v>
      </c>
      <c r="I52" t="s">
        <v>117</v>
      </c>
      <c r="J52">
        <v>4.3944993019999998</v>
      </c>
    </row>
    <row r="53" spans="1:10">
      <c r="A53">
        <v>30</v>
      </c>
      <c r="B53" t="s">
        <v>126</v>
      </c>
      <c r="C53">
        <v>99.2</v>
      </c>
      <c r="E53" t="s">
        <v>4</v>
      </c>
      <c r="F53" t="s">
        <v>3</v>
      </c>
      <c r="G53">
        <v>52</v>
      </c>
      <c r="H53">
        <v>49.2</v>
      </c>
      <c r="I53" t="s">
        <v>117</v>
      </c>
      <c r="J53">
        <v>2.7096405030000001</v>
      </c>
    </row>
    <row r="54" spans="1:10">
      <c r="A54">
        <v>40</v>
      </c>
      <c r="B54" t="s">
        <v>128</v>
      </c>
      <c r="C54">
        <v>107.12</v>
      </c>
      <c r="E54" t="s">
        <v>4</v>
      </c>
      <c r="F54" t="s">
        <v>3</v>
      </c>
      <c r="G54">
        <v>53</v>
      </c>
      <c r="H54">
        <v>107.12</v>
      </c>
      <c r="I54" t="s">
        <v>117</v>
      </c>
      <c r="J54">
        <v>1.345690608</v>
      </c>
    </row>
    <row r="55" spans="1:10">
      <c r="A55">
        <v>50</v>
      </c>
      <c r="B55" t="s">
        <v>129</v>
      </c>
      <c r="C55">
        <v>100.8</v>
      </c>
      <c r="E55" t="s">
        <v>4</v>
      </c>
      <c r="F55" t="s">
        <v>3</v>
      </c>
      <c r="G55">
        <v>54</v>
      </c>
      <c r="H55">
        <v>100.8</v>
      </c>
      <c r="I55" t="s">
        <v>117</v>
      </c>
      <c r="J55">
        <v>0.94069826599999995</v>
      </c>
    </row>
    <row r="56" spans="1:10">
      <c r="A56">
        <v>60</v>
      </c>
      <c r="B56" t="s">
        <v>129</v>
      </c>
      <c r="C56">
        <v>99.04</v>
      </c>
      <c r="E56" t="s">
        <v>4</v>
      </c>
      <c r="F56" t="s">
        <v>3</v>
      </c>
      <c r="G56">
        <v>55</v>
      </c>
      <c r="H56">
        <v>99.04</v>
      </c>
      <c r="I56" t="s">
        <v>117</v>
      </c>
      <c r="J56">
        <v>0.25944545899999999</v>
      </c>
    </row>
    <row r="57" spans="1:10">
      <c r="A57">
        <v>70</v>
      </c>
      <c r="B57" t="s">
        <v>129</v>
      </c>
      <c r="C57">
        <v>99.03</v>
      </c>
      <c r="E57" t="s">
        <v>4</v>
      </c>
      <c r="F57" t="s">
        <v>3</v>
      </c>
      <c r="G57">
        <v>56</v>
      </c>
      <c r="H57">
        <v>99.03</v>
      </c>
      <c r="I57" t="s">
        <v>117</v>
      </c>
      <c r="J57">
        <v>0.247542396</v>
      </c>
    </row>
    <row r="58" spans="1:10">
      <c r="A58">
        <v>80</v>
      </c>
      <c r="B58" t="s">
        <v>129</v>
      </c>
      <c r="C58">
        <v>99.25</v>
      </c>
      <c r="E58" t="s">
        <v>4</v>
      </c>
      <c r="F58" t="s">
        <v>3</v>
      </c>
      <c r="G58">
        <v>57</v>
      </c>
      <c r="H58">
        <v>99.25</v>
      </c>
      <c r="I58" t="s">
        <v>117</v>
      </c>
      <c r="J58">
        <v>0.19673124</v>
      </c>
    </row>
    <row r="59" spans="1:10">
      <c r="A59">
        <v>10</v>
      </c>
      <c r="B59" t="s">
        <v>126</v>
      </c>
      <c r="C59">
        <v>96.05</v>
      </c>
      <c r="E59" t="s">
        <v>4</v>
      </c>
      <c r="F59" t="s">
        <v>3</v>
      </c>
      <c r="G59">
        <v>58</v>
      </c>
      <c r="H59">
        <v>46.05</v>
      </c>
      <c r="I59" t="s">
        <v>117</v>
      </c>
      <c r="J59">
        <v>3.246850491</v>
      </c>
    </row>
    <row r="60" spans="1:10">
      <c r="A60">
        <v>20</v>
      </c>
      <c r="B60" t="s">
        <v>126</v>
      </c>
      <c r="C60">
        <v>100.78</v>
      </c>
      <c r="E60" t="s">
        <v>4</v>
      </c>
      <c r="F60" t="s">
        <v>3</v>
      </c>
      <c r="G60">
        <v>59</v>
      </c>
      <c r="H60">
        <v>50.78</v>
      </c>
      <c r="I60" t="s">
        <v>117</v>
      </c>
      <c r="J60">
        <v>2.2000613210000002</v>
      </c>
    </row>
    <row r="61" spans="1:10">
      <c r="A61">
        <v>30</v>
      </c>
      <c r="B61" t="s">
        <v>126</v>
      </c>
      <c r="C61">
        <v>97.2</v>
      </c>
      <c r="E61" t="s">
        <v>4</v>
      </c>
      <c r="F61" t="s">
        <v>3</v>
      </c>
      <c r="G61">
        <v>60</v>
      </c>
      <c r="H61">
        <v>47.2</v>
      </c>
      <c r="I61" t="s">
        <v>117</v>
      </c>
      <c r="J61">
        <v>0.67457890499999995</v>
      </c>
    </row>
    <row r="62" spans="1:10">
      <c r="A62">
        <v>40</v>
      </c>
      <c r="B62" t="s">
        <v>128</v>
      </c>
      <c r="C62">
        <v>100.74</v>
      </c>
      <c r="E62" t="s">
        <v>4</v>
      </c>
      <c r="F62" t="s">
        <v>3</v>
      </c>
      <c r="G62">
        <v>61</v>
      </c>
      <c r="H62">
        <v>100.74</v>
      </c>
      <c r="I62" t="s">
        <v>117</v>
      </c>
      <c r="J62">
        <v>0.65476483100000005</v>
      </c>
    </row>
    <row r="63" spans="1:10">
      <c r="A63">
        <v>50</v>
      </c>
      <c r="B63" t="s">
        <v>129</v>
      </c>
      <c r="C63">
        <v>97.13</v>
      </c>
      <c r="E63" t="s">
        <v>4</v>
      </c>
      <c r="F63" t="s">
        <v>3</v>
      </c>
      <c r="G63">
        <v>62</v>
      </c>
      <c r="H63">
        <v>97.13</v>
      </c>
      <c r="I63" t="s">
        <v>117</v>
      </c>
      <c r="J63">
        <v>0.39402598100000003</v>
      </c>
    </row>
    <row r="64" spans="1:10">
      <c r="A64">
        <v>60</v>
      </c>
      <c r="B64" t="s">
        <v>129</v>
      </c>
      <c r="C64">
        <v>84.45</v>
      </c>
      <c r="E64" t="s">
        <v>4</v>
      </c>
      <c r="F64" t="s">
        <v>3</v>
      </c>
      <c r="G64">
        <v>63</v>
      </c>
      <c r="H64">
        <v>84.45</v>
      </c>
      <c r="I64" t="s">
        <v>117</v>
      </c>
      <c r="J64">
        <v>0.323622197</v>
      </c>
    </row>
    <row r="65" spans="1:10">
      <c r="A65">
        <v>70</v>
      </c>
      <c r="B65" t="s">
        <v>129</v>
      </c>
      <c r="C65">
        <v>94.87</v>
      </c>
      <c r="E65" t="s">
        <v>4</v>
      </c>
      <c r="F65" t="s">
        <v>3</v>
      </c>
      <c r="G65">
        <v>64</v>
      </c>
      <c r="H65">
        <v>94.87</v>
      </c>
      <c r="I65" t="s">
        <v>117</v>
      </c>
      <c r="J65">
        <v>0.387962639</v>
      </c>
    </row>
    <row r="66" spans="1:10">
      <c r="A66">
        <v>80</v>
      </c>
      <c r="B66" t="s">
        <v>129</v>
      </c>
      <c r="C66">
        <v>95.75</v>
      </c>
      <c r="E66" t="s">
        <v>4</v>
      </c>
      <c r="F66" t="s">
        <v>3</v>
      </c>
      <c r="G66">
        <v>65</v>
      </c>
      <c r="H66">
        <v>95.75</v>
      </c>
      <c r="I66" t="s">
        <v>117</v>
      </c>
      <c r="J66">
        <v>0.60123246900000005</v>
      </c>
    </row>
    <row r="67" spans="1:10">
      <c r="A67">
        <v>10</v>
      </c>
      <c r="B67" t="s">
        <v>126</v>
      </c>
      <c r="C67">
        <v>107.32</v>
      </c>
      <c r="E67" t="s">
        <v>4</v>
      </c>
      <c r="F67" t="s">
        <v>3</v>
      </c>
      <c r="G67">
        <v>66</v>
      </c>
      <c r="H67">
        <v>57.319999999999993</v>
      </c>
      <c r="I67" t="s">
        <v>117</v>
      </c>
      <c r="J67">
        <v>2.9986381529999999</v>
      </c>
    </row>
    <row r="68" spans="1:10">
      <c r="A68">
        <v>20</v>
      </c>
      <c r="B68" t="s">
        <v>126</v>
      </c>
      <c r="C68">
        <v>103.07</v>
      </c>
      <c r="E68" t="s">
        <v>4</v>
      </c>
      <c r="F68" t="s">
        <v>3</v>
      </c>
      <c r="G68">
        <v>67</v>
      </c>
      <c r="H68">
        <v>53.069999999999993</v>
      </c>
      <c r="I68" t="s">
        <v>117</v>
      </c>
      <c r="J68">
        <v>8.0573854449999995</v>
      </c>
    </row>
    <row r="69" spans="1:10">
      <c r="A69">
        <v>30</v>
      </c>
      <c r="B69" t="s">
        <v>126</v>
      </c>
      <c r="C69">
        <v>76.489999999999995</v>
      </c>
      <c r="E69" t="s">
        <v>4</v>
      </c>
      <c r="F69" t="s">
        <v>3</v>
      </c>
      <c r="G69">
        <v>68</v>
      </c>
      <c r="H69">
        <v>26.489999999999995</v>
      </c>
      <c r="I69" t="s">
        <v>117</v>
      </c>
      <c r="J69">
        <v>1.5141926999999999</v>
      </c>
    </row>
    <row r="70" spans="1:10">
      <c r="A70">
        <v>40</v>
      </c>
      <c r="B70" t="s">
        <v>128</v>
      </c>
      <c r="C70">
        <v>101.36</v>
      </c>
      <c r="E70" t="s">
        <v>4</v>
      </c>
      <c r="F70" t="s">
        <v>3</v>
      </c>
      <c r="G70">
        <v>69</v>
      </c>
      <c r="H70">
        <v>101.36</v>
      </c>
      <c r="I70" t="s">
        <v>117</v>
      </c>
      <c r="J70">
        <v>0.83012414000000001</v>
      </c>
    </row>
    <row r="71" spans="1:10">
      <c r="A71">
        <v>50</v>
      </c>
      <c r="B71" t="s">
        <v>129</v>
      </c>
      <c r="C71">
        <v>101.68</v>
      </c>
      <c r="E71" t="s">
        <v>4</v>
      </c>
      <c r="F71" t="s">
        <v>3</v>
      </c>
      <c r="G71">
        <v>70</v>
      </c>
      <c r="H71">
        <v>101.68</v>
      </c>
      <c r="I71" t="s">
        <v>117</v>
      </c>
      <c r="J71">
        <v>0.77927476200000001</v>
      </c>
    </row>
    <row r="72" spans="1:10">
      <c r="A72">
        <v>60</v>
      </c>
      <c r="B72" t="s">
        <v>129</v>
      </c>
      <c r="C72">
        <v>88.96</v>
      </c>
      <c r="E72" t="s">
        <v>4</v>
      </c>
      <c r="F72" t="s">
        <v>3</v>
      </c>
      <c r="G72">
        <v>71</v>
      </c>
      <c r="H72">
        <v>88.96</v>
      </c>
      <c r="I72" t="s">
        <v>117</v>
      </c>
      <c r="J72">
        <v>0.54005032799999997</v>
      </c>
    </row>
    <row r="73" spans="1:10">
      <c r="A73">
        <v>70</v>
      </c>
      <c r="B73" t="s">
        <v>129</v>
      </c>
      <c r="C73">
        <v>106.96</v>
      </c>
      <c r="E73" t="s">
        <v>4</v>
      </c>
      <c r="F73" t="s">
        <v>3</v>
      </c>
      <c r="G73">
        <v>72</v>
      </c>
      <c r="H73">
        <v>106.96</v>
      </c>
      <c r="I73" t="s">
        <v>117</v>
      </c>
      <c r="J73">
        <v>0.35013171999999998</v>
      </c>
    </row>
    <row r="74" spans="1:10">
      <c r="A74">
        <v>80</v>
      </c>
      <c r="B74" t="s">
        <v>129</v>
      </c>
      <c r="C74">
        <v>100.49</v>
      </c>
      <c r="D74" t="s">
        <v>130</v>
      </c>
      <c r="E74" t="s">
        <v>4</v>
      </c>
      <c r="F74" t="s">
        <v>3</v>
      </c>
      <c r="G74">
        <v>73</v>
      </c>
      <c r="H74">
        <v>100.49</v>
      </c>
      <c r="I74" t="s">
        <v>117</v>
      </c>
      <c r="J74">
        <v>0.236282095</v>
      </c>
    </row>
    <row r="75" spans="1:10">
      <c r="A75">
        <v>0</v>
      </c>
      <c r="B75" t="s">
        <v>121</v>
      </c>
      <c r="D75" t="s">
        <v>131</v>
      </c>
      <c r="E75" t="s">
        <v>4</v>
      </c>
      <c r="F75" t="s">
        <v>3</v>
      </c>
      <c r="G75">
        <v>74</v>
      </c>
    </row>
    <row r="76" spans="1:10">
      <c r="A76">
        <v>10</v>
      </c>
      <c r="B76" t="s">
        <v>115</v>
      </c>
      <c r="C76">
        <v>101.69</v>
      </c>
      <c r="D76" t="s">
        <v>132</v>
      </c>
      <c r="E76" t="s">
        <v>6</v>
      </c>
      <c r="F76" t="s">
        <v>8</v>
      </c>
      <c r="G76">
        <v>75</v>
      </c>
      <c r="H76">
        <v>51.69</v>
      </c>
      <c r="I76" t="s">
        <v>117</v>
      </c>
      <c r="J76">
        <v>9.6413145070000006</v>
      </c>
    </row>
    <row r="77" spans="1:10">
      <c r="A77">
        <v>20</v>
      </c>
      <c r="B77" t="s">
        <v>115</v>
      </c>
      <c r="C77">
        <v>101.41</v>
      </c>
      <c r="D77" t="s">
        <v>133</v>
      </c>
      <c r="E77" t="s">
        <v>6</v>
      </c>
      <c r="F77" t="s">
        <v>8</v>
      </c>
      <c r="G77">
        <v>76</v>
      </c>
      <c r="H77">
        <v>51.41</v>
      </c>
      <c r="I77" t="s">
        <v>117</v>
      </c>
      <c r="J77">
        <v>9.1792020799999996</v>
      </c>
    </row>
    <row r="78" spans="1:10">
      <c r="A78">
        <v>30</v>
      </c>
      <c r="B78" t="s">
        <v>115</v>
      </c>
      <c r="C78">
        <v>103.37</v>
      </c>
      <c r="D78" t="s">
        <v>134</v>
      </c>
      <c r="E78" t="s">
        <v>6</v>
      </c>
      <c r="F78" t="s">
        <v>8</v>
      </c>
      <c r="G78">
        <v>77</v>
      </c>
      <c r="H78">
        <v>53.370000000000005</v>
      </c>
      <c r="I78" t="s">
        <v>117</v>
      </c>
      <c r="J78">
        <v>6.4836401940000004</v>
      </c>
    </row>
    <row r="79" spans="1:10">
      <c r="A79">
        <v>40</v>
      </c>
      <c r="B79" t="s">
        <v>118</v>
      </c>
      <c r="C79">
        <v>95.56</v>
      </c>
      <c r="D79" t="s">
        <v>135</v>
      </c>
      <c r="E79" t="s">
        <v>6</v>
      </c>
      <c r="F79" t="s">
        <v>8</v>
      </c>
      <c r="G79">
        <v>78</v>
      </c>
      <c r="H79">
        <v>95.56</v>
      </c>
      <c r="I79" t="s">
        <v>117</v>
      </c>
      <c r="J79">
        <v>5.777675629</v>
      </c>
    </row>
    <row r="80" spans="1:10">
      <c r="A80">
        <v>50</v>
      </c>
      <c r="B80" t="s">
        <v>118</v>
      </c>
      <c r="C80">
        <v>77.069999999999993</v>
      </c>
      <c r="D80" t="s">
        <v>136</v>
      </c>
      <c r="E80" t="s">
        <v>6</v>
      </c>
      <c r="F80" t="s">
        <v>8</v>
      </c>
      <c r="G80">
        <v>79</v>
      </c>
      <c r="H80">
        <v>77.069999999999993</v>
      </c>
      <c r="I80" t="s">
        <v>117</v>
      </c>
      <c r="J80">
        <v>4.4600303969999997</v>
      </c>
    </row>
    <row r="81" spans="1:10">
      <c r="A81">
        <v>60</v>
      </c>
      <c r="B81" t="s">
        <v>118</v>
      </c>
      <c r="C81">
        <v>52.47</v>
      </c>
      <c r="D81" t="s">
        <v>137</v>
      </c>
      <c r="E81" t="s">
        <v>6</v>
      </c>
      <c r="F81" t="s">
        <v>8</v>
      </c>
      <c r="G81">
        <v>80</v>
      </c>
      <c r="H81">
        <v>52.47</v>
      </c>
      <c r="I81" t="s">
        <v>117</v>
      </c>
      <c r="J81">
        <v>4.2098932270000002</v>
      </c>
    </row>
    <row r="82" spans="1:10">
      <c r="A82">
        <v>10</v>
      </c>
      <c r="B82" t="s">
        <v>115</v>
      </c>
      <c r="C82">
        <v>144.57</v>
      </c>
      <c r="E82" t="s">
        <v>6</v>
      </c>
      <c r="F82" t="s">
        <v>8</v>
      </c>
      <c r="G82">
        <v>81</v>
      </c>
      <c r="H82">
        <v>94.57</v>
      </c>
      <c r="I82" t="s">
        <v>117</v>
      </c>
      <c r="J82">
        <v>13.493412019999999</v>
      </c>
    </row>
    <row r="83" spans="1:10">
      <c r="A83">
        <v>20</v>
      </c>
      <c r="B83" t="s">
        <v>115</v>
      </c>
      <c r="C83">
        <v>131.44999999999999</v>
      </c>
      <c r="E83" t="s">
        <v>6</v>
      </c>
      <c r="F83" t="s">
        <v>8</v>
      </c>
      <c r="G83">
        <v>82</v>
      </c>
      <c r="H83">
        <v>81.449999999999989</v>
      </c>
      <c r="I83" t="s">
        <v>117</v>
      </c>
      <c r="J83">
        <v>6.5622153279999997</v>
      </c>
    </row>
    <row r="84" spans="1:10">
      <c r="A84">
        <v>30</v>
      </c>
      <c r="B84" t="s">
        <v>115</v>
      </c>
      <c r="C84">
        <v>88.51</v>
      </c>
      <c r="E84" t="s">
        <v>6</v>
      </c>
      <c r="F84" t="s">
        <v>8</v>
      </c>
      <c r="G84">
        <v>83</v>
      </c>
      <c r="H84">
        <v>38.510000000000005</v>
      </c>
      <c r="I84" t="s">
        <v>117</v>
      </c>
      <c r="J84">
        <v>5.3493580820000002</v>
      </c>
    </row>
    <row r="85" spans="1:10">
      <c r="A85">
        <v>40</v>
      </c>
      <c r="B85" t="s">
        <v>118</v>
      </c>
      <c r="C85">
        <v>77.52</v>
      </c>
      <c r="E85" t="s">
        <v>6</v>
      </c>
      <c r="F85" t="s">
        <v>8</v>
      </c>
      <c r="G85">
        <v>84</v>
      </c>
      <c r="H85">
        <v>77.52</v>
      </c>
      <c r="I85" t="s">
        <v>117</v>
      </c>
      <c r="J85">
        <v>4.718671799</v>
      </c>
    </row>
    <row r="86" spans="1:10">
      <c r="A86">
        <v>50</v>
      </c>
      <c r="B86" t="s">
        <v>118</v>
      </c>
      <c r="C86">
        <v>79.48</v>
      </c>
      <c r="E86" t="s">
        <v>6</v>
      </c>
      <c r="F86" t="s">
        <v>8</v>
      </c>
      <c r="G86">
        <v>85</v>
      </c>
      <c r="H86">
        <v>79.48</v>
      </c>
      <c r="I86" t="s">
        <v>117</v>
      </c>
      <c r="J86">
        <v>5.2917675969999998</v>
      </c>
    </row>
    <row r="87" spans="1:10">
      <c r="A87">
        <v>60</v>
      </c>
      <c r="B87" t="s">
        <v>118</v>
      </c>
      <c r="C87">
        <v>73.92</v>
      </c>
      <c r="E87" t="s">
        <v>6</v>
      </c>
      <c r="F87" t="s">
        <v>8</v>
      </c>
      <c r="G87">
        <v>86</v>
      </c>
      <c r="H87">
        <v>73.92</v>
      </c>
      <c r="I87" t="s">
        <v>117</v>
      </c>
      <c r="J87">
        <v>6.1450176240000003</v>
      </c>
    </row>
    <row r="88" spans="1:10">
      <c r="A88">
        <v>10</v>
      </c>
      <c r="B88" t="s">
        <v>115</v>
      </c>
      <c r="C88">
        <v>149.94999999999999</v>
      </c>
      <c r="E88" t="s">
        <v>6</v>
      </c>
      <c r="F88" t="s">
        <v>8</v>
      </c>
      <c r="G88">
        <v>87</v>
      </c>
      <c r="H88">
        <v>99.949999999999989</v>
      </c>
      <c r="I88" t="s">
        <v>117</v>
      </c>
      <c r="J88">
        <v>13.35281086</v>
      </c>
    </row>
    <row r="89" spans="1:10">
      <c r="A89">
        <v>20</v>
      </c>
      <c r="B89" t="s">
        <v>115</v>
      </c>
      <c r="C89">
        <v>106.84</v>
      </c>
      <c r="E89" t="s">
        <v>6</v>
      </c>
      <c r="F89" t="s">
        <v>8</v>
      </c>
      <c r="G89">
        <v>88</v>
      </c>
      <c r="H89">
        <v>56.84</v>
      </c>
      <c r="I89" t="s">
        <v>117</v>
      </c>
      <c r="J89">
        <v>9.9682035449999997</v>
      </c>
    </row>
    <row r="90" spans="1:10">
      <c r="A90">
        <v>30</v>
      </c>
      <c r="B90" t="s">
        <v>115</v>
      </c>
      <c r="C90">
        <v>76.209999999999994</v>
      </c>
      <c r="E90" t="s">
        <v>6</v>
      </c>
      <c r="F90" t="s">
        <v>8</v>
      </c>
      <c r="G90">
        <v>89</v>
      </c>
      <c r="H90">
        <v>26.209999999999994</v>
      </c>
      <c r="I90" t="s">
        <v>117</v>
      </c>
      <c r="J90">
        <v>4.7354254720000002</v>
      </c>
    </row>
    <row r="91" spans="1:10">
      <c r="A91">
        <v>40</v>
      </c>
      <c r="B91" t="s">
        <v>118</v>
      </c>
      <c r="C91">
        <v>68.86</v>
      </c>
      <c r="E91" t="s">
        <v>6</v>
      </c>
      <c r="F91" t="s">
        <v>8</v>
      </c>
      <c r="G91">
        <v>90</v>
      </c>
      <c r="H91">
        <v>68.86</v>
      </c>
      <c r="I91" t="s">
        <v>117</v>
      </c>
      <c r="J91">
        <v>6.3743796350000004</v>
      </c>
    </row>
    <row r="92" spans="1:10">
      <c r="A92">
        <v>50</v>
      </c>
      <c r="B92" t="s">
        <v>118</v>
      </c>
      <c r="C92">
        <v>65.11</v>
      </c>
      <c r="E92" t="s">
        <v>6</v>
      </c>
      <c r="F92" t="s">
        <v>8</v>
      </c>
      <c r="G92">
        <v>91</v>
      </c>
      <c r="H92">
        <v>65.11</v>
      </c>
      <c r="I92" t="s">
        <v>117</v>
      </c>
      <c r="J92">
        <v>4.982828617</v>
      </c>
    </row>
    <row r="93" spans="1:10">
      <c r="A93">
        <v>60</v>
      </c>
      <c r="B93" t="s">
        <v>118</v>
      </c>
      <c r="C93">
        <v>61.54</v>
      </c>
      <c r="E93" t="s">
        <v>6</v>
      </c>
      <c r="F93" t="s">
        <v>8</v>
      </c>
      <c r="G93">
        <v>92</v>
      </c>
      <c r="H93">
        <v>61.54</v>
      </c>
      <c r="I93" t="s">
        <v>117</v>
      </c>
      <c r="J93">
        <v>4.6144003868103001</v>
      </c>
    </row>
    <row r="94" spans="1:10">
      <c r="A94">
        <v>0</v>
      </c>
      <c r="B94" t="s">
        <v>121</v>
      </c>
      <c r="D94" t="s">
        <v>138</v>
      </c>
      <c r="E94" t="s">
        <v>6</v>
      </c>
      <c r="F94" t="s">
        <v>8</v>
      </c>
      <c r="G94">
        <v>93</v>
      </c>
    </row>
    <row r="95" spans="1:10">
      <c r="A95">
        <v>10</v>
      </c>
      <c r="B95" t="s">
        <v>115</v>
      </c>
      <c r="C95">
        <v>121.28</v>
      </c>
      <c r="D95" t="s">
        <v>139</v>
      </c>
      <c r="E95" t="s">
        <v>6</v>
      </c>
      <c r="F95" t="s">
        <v>7</v>
      </c>
      <c r="G95">
        <v>94</v>
      </c>
      <c r="H95">
        <v>71.28</v>
      </c>
      <c r="I95" t="s">
        <v>117</v>
      </c>
      <c r="J95">
        <v>8.8314485549926793</v>
      </c>
    </row>
    <row r="96" spans="1:10">
      <c r="A96">
        <v>20</v>
      </c>
      <c r="B96" t="s">
        <v>115</v>
      </c>
      <c r="C96">
        <v>112.73</v>
      </c>
      <c r="D96" t="s">
        <v>140</v>
      </c>
      <c r="E96" t="s">
        <v>6</v>
      </c>
      <c r="F96" t="s">
        <v>7</v>
      </c>
      <c r="G96">
        <v>95</v>
      </c>
      <c r="H96">
        <v>62.730000000000004</v>
      </c>
      <c r="I96" t="s">
        <v>117</v>
      </c>
      <c r="J96">
        <v>6.8318367004394531</v>
      </c>
    </row>
    <row r="97" spans="1:10">
      <c r="A97">
        <v>30</v>
      </c>
      <c r="B97" t="s">
        <v>115</v>
      </c>
      <c r="C97">
        <v>78.88</v>
      </c>
      <c r="D97" t="s">
        <v>141</v>
      </c>
      <c r="E97" t="s">
        <v>6</v>
      </c>
      <c r="F97" t="s">
        <v>7</v>
      </c>
      <c r="G97">
        <v>96</v>
      </c>
      <c r="H97">
        <v>28.879999999999995</v>
      </c>
      <c r="I97" t="s">
        <v>117</v>
      </c>
      <c r="J97">
        <v>6.5007557868957502</v>
      </c>
    </row>
    <row r="98" spans="1:10">
      <c r="A98">
        <v>40</v>
      </c>
      <c r="B98" t="s">
        <v>118</v>
      </c>
      <c r="C98">
        <v>92.3</v>
      </c>
      <c r="D98" t="s">
        <v>142</v>
      </c>
      <c r="E98" t="s">
        <v>6</v>
      </c>
      <c r="F98" t="s">
        <v>7</v>
      </c>
      <c r="G98">
        <v>97</v>
      </c>
      <c r="H98">
        <v>92.3</v>
      </c>
      <c r="I98" t="s">
        <v>117</v>
      </c>
      <c r="J98">
        <v>5.30181837081909</v>
      </c>
    </row>
    <row r="99" spans="1:10">
      <c r="A99">
        <v>50</v>
      </c>
      <c r="B99" t="s">
        <v>118</v>
      </c>
      <c r="C99">
        <v>91.93</v>
      </c>
      <c r="D99" t="s">
        <v>142</v>
      </c>
      <c r="E99" t="s">
        <v>6</v>
      </c>
      <c r="F99" t="s">
        <v>7</v>
      </c>
      <c r="G99">
        <v>98</v>
      </c>
      <c r="H99">
        <v>91.93</v>
      </c>
      <c r="I99" t="s">
        <v>117</v>
      </c>
      <c r="J99">
        <v>5.7307834625244096</v>
      </c>
    </row>
    <row r="100" spans="1:10">
      <c r="A100">
        <v>60</v>
      </c>
      <c r="B100" t="s">
        <v>118</v>
      </c>
      <c r="C100">
        <v>74.489999999999995</v>
      </c>
      <c r="D100" t="s">
        <v>143</v>
      </c>
      <c r="E100" t="s">
        <v>6</v>
      </c>
      <c r="F100" t="s">
        <v>7</v>
      </c>
      <c r="G100">
        <v>99</v>
      </c>
      <c r="H100">
        <v>74.489999999999995</v>
      </c>
      <c r="I100" t="s">
        <v>117</v>
      </c>
      <c r="J100">
        <v>5.5026764869689897</v>
      </c>
    </row>
    <row r="101" spans="1:10">
      <c r="A101">
        <v>10</v>
      </c>
      <c r="B101" t="s">
        <v>115</v>
      </c>
      <c r="C101">
        <v>100.95</v>
      </c>
      <c r="E101" t="s">
        <v>6</v>
      </c>
      <c r="F101" t="s">
        <v>7</v>
      </c>
      <c r="G101">
        <v>100</v>
      </c>
      <c r="H101">
        <v>50.95</v>
      </c>
      <c r="I101" t="s">
        <v>117</v>
      </c>
      <c r="J101">
        <v>8.6051235198974592</v>
      </c>
    </row>
    <row r="102" spans="1:10">
      <c r="A102">
        <v>20</v>
      </c>
      <c r="B102" t="s">
        <v>115</v>
      </c>
      <c r="C102">
        <v>120.65</v>
      </c>
      <c r="E102" t="s">
        <v>6</v>
      </c>
      <c r="F102" t="s">
        <v>7</v>
      </c>
      <c r="G102">
        <v>101</v>
      </c>
      <c r="H102">
        <v>70.650000000000006</v>
      </c>
      <c r="I102" t="s">
        <v>117</v>
      </c>
      <c r="J102">
        <v>9.1020326614379901</v>
      </c>
    </row>
    <row r="103" spans="1:10">
      <c r="A103">
        <v>30</v>
      </c>
      <c r="B103" t="s">
        <v>115</v>
      </c>
      <c r="C103">
        <v>93.8</v>
      </c>
      <c r="E103" t="s">
        <v>6</v>
      </c>
      <c r="F103" t="s">
        <v>7</v>
      </c>
      <c r="G103">
        <v>102</v>
      </c>
      <c r="H103">
        <v>43.8</v>
      </c>
      <c r="I103" t="s">
        <v>117</v>
      </c>
      <c r="J103">
        <v>8.0152063369750994</v>
      </c>
    </row>
    <row r="104" spans="1:10">
      <c r="A104">
        <v>40</v>
      </c>
      <c r="B104" t="s">
        <v>118</v>
      </c>
      <c r="C104">
        <v>65.95</v>
      </c>
      <c r="E104" t="s">
        <v>6</v>
      </c>
      <c r="F104" t="s">
        <v>7</v>
      </c>
      <c r="G104">
        <v>103</v>
      </c>
      <c r="H104">
        <v>65.95</v>
      </c>
      <c r="I104" t="s">
        <v>117</v>
      </c>
      <c r="J104">
        <v>6.2251915931701696</v>
      </c>
    </row>
    <row r="105" spans="1:10">
      <c r="A105">
        <v>50</v>
      </c>
      <c r="B105" t="s">
        <v>118</v>
      </c>
      <c r="C105">
        <v>73.13</v>
      </c>
      <c r="E105" t="s">
        <v>6</v>
      </c>
      <c r="F105" t="s">
        <v>7</v>
      </c>
      <c r="G105">
        <v>104</v>
      </c>
      <c r="H105">
        <v>73.13</v>
      </c>
      <c r="I105" t="s">
        <v>117</v>
      </c>
      <c r="J105">
        <v>5.8064622879028303</v>
      </c>
    </row>
    <row r="106" spans="1:10">
      <c r="A106">
        <v>60</v>
      </c>
      <c r="B106" t="s">
        <v>118</v>
      </c>
      <c r="C106">
        <v>70.209999999999994</v>
      </c>
      <c r="E106" t="s">
        <v>6</v>
      </c>
      <c r="F106" t="s">
        <v>7</v>
      </c>
      <c r="G106">
        <v>105</v>
      </c>
      <c r="H106">
        <v>70.209999999999994</v>
      </c>
      <c r="I106" t="s">
        <v>117</v>
      </c>
      <c r="J106">
        <v>5.77335405349731</v>
      </c>
    </row>
    <row r="107" spans="1:10">
      <c r="A107">
        <v>10</v>
      </c>
      <c r="B107" t="s">
        <v>115</v>
      </c>
      <c r="C107">
        <v>113.07</v>
      </c>
      <c r="E107" t="s">
        <v>6</v>
      </c>
      <c r="F107" t="s">
        <v>7</v>
      </c>
      <c r="G107">
        <v>106</v>
      </c>
      <c r="H107">
        <v>63.069999999999993</v>
      </c>
      <c r="I107" t="s">
        <v>117</v>
      </c>
      <c r="J107">
        <v>9.2898683547973597</v>
      </c>
    </row>
    <row r="108" spans="1:10">
      <c r="A108">
        <v>20</v>
      </c>
      <c r="B108" t="s">
        <v>115</v>
      </c>
      <c r="C108">
        <v>121.73</v>
      </c>
      <c r="E108" t="s">
        <v>6</v>
      </c>
      <c r="F108" t="s">
        <v>7</v>
      </c>
      <c r="G108">
        <v>107</v>
      </c>
      <c r="H108">
        <v>71.73</v>
      </c>
      <c r="I108" t="s">
        <v>117</v>
      </c>
      <c r="J108">
        <v>9.2742547988891602</v>
      </c>
    </row>
    <row r="109" spans="1:10">
      <c r="A109">
        <v>30</v>
      </c>
      <c r="B109" t="s">
        <v>115</v>
      </c>
      <c r="C109">
        <v>105.76</v>
      </c>
      <c r="E109" t="s">
        <v>6</v>
      </c>
      <c r="F109" t="s">
        <v>7</v>
      </c>
      <c r="G109">
        <v>108</v>
      </c>
      <c r="H109">
        <v>55.760000000000005</v>
      </c>
      <c r="I109" t="s">
        <v>117</v>
      </c>
      <c r="J109">
        <v>7.9581060409545898</v>
      </c>
    </row>
    <row r="110" spans="1:10">
      <c r="A110">
        <v>40</v>
      </c>
      <c r="B110" t="s">
        <v>118</v>
      </c>
      <c r="C110">
        <v>73.63</v>
      </c>
      <c r="E110" t="s">
        <v>6</v>
      </c>
      <c r="F110" t="s">
        <v>7</v>
      </c>
      <c r="G110">
        <v>109</v>
      </c>
      <c r="H110">
        <v>73.63</v>
      </c>
      <c r="I110" t="s">
        <v>117</v>
      </c>
      <c r="J110">
        <v>8.2336368560790998</v>
      </c>
    </row>
    <row r="111" spans="1:10">
      <c r="A111">
        <v>50</v>
      </c>
      <c r="B111" t="s">
        <v>118</v>
      </c>
      <c r="C111">
        <v>59.8</v>
      </c>
      <c r="E111" t="s">
        <v>6</v>
      </c>
      <c r="F111" t="s">
        <v>7</v>
      </c>
      <c r="G111">
        <v>110</v>
      </c>
      <c r="H111">
        <v>59.8</v>
      </c>
      <c r="I111" t="s">
        <v>117</v>
      </c>
      <c r="J111">
        <v>7.4391312599182129</v>
      </c>
    </row>
    <row r="112" spans="1:10">
      <c r="A112">
        <v>60</v>
      </c>
      <c r="B112" t="s">
        <v>118</v>
      </c>
      <c r="C112">
        <v>52.46</v>
      </c>
      <c r="E112" t="s">
        <v>6</v>
      </c>
      <c r="F112" t="s">
        <v>7</v>
      </c>
      <c r="G112">
        <v>111</v>
      </c>
      <c r="H112">
        <v>52.46</v>
      </c>
      <c r="I112" t="s">
        <v>117</v>
      </c>
      <c r="J112">
        <v>7.5706534385681197</v>
      </c>
    </row>
    <row r="113" spans="1:10">
      <c r="A113">
        <v>0</v>
      </c>
      <c r="B113" t="s">
        <v>121</v>
      </c>
      <c r="D113" t="s">
        <v>144</v>
      </c>
      <c r="E113" t="s">
        <v>6</v>
      </c>
      <c r="F113" t="s">
        <v>7</v>
      </c>
      <c r="G113">
        <v>112</v>
      </c>
    </row>
    <row r="114" spans="1:10">
      <c r="A114">
        <v>10</v>
      </c>
      <c r="B114" t="s">
        <v>115</v>
      </c>
      <c r="C114">
        <v>127.7</v>
      </c>
      <c r="D114" t="s">
        <v>145</v>
      </c>
      <c r="E114" t="s">
        <v>6</v>
      </c>
      <c r="F114" t="s">
        <v>3</v>
      </c>
      <c r="G114">
        <v>113</v>
      </c>
      <c r="H114">
        <v>77.7</v>
      </c>
      <c r="I114" t="s">
        <v>117</v>
      </c>
      <c r="J114">
        <v>4.3674902915954599</v>
      </c>
    </row>
    <row r="115" spans="1:10">
      <c r="A115">
        <v>20</v>
      </c>
      <c r="B115" t="s">
        <v>146</v>
      </c>
      <c r="C115">
        <v>127.33</v>
      </c>
      <c r="D115" t="s">
        <v>147</v>
      </c>
      <c r="E115" t="s">
        <v>6</v>
      </c>
      <c r="F115" t="s">
        <v>3</v>
      </c>
      <c r="G115">
        <v>114</v>
      </c>
      <c r="H115">
        <v>77.33</v>
      </c>
      <c r="I115" t="s">
        <v>117</v>
      </c>
      <c r="J115">
        <v>3.30130887031555</v>
      </c>
    </row>
    <row r="116" spans="1:10">
      <c r="A116">
        <v>30</v>
      </c>
      <c r="B116" t="s">
        <v>146</v>
      </c>
      <c r="C116">
        <v>156.84</v>
      </c>
      <c r="D116" t="s">
        <v>147</v>
      </c>
      <c r="E116" t="s">
        <v>6</v>
      </c>
      <c r="F116" t="s">
        <v>3</v>
      </c>
      <c r="G116">
        <v>115</v>
      </c>
      <c r="H116">
        <v>106.84</v>
      </c>
      <c r="I116" t="s">
        <v>117</v>
      </c>
      <c r="J116">
        <v>3.1004235744476301</v>
      </c>
    </row>
    <row r="117" spans="1:10">
      <c r="A117">
        <v>40</v>
      </c>
      <c r="B117" t="s">
        <v>146</v>
      </c>
      <c r="C117">
        <v>90.24</v>
      </c>
      <c r="D117" t="s">
        <v>147</v>
      </c>
      <c r="E117" t="s">
        <v>6</v>
      </c>
      <c r="F117" t="s">
        <v>3</v>
      </c>
      <c r="G117">
        <v>116</v>
      </c>
      <c r="H117">
        <v>90.24</v>
      </c>
      <c r="I117" t="s">
        <v>117</v>
      </c>
      <c r="J117">
        <v>2.06258225440979</v>
      </c>
    </row>
    <row r="118" spans="1:10">
      <c r="A118">
        <v>50</v>
      </c>
      <c r="B118" t="s">
        <v>129</v>
      </c>
      <c r="C118">
        <v>106.25</v>
      </c>
      <c r="D118" t="s">
        <v>148</v>
      </c>
      <c r="E118" t="s">
        <v>6</v>
      </c>
      <c r="F118" t="s">
        <v>3</v>
      </c>
      <c r="G118">
        <v>117</v>
      </c>
      <c r="H118">
        <v>106.25</v>
      </c>
      <c r="I118" t="s">
        <v>117</v>
      </c>
      <c r="J118">
        <v>1.38064348697662</v>
      </c>
    </row>
    <row r="119" spans="1:10">
      <c r="A119">
        <v>60</v>
      </c>
      <c r="B119" t="s">
        <v>129</v>
      </c>
      <c r="C119">
        <v>116.26</v>
      </c>
      <c r="D119" t="s">
        <v>148</v>
      </c>
      <c r="E119" t="s">
        <v>6</v>
      </c>
      <c r="F119" t="s">
        <v>3</v>
      </c>
      <c r="G119">
        <v>118</v>
      </c>
      <c r="H119">
        <v>116.26</v>
      </c>
      <c r="I119" t="s">
        <v>117</v>
      </c>
      <c r="J119">
        <v>1.2509857416153001</v>
      </c>
    </row>
    <row r="120" spans="1:10">
      <c r="A120">
        <v>70</v>
      </c>
      <c r="B120" t="s">
        <v>129</v>
      </c>
      <c r="C120">
        <v>76.959999999999994</v>
      </c>
      <c r="D120" t="s">
        <v>149</v>
      </c>
      <c r="E120" t="s">
        <v>6</v>
      </c>
      <c r="F120" t="s">
        <v>3</v>
      </c>
      <c r="G120">
        <v>119</v>
      </c>
      <c r="H120">
        <v>76.959999999999994</v>
      </c>
      <c r="I120" t="s">
        <v>117</v>
      </c>
      <c r="J120">
        <v>0.85396122932434104</v>
      </c>
    </row>
    <row r="121" spans="1:10">
      <c r="A121">
        <v>80</v>
      </c>
      <c r="B121" t="s">
        <v>129</v>
      </c>
      <c r="C121">
        <v>110.23</v>
      </c>
      <c r="D121" t="s">
        <v>149</v>
      </c>
      <c r="E121" t="s">
        <v>6</v>
      </c>
      <c r="F121" t="s">
        <v>3</v>
      </c>
      <c r="G121">
        <v>120</v>
      </c>
      <c r="H121">
        <v>110.23</v>
      </c>
      <c r="I121" t="s">
        <v>117</v>
      </c>
      <c r="J121">
        <v>0.72508758306503296</v>
      </c>
    </row>
    <row r="122" spans="1:10">
      <c r="A122">
        <v>10</v>
      </c>
      <c r="B122" t="s">
        <v>115</v>
      </c>
      <c r="C122">
        <v>145.43</v>
      </c>
      <c r="D122" t="s">
        <v>150</v>
      </c>
      <c r="E122" t="s">
        <v>6</v>
      </c>
      <c r="F122" t="s">
        <v>3</v>
      </c>
      <c r="G122">
        <v>121</v>
      </c>
      <c r="H122">
        <v>95.43</v>
      </c>
      <c r="I122" t="s">
        <v>117</v>
      </c>
      <c r="J122">
        <v>4.7591681480407697</v>
      </c>
    </row>
    <row r="123" spans="1:10">
      <c r="A123">
        <v>20</v>
      </c>
      <c r="B123" t="s">
        <v>146</v>
      </c>
      <c r="C123">
        <v>169.57</v>
      </c>
      <c r="E123" t="s">
        <v>6</v>
      </c>
      <c r="F123" t="s">
        <v>3</v>
      </c>
      <c r="G123">
        <v>122</v>
      </c>
      <c r="H123">
        <v>119.57</v>
      </c>
      <c r="I123" t="s">
        <v>117</v>
      </c>
      <c r="J123">
        <v>2.86046361923218</v>
      </c>
    </row>
    <row r="124" spans="1:10">
      <c r="A124">
        <v>30</v>
      </c>
      <c r="B124" t="s">
        <v>146</v>
      </c>
      <c r="C124">
        <v>150.55000000000001</v>
      </c>
      <c r="E124" t="s">
        <v>6</v>
      </c>
      <c r="F124" t="s">
        <v>3</v>
      </c>
      <c r="G124">
        <v>123</v>
      </c>
      <c r="H124">
        <v>100.55000000000001</v>
      </c>
      <c r="I124" t="s">
        <v>117</v>
      </c>
      <c r="J124">
        <v>2.3459098339080802</v>
      </c>
    </row>
    <row r="125" spans="1:10">
      <c r="A125">
        <v>40</v>
      </c>
      <c r="B125" t="s">
        <v>146</v>
      </c>
      <c r="C125">
        <v>112.21</v>
      </c>
      <c r="E125" t="s">
        <v>6</v>
      </c>
      <c r="F125" t="s">
        <v>3</v>
      </c>
      <c r="G125">
        <v>124</v>
      </c>
      <c r="H125">
        <v>112.21</v>
      </c>
      <c r="I125" t="s">
        <v>117</v>
      </c>
      <c r="J125">
        <v>1.57890176773071</v>
      </c>
    </row>
    <row r="126" spans="1:10">
      <c r="A126">
        <v>50</v>
      </c>
      <c r="B126" t="s">
        <v>129</v>
      </c>
      <c r="C126">
        <v>118.03</v>
      </c>
      <c r="D126" t="s">
        <v>151</v>
      </c>
      <c r="E126" t="s">
        <v>6</v>
      </c>
      <c r="F126" t="s">
        <v>3</v>
      </c>
      <c r="G126">
        <v>125</v>
      </c>
      <c r="H126">
        <v>118.03</v>
      </c>
      <c r="I126" t="s">
        <v>117</v>
      </c>
      <c r="J126">
        <v>1.2663769721984901</v>
      </c>
    </row>
    <row r="127" spans="1:10">
      <c r="A127">
        <v>60</v>
      </c>
      <c r="B127" t="s">
        <v>129</v>
      </c>
      <c r="C127">
        <v>120.4</v>
      </c>
      <c r="D127" t="s">
        <v>151</v>
      </c>
      <c r="E127" t="s">
        <v>6</v>
      </c>
      <c r="F127" t="s">
        <v>3</v>
      </c>
      <c r="G127">
        <v>126</v>
      </c>
      <c r="H127">
        <v>120.4</v>
      </c>
      <c r="I127" t="s">
        <v>117</v>
      </c>
      <c r="J127">
        <v>1.1878889401753734</v>
      </c>
    </row>
    <row r="128" spans="1:10">
      <c r="A128">
        <v>70</v>
      </c>
      <c r="B128" t="s">
        <v>129</v>
      </c>
      <c r="C128">
        <v>104.37</v>
      </c>
      <c r="D128" t="s">
        <v>151</v>
      </c>
      <c r="E128" t="s">
        <v>6</v>
      </c>
      <c r="F128" t="s">
        <v>3</v>
      </c>
      <c r="G128">
        <v>127</v>
      </c>
      <c r="H128">
        <v>104.37</v>
      </c>
      <c r="I128" t="s">
        <v>117</v>
      </c>
      <c r="J128">
        <v>0.94753056764602706</v>
      </c>
    </row>
    <row r="129" spans="1:10">
      <c r="A129">
        <v>80</v>
      </c>
      <c r="B129" t="s">
        <v>129</v>
      </c>
      <c r="C129">
        <v>110.23</v>
      </c>
      <c r="D129" t="s">
        <v>151</v>
      </c>
      <c r="E129" t="s">
        <v>6</v>
      </c>
      <c r="F129" t="s">
        <v>3</v>
      </c>
      <c r="G129">
        <v>128</v>
      </c>
      <c r="H129">
        <v>110.23</v>
      </c>
      <c r="I129" t="s">
        <v>117</v>
      </c>
      <c r="J129">
        <v>0.73036521673202504</v>
      </c>
    </row>
    <row r="130" spans="1:10">
      <c r="A130">
        <v>10</v>
      </c>
      <c r="B130" t="s">
        <v>115</v>
      </c>
      <c r="C130">
        <v>146.4</v>
      </c>
      <c r="D130" t="s">
        <v>152</v>
      </c>
      <c r="E130" t="s">
        <v>6</v>
      </c>
      <c r="F130" t="s">
        <v>3</v>
      </c>
      <c r="G130">
        <v>129</v>
      </c>
      <c r="H130">
        <v>96.4</v>
      </c>
      <c r="I130" t="s">
        <v>117</v>
      </c>
      <c r="J130">
        <v>4.8204493522643999</v>
      </c>
    </row>
    <row r="131" spans="1:10">
      <c r="A131">
        <v>20</v>
      </c>
      <c r="B131" t="s">
        <v>146</v>
      </c>
      <c r="C131">
        <v>142.69</v>
      </c>
      <c r="E131" t="s">
        <v>6</v>
      </c>
      <c r="F131" t="s">
        <v>3</v>
      </c>
      <c r="G131">
        <v>130</v>
      </c>
      <c r="H131">
        <v>92.69</v>
      </c>
      <c r="I131" t="s">
        <v>117</v>
      </c>
      <c r="J131">
        <v>3.1683566570282</v>
      </c>
    </row>
    <row r="132" spans="1:10">
      <c r="A132">
        <v>30</v>
      </c>
      <c r="B132" t="s">
        <v>146</v>
      </c>
      <c r="C132">
        <v>149.63999999999999</v>
      </c>
      <c r="E132" t="s">
        <v>6</v>
      </c>
      <c r="F132" t="s">
        <v>3</v>
      </c>
      <c r="G132">
        <v>131</v>
      </c>
      <c r="H132">
        <v>99.639999999999986</v>
      </c>
      <c r="I132" t="s">
        <v>117</v>
      </c>
      <c r="J132">
        <v>1.3562932014465301</v>
      </c>
    </row>
    <row r="133" spans="1:10">
      <c r="A133">
        <v>40</v>
      </c>
      <c r="B133" t="s">
        <v>146</v>
      </c>
      <c r="C133">
        <v>105.48</v>
      </c>
      <c r="E133" t="s">
        <v>6</v>
      </c>
      <c r="F133" t="s">
        <v>3</v>
      </c>
      <c r="G133">
        <v>132</v>
      </c>
      <c r="H133">
        <v>105.48</v>
      </c>
      <c r="I133" t="s">
        <v>117</v>
      </c>
      <c r="J133">
        <v>0.75957310199737504</v>
      </c>
    </row>
    <row r="134" spans="1:10">
      <c r="A134">
        <v>50</v>
      </c>
      <c r="B134" t="s">
        <v>129</v>
      </c>
      <c r="C134">
        <v>82.74</v>
      </c>
      <c r="D134" t="s">
        <v>151</v>
      </c>
      <c r="E134" t="s">
        <v>6</v>
      </c>
      <c r="F134" t="s">
        <v>3</v>
      </c>
      <c r="G134">
        <v>133</v>
      </c>
      <c r="H134">
        <v>82.74</v>
      </c>
      <c r="I134" t="s">
        <v>117</v>
      </c>
      <c r="J134">
        <v>0.94589412212371804</v>
      </c>
    </row>
    <row r="135" spans="1:10">
      <c r="A135">
        <v>60</v>
      </c>
      <c r="B135" t="s">
        <v>129</v>
      </c>
      <c r="C135">
        <v>107.02</v>
      </c>
      <c r="D135" t="s">
        <v>151</v>
      </c>
      <c r="E135" t="s">
        <v>6</v>
      </c>
      <c r="F135" t="s">
        <v>3</v>
      </c>
      <c r="G135">
        <v>134</v>
      </c>
      <c r="H135">
        <v>107.02</v>
      </c>
      <c r="I135" t="s">
        <v>117</v>
      </c>
      <c r="J135">
        <v>2.5285441875457799</v>
      </c>
    </row>
    <row r="136" spans="1:10">
      <c r="A136">
        <v>70</v>
      </c>
      <c r="B136" t="s">
        <v>129</v>
      </c>
      <c r="C136">
        <v>74.959999999999994</v>
      </c>
      <c r="D136" t="s">
        <v>151</v>
      </c>
      <c r="E136" t="s">
        <v>6</v>
      </c>
      <c r="F136" t="s">
        <v>3</v>
      </c>
      <c r="G136">
        <v>135</v>
      </c>
      <c r="H136">
        <v>74.959999999999994</v>
      </c>
      <c r="I136" t="s">
        <v>117</v>
      </c>
      <c r="J136">
        <v>1.3318567276001001</v>
      </c>
    </row>
    <row r="137" spans="1:10">
      <c r="A137">
        <v>80</v>
      </c>
      <c r="B137" t="s">
        <v>129</v>
      </c>
      <c r="C137">
        <v>85.42</v>
      </c>
      <c r="D137" t="s">
        <v>151</v>
      </c>
      <c r="E137" t="s">
        <v>6</v>
      </c>
      <c r="F137" t="s">
        <v>3</v>
      </c>
      <c r="G137">
        <v>136</v>
      </c>
      <c r="H137">
        <v>85.42</v>
      </c>
      <c r="I137" t="s">
        <v>117</v>
      </c>
      <c r="J137">
        <v>0.491810142993927</v>
      </c>
    </row>
    <row r="138" spans="1:10">
      <c r="A138">
        <v>0</v>
      </c>
      <c r="B138" t="s">
        <v>121</v>
      </c>
      <c r="D138" t="s">
        <v>153</v>
      </c>
      <c r="E138" t="s">
        <v>6</v>
      </c>
      <c r="F138" t="s">
        <v>3</v>
      </c>
      <c r="G138">
        <v>137</v>
      </c>
    </row>
    <row r="139" spans="1:10">
      <c r="A139">
        <v>10</v>
      </c>
      <c r="B139" t="s">
        <v>154</v>
      </c>
      <c r="C139">
        <v>73.930000000000007</v>
      </c>
      <c r="D139" t="s">
        <v>155</v>
      </c>
      <c r="E139" t="s">
        <v>5</v>
      </c>
      <c r="F139" t="s">
        <v>8</v>
      </c>
      <c r="G139">
        <v>138</v>
      </c>
      <c r="H139">
        <v>28.930000000000007</v>
      </c>
      <c r="I139" t="s">
        <v>117</v>
      </c>
      <c r="J139">
        <v>3.9140474796295202</v>
      </c>
    </row>
    <row r="140" spans="1:10">
      <c r="A140">
        <v>20</v>
      </c>
      <c r="B140" t="s">
        <v>156</v>
      </c>
      <c r="C140">
        <v>57.02</v>
      </c>
      <c r="D140" t="s">
        <v>157</v>
      </c>
      <c r="E140" t="s">
        <v>5</v>
      </c>
      <c r="F140" t="s">
        <v>8</v>
      </c>
      <c r="G140">
        <v>139</v>
      </c>
      <c r="H140">
        <v>27.020000000000003</v>
      </c>
      <c r="I140" t="s">
        <v>117</v>
      </c>
      <c r="J140">
        <v>1.80542075634003</v>
      </c>
    </row>
    <row r="141" spans="1:10">
      <c r="A141">
        <v>30</v>
      </c>
      <c r="B141" t="s">
        <v>156</v>
      </c>
      <c r="C141">
        <v>71.22</v>
      </c>
      <c r="D141" t="s">
        <v>158</v>
      </c>
      <c r="E141" t="s">
        <v>5</v>
      </c>
      <c r="F141" t="s">
        <v>8</v>
      </c>
      <c r="G141">
        <v>140</v>
      </c>
      <c r="H141">
        <v>31.22</v>
      </c>
      <c r="I141" t="s">
        <v>117</v>
      </c>
      <c r="J141">
        <v>1.62672543525696</v>
      </c>
    </row>
    <row r="142" spans="1:10">
      <c r="A142">
        <v>40</v>
      </c>
      <c r="B142" t="s">
        <v>159</v>
      </c>
      <c r="C142">
        <v>73.98</v>
      </c>
      <c r="D142" t="s">
        <v>160</v>
      </c>
      <c r="E142" t="s">
        <v>5</v>
      </c>
      <c r="F142" t="s">
        <v>8</v>
      </c>
      <c r="G142">
        <v>141</v>
      </c>
      <c r="H142">
        <v>73.98</v>
      </c>
      <c r="I142" t="s">
        <v>117</v>
      </c>
      <c r="J142">
        <v>2.04806733131409</v>
      </c>
    </row>
    <row r="143" spans="1:10">
      <c r="A143">
        <v>50</v>
      </c>
      <c r="B143" t="s">
        <v>159</v>
      </c>
      <c r="C143">
        <v>82.13</v>
      </c>
      <c r="D143" t="s">
        <v>160</v>
      </c>
      <c r="E143" t="s">
        <v>5</v>
      </c>
      <c r="F143" t="s">
        <v>8</v>
      </c>
      <c r="G143">
        <v>142</v>
      </c>
      <c r="H143">
        <v>82.13</v>
      </c>
      <c r="I143" t="s">
        <v>117</v>
      </c>
      <c r="J143">
        <v>1.4449605147043865</v>
      </c>
    </row>
    <row r="144" spans="1:10">
      <c r="A144">
        <v>60</v>
      </c>
      <c r="B144" t="s">
        <v>159</v>
      </c>
      <c r="C144">
        <v>70.13</v>
      </c>
      <c r="D144" t="s">
        <v>161</v>
      </c>
      <c r="E144" t="s">
        <v>5</v>
      </c>
      <c r="F144" t="s">
        <v>8</v>
      </c>
      <c r="G144">
        <v>143</v>
      </c>
      <c r="H144">
        <v>70.13</v>
      </c>
      <c r="I144" t="s">
        <v>117</v>
      </c>
      <c r="J144">
        <v>1.5049867630004901</v>
      </c>
    </row>
    <row r="145" spans="1:10">
      <c r="A145">
        <v>70</v>
      </c>
      <c r="B145" t="s">
        <v>159</v>
      </c>
      <c r="C145">
        <v>81.95</v>
      </c>
      <c r="D145" t="s">
        <v>162</v>
      </c>
      <c r="E145" t="s">
        <v>5</v>
      </c>
      <c r="F145" t="s">
        <v>8</v>
      </c>
      <c r="G145">
        <v>144</v>
      </c>
      <c r="H145">
        <v>81.95</v>
      </c>
      <c r="I145" t="s">
        <v>117</v>
      </c>
      <c r="J145">
        <v>1.09807896614075</v>
      </c>
    </row>
    <row r="146" spans="1:10">
      <c r="A146">
        <v>10</v>
      </c>
      <c r="B146" t="s">
        <v>154</v>
      </c>
      <c r="C146">
        <v>88.85</v>
      </c>
      <c r="E146" t="s">
        <v>5</v>
      </c>
      <c r="F146" t="s">
        <v>8</v>
      </c>
      <c r="G146">
        <v>145</v>
      </c>
      <c r="H146">
        <v>43.849999999999994</v>
      </c>
      <c r="I146" t="s">
        <v>117</v>
      </c>
      <c r="J146">
        <v>1.16053318977356</v>
      </c>
    </row>
    <row r="147" spans="1:10">
      <c r="A147">
        <v>20</v>
      </c>
      <c r="B147" t="s">
        <v>156</v>
      </c>
      <c r="C147">
        <v>90.92</v>
      </c>
      <c r="E147" t="s">
        <v>5</v>
      </c>
      <c r="F147" t="s">
        <v>8</v>
      </c>
      <c r="G147">
        <v>146</v>
      </c>
      <c r="H147">
        <v>60.92</v>
      </c>
      <c r="I147" t="s">
        <v>117</v>
      </c>
      <c r="J147">
        <v>1.4898114204406701</v>
      </c>
    </row>
    <row r="148" spans="1:10">
      <c r="A148">
        <v>30</v>
      </c>
      <c r="B148" t="s">
        <v>156</v>
      </c>
      <c r="C148">
        <v>70.78</v>
      </c>
      <c r="E148" t="s">
        <v>5</v>
      </c>
      <c r="F148" t="s">
        <v>8</v>
      </c>
      <c r="G148">
        <v>147</v>
      </c>
      <c r="H148">
        <v>30.78</v>
      </c>
      <c r="I148" t="s">
        <v>117</v>
      </c>
      <c r="J148">
        <v>2.04467725753784</v>
      </c>
    </row>
    <row r="149" spans="1:10">
      <c r="A149">
        <v>40</v>
      </c>
      <c r="B149" t="s">
        <v>118</v>
      </c>
      <c r="C149">
        <v>81.03</v>
      </c>
      <c r="E149" t="s">
        <v>5</v>
      </c>
      <c r="F149" t="s">
        <v>8</v>
      </c>
      <c r="G149">
        <v>148</v>
      </c>
      <c r="H149">
        <v>81.03</v>
      </c>
      <c r="I149" t="s">
        <v>117</v>
      </c>
      <c r="J149">
        <v>1.6273334026336701</v>
      </c>
    </row>
    <row r="150" spans="1:10">
      <c r="A150">
        <v>50</v>
      </c>
      <c r="B150" t="s">
        <v>118</v>
      </c>
      <c r="C150">
        <v>83.22</v>
      </c>
      <c r="E150" t="s">
        <v>5</v>
      </c>
      <c r="F150" t="s">
        <v>8</v>
      </c>
      <c r="G150">
        <v>149</v>
      </c>
      <c r="H150">
        <v>83.22</v>
      </c>
      <c r="I150" t="s">
        <v>117</v>
      </c>
      <c r="J150">
        <v>1.14708876609802</v>
      </c>
    </row>
    <row r="151" spans="1:10">
      <c r="A151">
        <v>60</v>
      </c>
      <c r="B151" t="s">
        <v>118</v>
      </c>
      <c r="C151">
        <v>74.06</v>
      </c>
      <c r="E151" t="s">
        <v>5</v>
      </c>
      <c r="F151" t="s">
        <v>8</v>
      </c>
      <c r="G151">
        <v>150</v>
      </c>
      <c r="H151">
        <v>74.06</v>
      </c>
      <c r="I151" t="s">
        <v>117</v>
      </c>
      <c r="J151">
        <v>1.0083760023117101</v>
      </c>
    </row>
    <row r="152" spans="1:10">
      <c r="A152">
        <v>70</v>
      </c>
      <c r="B152" t="s">
        <v>118</v>
      </c>
      <c r="C152">
        <v>71.05</v>
      </c>
      <c r="E152" t="s">
        <v>5</v>
      </c>
      <c r="F152" t="s">
        <v>8</v>
      </c>
      <c r="G152">
        <v>151</v>
      </c>
      <c r="H152">
        <v>71.05</v>
      </c>
      <c r="I152" t="s">
        <v>117</v>
      </c>
      <c r="J152">
        <v>0.71950036287307695</v>
      </c>
    </row>
    <row r="153" spans="1:10">
      <c r="A153">
        <v>80</v>
      </c>
      <c r="B153" t="s">
        <v>118</v>
      </c>
      <c r="C153">
        <v>71.739999999999995</v>
      </c>
      <c r="D153" t="s">
        <v>163</v>
      </c>
      <c r="E153" t="s">
        <v>5</v>
      </c>
      <c r="F153" t="s">
        <v>8</v>
      </c>
      <c r="G153">
        <v>152</v>
      </c>
      <c r="H153">
        <v>71.739999999999995</v>
      </c>
      <c r="I153" t="s">
        <v>117</v>
      </c>
      <c r="J153">
        <v>0.86290985345840499</v>
      </c>
    </row>
    <row r="154" spans="1:10">
      <c r="A154">
        <v>10</v>
      </c>
      <c r="B154" t="s">
        <v>154</v>
      </c>
      <c r="C154">
        <v>88.73</v>
      </c>
      <c r="E154" t="s">
        <v>5</v>
      </c>
      <c r="F154" t="s">
        <v>8</v>
      </c>
      <c r="G154">
        <v>153</v>
      </c>
      <c r="H154">
        <v>43.730000000000004</v>
      </c>
      <c r="I154" t="s">
        <v>117</v>
      </c>
      <c r="J154">
        <v>3.1669590473175</v>
      </c>
    </row>
    <row r="155" spans="1:10">
      <c r="A155">
        <v>20</v>
      </c>
      <c r="B155" t="s">
        <v>156</v>
      </c>
      <c r="C155">
        <v>82.03</v>
      </c>
      <c r="E155" t="s">
        <v>5</v>
      </c>
      <c r="F155" t="s">
        <v>8</v>
      </c>
      <c r="G155">
        <v>154</v>
      </c>
      <c r="H155">
        <v>52.03</v>
      </c>
      <c r="I155" t="s">
        <v>117</v>
      </c>
      <c r="J155">
        <v>1.2876391410827599</v>
      </c>
    </row>
    <row r="156" spans="1:10">
      <c r="A156">
        <v>30</v>
      </c>
      <c r="B156" t="s">
        <v>156</v>
      </c>
      <c r="C156">
        <v>78.87</v>
      </c>
      <c r="E156" t="s">
        <v>5</v>
      </c>
      <c r="F156" t="s">
        <v>8</v>
      </c>
      <c r="G156">
        <v>155</v>
      </c>
      <c r="H156">
        <v>38.870000000000005</v>
      </c>
      <c r="I156" t="s">
        <v>117</v>
      </c>
      <c r="J156">
        <v>1.6250821352005</v>
      </c>
    </row>
    <row r="157" spans="1:10">
      <c r="A157">
        <v>40</v>
      </c>
      <c r="B157" t="s">
        <v>118</v>
      </c>
      <c r="C157">
        <v>67.72</v>
      </c>
      <c r="E157" t="s">
        <v>5</v>
      </c>
      <c r="F157" t="s">
        <v>8</v>
      </c>
      <c r="G157">
        <v>156</v>
      </c>
      <c r="H157">
        <v>67.72</v>
      </c>
      <c r="I157" t="s">
        <v>117</v>
      </c>
      <c r="J157">
        <v>1.8431428670883201</v>
      </c>
    </row>
    <row r="158" spans="1:10">
      <c r="A158">
        <v>50</v>
      </c>
      <c r="B158" t="s">
        <v>118</v>
      </c>
      <c r="C158">
        <v>68.709999999999994</v>
      </c>
      <c r="E158" t="s">
        <v>5</v>
      </c>
      <c r="F158" t="s">
        <v>8</v>
      </c>
      <c r="G158">
        <v>157</v>
      </c>
      <c r="H158">
        <v>68.709999999999994</v>
      </c>
      <c r="I158" t="s">
        <v>117</v>
      </c>
      <c r="J158">
        <v>1.5473401149113999</v>
      </c>
    </row>
    <row r="159" spans="1:10">
      <c r="A159">
        <v>60</v>
      </c>
      <c r="B159" t="s">
        <v>118</v>
      </c>
      <c r="C159">
        <v>71.11</v>
      </c>
      <c r="E159" t="s">
        <v>5</v>
      </c>
      <c r="F159" t="s">
        <v>8</v>
      </c>
      <c r="G159">
        <v>158</v>
      </c>
      <c r="H159">
        <v>71.11</v>
      </c>
      <c r="I159" t="s">
        <v>117</v>
      </c>
      <c r="J159">
        <v>1.0028673410415601</v>
      </c>
    </row>
    <row r="160" spans="1:10">
      <c r="A160">
        <v>70</v>
      </c>
      <c r="B160" t="s">
        <v>118</v>
      </c>
      <c r="C160">
        <v>75.569999999999993</v>
      </c>
      <c r="E160" t="s">
        <v>5</v>
      </c>
      <c r="F160" t="s">
        <v>8</v>
      </c>
      <c r="G160">
        <v>159</v>
      </c>
      <c r="H160">
        <v>75.569999999999993</v>
      </c>
      <c r="I160" t="s">
        <v>117</v>
      </c>
      <c r="J160">
        <v>0.38350588083267201</v>
      </c>
    </row>
    <row r="161" spans="1:10">
      <c r="A161">
        <v>80</v>
      </c>
      <c r="B161" t="s">
        <v>118</v>
      </c>
      <c r="C161">
        <v>68.739999999999995</v>
      </c>
      <c r="D161" t="s">
        <v>163</v>
      </c>
      <c r="E161" t="s">
        <v>5</v>
      </c>
      <c r="F161" t="s">
        <v>8</v>
      </c>
      <c r="G161">
        <v>160</v>
      </c>
      <c r="H161">
        <v>68.739999999999995</v>
      </c>
      <c r="I161" t="s">
        <v>117</v>
      </c>
      <c r="J161">
        <v>0.88926470279693604</v>
      </c>
    </row>
    <row r="162" spans="1:10">
      <c r="A162">
        <v>0</v>
      </c>
      <c r="B162" t="s">
        <v>121</v>
      </c>
      <c r="D162" t="s">
        <v>164</v>
      </c>
      <c r="E162" t="s">
        <v>5</v>
      </c>
      <c r="F162" t="s">
        <v>8</v>
      </c>
      <c r="G162">
        <v>161</v>
      </c>
    </row>
    <row r="163" spans="1:10">
      <c r="A163">
        <v>10</v>
      </c>
      <c r="B163" t="s">
        <v>115</v>
      </c>
      <c r="C163">
        <v>128.36000000000001</v>
      </c>
      <c r="D163" t="s">
        <v>165</v>
      </c>
      <c r="E163" t="s">
        <v>5</v>
      </c>
      <c r="F163" t="s">
        <v>7</v>
      </c>
      <c r="G163">
        <v>162</v>
      </c>
      <c r="H163">
        <v>78.360000000000014</v>
      </c>
      <c r="I163" t="s">
        <v>117</v>
      </c>
      <c r="J163">
        <v>5.7441658973693803</v>
      </c>
    </row>
    <row r="164" spans="1:10">
      <c r="A164">
        <v>20</v>
      </c>
      <c r="B164" t="s">
        <v>166</v>
      </c>
      <c r="C164">
        <v>123.49</v>
      </c>
      <c r="D164" t="s">
        <v>167</v>
      </c>
      <c r="E164" t="s">
        <v>5</v>
      </c>
      <c r="F164" t="s">
        <v>7</v>
      </c>
      <c r="G164">
        <v>163</v>
      </c>
      <c r="H164">
        <v>73.489999999999995</v>
      </c>
      <c r="I164" t="s">
        <v>117</v>
      </c>
      <c r="J164">
        <v>2.8235099315643302</v>
      </c>
    </row>
    <row r="165" spans="1:10">
      <c r="A165">
        <v>30</v>
      </c>
      <c r="B165" t="s">
        <v>118</v>
      </c>
      <c r="C165">
        <v>110.49</v>
      </c>
      <c r="D165" t="s">
        <v>168</v>
      </c>
      <c r="E165" t="s">
        <v>5</v>
      </c>
      <c r="F165" t="s">
        <v>7</v>
      </c>
      <c r="G165">
        <v>164</v>
      </c>
      <c r="H165">
        <v>60.489999999999995</v>
      </c>
      <c r="I165" t="s">
        <v>117</v>
      </c>
      <c r="J165">
        <v>1.87109351158142</v>
      </c>
    </row>
    <row r="166" spans="1:10">
      <c r="A166">
        <v>40</v>
      </c>
      <c r="B166" t="s">
        <v>118</v>
      </c>
      <c r="C166">
        <v>99.38</v>
      </c>
      <c r="D166" t="s">
        <v>168</v>
      </c>
      <c r="E166" t="s">
        <v>5</v>
      </c>
      <c r="F166" t="s">
        <v>7</v>
      </c>
      <c r="G166">
        <v>165</v>
      </c>
      <c r="H166">
        <v>99.38</v>
      </c>
      <c r="I166" t="s">
        <v>117</v>
      </c>
      <c r="J166">
        <v>1.3329002857208301</v>
      </c>
    </row>
    <row r="167" spans="1:10">
      <c r="A167">
        <v>50</v>
      </c>
      <c r="B167" t="s">
        <v>118</v>
      </c>
      <c r="C167">
        <v>92.06</v>
      </c>
      <c r="D167" t="s">
        <v>169</v>
      </c>
      <c r="E167" t="s">
        <v>5</v>
      </c>
      <c r="F167" t="s">
        <v>7</v>
      </c>
      <c r="G167">
        <v>166</v>
      </c>
      <c r="H167">
        <v>92.06</v>
      </c>
      <c r="I167" t="s">
        <v>117</v>
      </c>
      <c r="J167">
        <v>1.08872747421265</v>
      </c>
    </row>
    <row r="168" spans="1:10">
      <c r="A168">
        <v>60</v>
      </c>
      <c r="B168" t="s">
        <v>118</v>
      </c>
      <c r="C168">
        <v>86.8</v>
      </c>
      <c r="D168" t="s">
        <v>169</v>
      </c>
      <c r="E168" t="s">
        <v>5</v>
      </c>
      <c r="F168" t="s">
        <v>7</v>
      </c>
      <c r="G168">
        <v>167</v>
      </c>
      <c r="H168">
        <v>86.8</v>
      </c>
      <c r="I168" t="s">
        <v>117</v>
      </c>
      <c r="J168">
        <v>1.2980206012725799</v>
      </c>
    </row>
    <row r="169" spans="1:10">
      <c r="A169">
        <v>70</v>
      </c>
      <c r="B169" t="s">
        <v>170</v>
      </c>
      <c r="C169">
        <v>90.21</v>
      </c>
      <c r="D169" t="s">
        <v>171</v>
      </c>
      <c r="E169" t="s">
        <v>5</v>
      </c>
      <c r="F169" t="s">
        <v>7</v>
      </c>
      <c r="G169">
        <v>168</v>
      </c>
      <c r="H169">
        <v>90.21</v>
      </c>
      <c r="I169" t="s">
        <v>117</v>
      </c>
      <c r="J169">
        <v>0.72369533777236905</v>
      </c>
    </row>
    <row r="170" spans="1:10">
      <c r="A170">
        <v>10</v>
      </c>
      <c r="B170" t="s">
        <v>115</v>
      </c>
      <c r="C170">
        <v>88.55</v>
      </c>
      <c r="E170" t="s">
        <v>5</v>
      </c>
      <c r="F170" t="s">
        <v>7</v>
      </c>
      <c r="G170">
        <v>169</v>
      </c>
      <c r="H170">
        <v>38.549999999999997</v>
      </c>
      <c r="I170" t="s">
        <v>117</v>
      </c>
      <c r="J170">
        <v>4.8248648643493697</v>
      </c>
    </row>
    <row r="171" spans="1:10">
      <c r="A171">
        <v>20</v>
      </c>
      <c r="B171" t="s">
        <v>166</v>
      </c>
      <c r="C171">
        <v>79.2</v>
      </c>
      <c r="E171" t="s">
        <v>5</v>
      </c>
      <c r="F171" t="s">
        <v>7</v>
      </c>
      <c r="G171">
        <v>170</v>
      </c>
      <c r="H171">
        <v>29.200000000000003</v>
      </c>
      <c r="I171" t="s">
        <v>117</v>
      </c>
      <c r="J171">
        <v>2.8155987262725799</v>
      </c>
    </row>
    <row r="172" spans="1:10">
      <c r="A172">
        <v>30</v>
      </c>
      <c r="B172" t="s">
        <v>118</v>
      </c>
      <c r="C172">
        <v>103.54</v>
      </c>
      <c r="E172" t="s">
        <v>5</v>
      </c>
      <c r="F172" t="s">
        <v>7</v>
      </c>
      <c r="G172">
        <v>171</v>
      </c>
      <c r="H172">
        <v>53.540000000000006</v>
      </c>
      <c r="I172" t="s">
        <v>117</v>
      </c>
      <c r="J172">
        <v>2.0388979911804199</v>
      </c>
    </row>
    <row r="173" spans="1:10">
      <c r="A173">
        <v>40</v>
      </c>
      <c r="B173" t="s">
        <v>118</v>
      </c>
      <c r="C173">
        <v>98.34</v>
      </c>
      <c r="E173" t="s">
        <v>5</v>
      </c>
      <c r="F173" t="s">
        <v>7</v>
      </c>
      <c r="G173">
        <v>172</v>
      </c>
      <c r="H173">
        <v>98.34</v>
      </c>
      <c r="I173" t="s">
        <v>117</v>
      </c>
      <c r="J173">
        <v>1.61043441295624</v>
      </c>
    </row>
    <row r="174" spans="1:10">
      <c r="A174">
        <v>50</v>
      </c>
      <c r="B174" t="s">
        <v>118</v>
      </c>
      <c r="C174">
        <v>102.02</v>
      </c>
      <c r="E174" t="s">
        <v>5</v>
      </c>
      <c r="F174" t="s">
        <v>7</v>
      </c>
      <c r="G174">
        <v>173</v>
      </c>
      <c r="H174">
        <v>102.02</v>
      </c>
      <c r="I174" t="s">
        <v>117</v>
      </c>
      <c r="J174">
        <v>1.2616554101308166</v>
      </c>
    </row>
    <row r="175" spans="1:10">
      <c r="A175">
        <v>60</v>
      </c>
      <c r="B175" t="s">
        <v>118</v>
      </c>
      <c r="C175">
        <v>76.08</v>
      </c>
      <c r="E175" t="s">
        <v>5</v>
      </c>
      <c r="F175" t="s">
        <v>7</v>
      </c>
      <c r="G175">
        <v>174</v>
      </c>
      <c r="H175">
        <v>76.08</v>
      </c>
      <c r="I175" t="s">
        <v>117</v>
      </c>
      <c r="J175">
        <v>1.48464667797089</v>
      </c>
    </row>
    <row r="176" spans="1:10">
      <c r="A176">
        <v>70</v>
      </c>
      <c r="B176" t="s">
        <v>170</v>
      </c>
      <c r="C176">
        <v>87.11</v>
      </c>
      <c r="E176" t="s">
        <v>5</v>
      </c>
      <c r="F176" t="s">
        <v>7</v>
      </c>
      <c r="G176">
        <v>175</v>
      </c>
      <c r="H176">
        <v>87.11</v>
      </c>
      <c r="I176" t="s">
        <v>117</v>
      </c>
      <c r="J176">
        <v>1.0047026872634901</v>
      </c>
    </row>
    <row r="177" spans="1:10">
      <c r="A177">
        <v>10</v>
      </c>
      <c r="B177" t="s">
        <v>115</v>
      </c>
      <c r="C177">
        <v>112.91</v>
      </c>
      <c r="E177" t="s">
        <v>5</v>
      </c>
      <c r="F177" t="s">
        <v>7</v>
      </c>
      <c r="G177">
        <v>176</v>
      </c>
      <c r="H177">
        <v>62.91</v>
      </c>
      <c r="I177" t="s">
        <v>117</v>
      </c>
      <c r="J177">
        <v>6.7005376815795898</v>
      </c>
    </row>
    <row r="178" spans="1:10">
      <c r="A178">
        <v>20</v>
      </c>
      <c r="B178" t="s">
        <v>166</v>
      </c>
      <c r="C178">
        <v>90.47</v>
      </c>
      <c r="E178" t="s">
        <v>5</v>
      </c>
      <c r="F178" t="s">
        <v>7</v>
      </c>
      <c r="G178">
        <v>177</v>
      </c>
      <c r="H178">
        <v>40.47</v>
      </c>
      <c r="I178" t="s">
        <v>117</v>
      </c>
      <c r="J178">
        <v>2.7546908855438201</v>
      </c>
    </row>
    <row r="179" spans="1:10">
      <c r="A179">
        <v>30</v>
      </c>
      <c r="B179" t="s">
        <v>118</v>
      </c>
      <c r="C179">
        <v>90.14</v>
      </c>
      <c r="E179" t="s">
        <v>5</v>
      </c>
      <c r="F179" t="s">
        <v>7</v>
      </c>
      <c r="G179">
        <v>178</v>
      </c>
      <c r="H179">
        <v>40.14</v>
      </c>
      <c r="I179" t="s">
        <v>117</v>
      </c>
      <c r="J179">
        <v>1.85948121547699</v>
      </c>
    </row>
    <row r="180" spans="1:10">
      <c r="A180">
        <v>40</v>
      </c>
      <c r="B180" t="s">
        <v>118</v>
      </c>
      <c r="C180">
        <v>93.39</v>
      </c>
      <c r="E180" t="s">
        <v>5</v>
      </c>
      <c r="F180" t="s">
        <v>7</v>
      </c>
      <c r="G180">
        <v>179</v>
      </c>
      <c r="H180">
        <v>93.39</v>
      </c>
      <c r="I180" t="s">
        <v>117</v>
      </c>
      <c r="J180">
        <v>1.5601166486740099</v>
      </c>
    </row>
    <row r="181" spans="1:10">
      <c r="A181">
        <v>50</v>
      </c>
      <c r="B181" t="s">
        <v>118</v>
      </c>
      <c r="C181">
        <v>98.47</v>
      </c>
      <c r="E181" t="s">
        <v>5</v>
      </c>
      <c r="F181" t="s">
        <v>7</v>
      </c>
      <c r="G181">
        <v>180</v>
      </c>
      <c r="H181">
        <v>98.47</v>
      </c>
      <c r="I181" t="s">
        <v>117</v>
      </c>
      <c r="J181">
        <v>1.15181219577789</v>
      </c>
    </row>
    <row r="182" spans="1:10">
      <c r="A182">
        <v>60</v>
      </c>
      <c r="B182" t="s">
        <v>118</v>
      </c>
      <c r="C182">
        <v>83.22</v>
      </c>
      <c r="E182" t="s">
        <v>5</v>
      </c>
      <c r="F182" t="s">
        <v>7</v>
      </c>
      <c r="G182">
        <v>181</v>
      </c>
      <c r="H182">
        <v>83.22</v>
      </c>
      <c r="I182" t="s">
        <v>117</v>
      </c>
      <c r="J182">
        <v>0.84936928749084495</v>
      </c>
    </row>
    <row r="183" spans="1:10">
      <c r="A183">
        <v>70</v>
      </c>
      <c r="B183" t="s">
        <v>170</v>
      </c>
      <c r="C183">
        <v>72.61</v>
      </c>
      <c r="E183" t="s">
        <v>5</v>
      </c>
      <c r="F183" t="s">
        <v>7</v>
      </c>
      <c r="G183">
        <v>182</v>
      </c>
      <c r="H183">
        <v>72.61</v>
      </c>
      <c r="I183" t="s">
        <v>117</v>
      </c>
      <c r="J183">
        <v>0.56063807010650601</v>
      </c>
    </row>
    <row r="184" spans="1:10">
      <c r="A184">
        <v>0</v>
      </c>
      <c r="B184" t="s">
        <v>121</v>
      </c>
      <c r="D184" t="s">
        <v>172</v>
      </c>
      <c r="E184" t="s">
        <v>5</v>
      </c>
      <c r="F184" t="s">
        <v>7</v>
      </c>
      <c r="G184">
        <v>183</v>
      </c>
    </row>
    <row r="185" spans="1:10">
      <c r="A185">
        <v>10</v>
      </c>
      <c r="B185" t="s">
        <v>115</v>
      </c>
      <c r="C185">
        <v>143.16999999999999</v>
      </c>
      <c r="D185" t="s">
        <v>173</v>
      </c>
      <c r="E185" t="s">
        <v>5</v>
      </c>
      <c r="F185" t="s">
        <v>3</v>
      </c>
      <c r="G185">
        <v>184</v>
      </c>
      <c r="H185">
        <v>93.169999999999987</v>
      </c>
      <c r="I185" t="s">
        <v>117</v>
      </c>
      <c r="J185">
        <v>6.4229574200000004</v>
      </c>
    </row>
    <row r="186" spans="1:10">
      <c r="A186">
        <v>20</v>
      </c>
      <c r="B186" t="s">
        <v>166</v>
      </c>
      <c r="C186">
        <v>96.65</v>
      </c>
      <c r="D186" t="s">
        <v>174</v>
      </c>
      <c r="E186" t="s">
        <v>5</v>
      </c>
      <c r="F186" t="s">
        <v>3</v>
      </c>
      <c r="G186">
        <v>185</v>
      </c>
      <c r="H186">
        <v>46.650000000000006</v>
      </c>
      <c r="I186" t="s">
        <v>117</v>
      </c>
      <c r="J186">
        <v>4.2466053959999996</v>
      </c>
    </row>
    <row r="187" spans="1:10">
      <c r="A187">
        <v>30</v>
      </c>
      <c r="B187" t="s">
        <v>129</v>
      </c>
      <c r="C187">
        <v>113</v>
      </c>
      <c r="D187" t="s">
        <v>175</v>
      </c>
      <c r="E187" t="s">
        <v>5</v>
      </c>
      <c r="F187" t="s">
        <v>3</v>
      </c>
      <c r="G187">
        <v>186</v>
      </c>
      <c r="H187">
        <v>63</v>
      </c>
      <c r="I187" t="s">
        <v>117</v>
      </c>
      <c r="J187">
        <v>1.3836872579999999</v>
      </c>
    </row>
    <row r="188" spans="1:10">
      <c r="A188">
        <v>40</v>
      </c>
      <c r="B188" t="s">
        <v>129</v>
      </c>
      <c r="C188">
        <v>80.2</v>
      </c>
      <c r="D188" t="s">
        <v>176</v>
      </c>
      <c r="E188" t="s">
        <v>5</v>
      </c>
      <c r="F188" t="s">
        <v>3</v>
      </c>
      <c r="G188">
        <v>187</v>
      </c>
      <c r="H188">
        <v>80.2</v>
      </c>
      <c r="I188" t="s">
        <v>117</v>
      </c>
      <c r="J188">
        <v>1.5312954190000001</v>
      </c>
    </row>
    <row r="189" spans="1:10">
      <c r="A189">
        <v>50</v>
      </c>
      <c r="B189" t="s">
        <v>129</v>
      </c>
      <c r="C189">
        <v>71.28</v>
      </c>
      <c r="D189" t="s">
        <v>176</v>
      </c>
      <c r="E189" t="s">
        <v>5</v>
      </c>
      <c r="F189" t="s">
        <v>3</v>
      </c>
      <c r="G189">
        <v>188</v>
      </c>
      <c r="H189">
        <v>71.28</v>
      </c>
      <c r="I189" t="s">
        <v>117</v>
      </c>
      <c r="J189">
        <v>1.1461780070000001</v>
      </c>
    </row>
    <row r="190" spans="1:10">
      <c r="A190">
        <v>60</v>
      </c>
      <c r="B190" t="s">
        <v>129</v>
      </c>
      <c r="C190">
        <v>70.930000000000007</v>
      </c>
      <c r="D190" t="s">
        <v>177</v>
      </c>
      <c r="E190" t="s">
        <v>5</v>
      </c>
      <c r="F190" t="s">
        <v>3</v>
      </c>
      <c r="G190">
        <v>189</v>
      </c>
      <c r="H190">
        <v>70.930000000000007</v>
      </c>
      <c r="I190" t="s">
        <v>117</v>
      </c>
      <c r="J190">
        <v>0.88358402300000005</v>
      </c>
    </row>
    <row r="191" spans="1:10">
      <c r="A191">
        <v>70</v>
      </c>
      <c r="B191" t="s">
        <v>129</v>
      </c>
      <c r="C191">
        <v>91.35</v>
      </c>
      <c r="D191" t="s">
        <v>177</v>
      </c>
      <c r="E191" t="s">
        <v>5</v>
      </c>
      <c r="F191" t="s">
        <v>3</v>
      </c>
      <c r="G191">
        <v>190</v>
      </c>
      <c r="H191">
        <v>91.35</v>
      </c>
      <c r="I191" t="s">
        <v>117</v>
      </c>
      <c r="J191">
        <v>0.69682198799999995</v>
      </c>
    </row>
    <row r="192" spans="1:10">
      <c r="A192">
        <v>75</v>
      </c>
      <c r="B192" t="s">
        <v>129</v>
      </c>
      <c r="C192">
        <v>95.12</v>
      </c>
      <c r="D192" t="s">
        <v>178</v>
      </c>
      <c r="E192" t="s">
        <v>5</v>
      </c>
      <c r="F192" t="s">
        <v>3</v>
      </c>
      <c r="G192">
        <v>191</v>
      </c>
      <c r="H192">
        <v>95.12</v>
      </c>
      <c r="I192" t="s">
        <v>117</v>
      </c>
      <c r="J192">
        <v>0.65525049000000002</v>
      </c>
    </row>
    <row r="193" spans="1:10">
      <c r="A193">
        <v>10</v>
      </c>
      <c r="B193" t="s">
        <v>115</v>
      </c>
      <c r="C193">
        <v>105.54</v>
      </c>
      <c r="E193" t="s">
        <v>5</v>
      </c>
      <c r="F193" t="s">
        <v>3</v>
      </c>
      <c r="G193">
        <v>192</v>
      </c>
      <c r="H193">
        <v>55.540000000000006</v>
      </c>
      <c r="I193" t="s">
        <v>117</v>
      </c>
      <c r="J193">
        <v>5.5605220790000001</v>
      </c>
    </row>
    <row r="194" spans="1:10">
      <c r="A194">
        <v>20</v>
      </c>
      <c r="B194" t="s">
        <v>166</v>
      </c>
      <c r="C194">
        <v>120.11</v>
      </c>
      <c r="E194" t="s">
        <v>5</v>
      </c>
      <c r="F194" t="s">
        <v>3</v>
      </c>
      <c r="G194">
        <v>193</v>
      </c>
      <c r="H194">
        <v>70.11</v>
      </c>
      <c r="I194" t="s">
        <v>117</v>
      </c>
      <c r="J194">
        <v>2.6775574679999998</v>
      </c>
    </row>
    <row r="195" spans="1:10">
      <c r="A195">
        <v>30</v>
      </c>
      <c r="B195" t="s">
        <v>129</v>
      </c>
      <c r="C195">
        <v>107.56</v>
      </c>
      <c r="E195" t="s">
        <v>5</v>
      </c>
      <c r="F195" t="s">
        <v>3</v>
      </c>
      <c r="G195">
        <v>194</v>
      </c>
      <c r="H195">
        <v>57.56</v>
      </c>
      <c r="I195" t="s">
        <v>117</v>
      </c>
      <c r="J195">
        <v>1.4065123799999999</v>
      </c>
    </row>
    <row r="196" spans="1:10">
      <c r="A196">
        <v>40</v>
      </c>
      <c r="B196" t="s">
        <v>129</v>
      </c>
      <c r="C196">
        <v>103.51</v>
      </c>
      <c r="E196" t="s">
        <v>5</v>
      </c>
      <c r="F196" t="s">
        <v>3</v>
      </c>
      <c r="G196">
        <v>195</v>
      </c>
      <c r="H196">
        <v>103.51</v>
      </c>
      <c r="I196" t="s">
        <v>117</v>
      </c>
      <c r="J196">
        <v>1.1399139170000001</v>
      </c>
    </row>
    <row r="197" spans="1:10">
      <c r="A197">
        <v>50</v>
      </c>
      <c r="B197" t="s">
        <v>129</v>
      </c>
      <c r="C197">
        <v>95.43</v>
      </c>
      <c r="E197" t="s">
        <v>5</v>
      </c>
      <c r="F197" t="s">
        <v>3</v>
      </c>
      <c r="G197">
        <v>196</v>
      </c>
      <c r="H197">
        <v>95.43</v>
      </c>
      <c r="I197" t="s">
        <v>117</v>
      </c>
      <c r="J197">
        <v>1.1958210469999999</v>
      </c>
    </row>
    <row r="198" spans="1:10">
      <c r="A198">
        <v>60</v>
      </c>
      <c r="B198" t="s">
        <v>129</v>
      </c>
      <c r="C198">
        <v>82.42</v>
      </c>
      <c r="E198" t="s">
        <v>5</v>
      </c>
      <c r="F198" t="s">
        <v>3</v>
      </c>
      <c r="G198">
        <v>197</v>
      </c>
      <c r="H198">
        <v>82.42</v>
      </c>
      <c r="I198" t="s">
        <v>117</v>
      </c>
      <c r="J198">
        <v>1.201461077</v>
      </c>
    </row>
    <row r="199" spans="1:10">
      <c r="A199">
        <v>70</v>
      </c>
      <c r="B199" t="s">
        <v>129</v>
      </c>
      <c r="C199">
        <v>88.12</v>
      </c>
      <c r="E199" t="s">
        <v>5</v>
      </c>
      <c r="F199" t="s">
        <v>3</v>
      </c>
      <c r="G199">
        <v>198</v>
      </c>
      <c r="H199">
        <v>88.12</v>
      </c>
      <c r="I199" t="s">
        <v>117</v>
      </c>
      <c r="J199">
        <v>1.1599264140000001</v>
      </c>
    </row>
    <row r="200" spans="1:10">
      <c r="A200">
        <v>75</v>
      </c>
      <c r="B200" t="s">
        <v>129</v>
      </c>
      <c r="C200">
        <v>82.82</v>
      </c>
      <c r="D200" t="s">
        <v>179</v>
      </c>
      <c r="E200" t="s">
        <v>5</v>
      </c>
      <c r="F200" t="s">
        <v>3</v>
      </c>
      <c r="G200">
        <v>199</v>
      </c>
      <c r="H200">
        <v>82.82</v>
      </c>
      <c r="I200" t="s">
        <v>117</v>
      </c>
      <c r="J200">
        <v>0.53014540700000001</v>
      </c>
    </row>
    <row r="201" spans="1:10">
      <c r="A201">
        <v>10</v>
      </c>
      <c r="B201" t="s">
        <v>115</v>
      </c>
      <c r="C201">
        <v>148.44</v>
      </c>
      <c r="E201" t="s">
        <v>5</v>
      </c>
      <c r="F201" t="s">
        <v>3</v>
      </c>
      <c r="G201">
        <v>200</v>
      </c>
      <c r="H201">
        <v>98.44</v>
      </c>
      <c r="I201" t="s">
        <v>117</v>
      </c>
      <c r="J201">
        <v>3.840960741</v>
      </c>
    </row>
    <row r="202" spans="1:10">
      <c r="A202">
        <v>20</v>
      </c>
      <c r="B202" t="s">
        <v>166</v>
      </c>
      <c r="C202">
        <v>148.44</v>
      </c>
      <c r="E202" t="s">
        <v>5</v>
      </c>
      <c r="F202" t="s">
        <v>3</v>
      </c>
      <c r="G202">
        <v>201</v>
      </c>
      <c r="H202">
        <v>98.44</v>
      </c>
      <c r="I202" t="s">
        <v>117</v>
      </c>
      <c r="J202">
        <v>3.9445741179999998</v>
      </c>
    </row>
    <row r="203" spans="1:10">
      <c r="A203">
        <v>30</v>
      </c>
      <c r="B203" t="s">
        <v>129</v>
      </c>
      <c r="C203">
        <v>112.05</v>
      </c>
      <c r="E203" t="s">
        <v>5</v>
      </c>
      <c r="F203" t="s">
        <v>3</v>
      </c>
      <c r="G203">
        <v>202</v>
      </c>
      <c r="H203">
        <v>62.05</v>
      </c>
      <c r="I203" t="s">
        <v>117</v>
      </c>
      <c r="J203">
        <v>1.930874228</v>
      </c>
    </row>
    <row r="204" spans="1:10">
      <c r="A204">
        <v>40</v>
      </c>
      <c r="B204" t="s">
        <v>129</v>
      </c>
      <c r="C204">
        <v>85.59</v>
      </c>
      <c r="E204" t="s">
        <v>5</v>
      </c>
      <c r="F204" t="s">
        <v>3</v>
      </c>
      <c r="G204">
        <v>203</v>
      </c>
      <c r="H204">
        <v>85.59</v>
      </c>
      <c r="I204" t="s">
        <v>117</v>
      </c>
      <c r="J204">
        <v>1.5329220290000001</v>
      </c>
    </row>
    <row r="205" spans="1:10">
      <c r="A205">
        <v>50</v>
      </c>
      <c r="B205" t="s">
        <v>129</v>
      </c>
      <c r="C205">
        <v>94.97</v>
      </c>
      <c r="E205" t="s">
        <v>5</v>
      </c>
      <c r="F205" t="s">
        <v>3</v>
      </c>
      <c r="G205">
        <v>204</v>
      </c>
      <c r="H205">
        <v>94.97</v>
      </c>
      <c r="I205" t="s">
        <v>117</v>
      </c>
      <c r="J205">
        <v>1.089203755</v>
      </c>
    </row>
    <row r="206" spans="1:10">
      <c r="A206">
        <v>60</v>
      </c>
      <c r="B206" t="s">
        <v>129</v>
      </c>
      <c r="C206">
        <v>85.98</v>
      </c>
      <c r="E206" t="s">
        <v>5</v>
      </c>
      <c r="F206" t="s">
        <v>3</v>
      </c>
      <c r="G206">
        <v>205</v>
      </c>
      <c r="H206">
        <v>85.98</v>
      </c>
      <c r="I206" t="s">
        <v>117</v>
      </c>
      <c r="J206">
        <v>0.49838516100000002</v>
      </c>
    </row>
    <row r="207" spans="1:10">
      <c r="A207">
        <v>70</v>
      </c>
      <c r="B207" t="s">
        <v>129</v>
      </c>
      <c r="C207">
        <v>85.87</v>
      </c>
      <c r="E207" t="s">
        <v>5</v>
      </c>
      <c r="F207" t="s">
        <v>3</v>
      </c>
      <c r="G207">
        <v>206</v>
      </c>
      <c r="H207">
        <v>85.87</v>
      </c>
      <c r="I207" t="s">
        <v>117</v>
      </c>
      <c r="J207">
        <v>0.38673353199999999</v>
      </c>
    </row>
    <row r="208" spans="1:10">
      <c r="A208">
        <v>75</v>
      </c>
      <c r="B208" t="s">
        <v>129</v>
      </c>
      <c r="C208">
        <v>78.48</v>
      </c>
      <c r="D208" t="s">
        <v>179</v>
      </c>
      <c r="E208" t="s">
        <v>5</v>
      </c>
      <c r="F208" t="s">
        <v>3</v>
      </c>
      <c r="G208">
        <v>207</v>
      </c>
      <c r="H208">
        <v>78.48</v>
      </c>
      <c r="I208" t="s">
        <v>117</v>
      </c>
      <c r="J208">
        <v>0.493638784</v>
      </c>
    </row>
    <row r="209" spans="1:7">
      <c r="A209">
        <v>0</v>
      </c>
      <c r="B209" t="s">
        <v>121</v>
      </c>
      <c r="D209" t="s">
        <v>180</v>
      </c>
      <c r="E209" t="s">
        <v>5</v>
      </c>
      <c r="F209" t="s">
        <v>3</v>
      </c>
      <c r="G209">
        <v>208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RespRates_Rasmussen2006</vt:lpstr>
      <vt:lpstr>RatesSum</vt:lpstr>
      <vt:lpstr>bulk01.csv</vt:lpstr>
      <vt:lpstr>bulk19.csv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2020-11-23T15:48:46Z</dcterms:created>
  <dcterms:modified xsi:type="dcterms:W3CDTF">2020-12-01T16:05:05Z</dcterms:modified>
</cp:coreProperties>
</file>